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aohan/Desktop/物理实验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E42" i="1"/>
  <c r="C42" i="1"/>
  <c r="C40" i="1"/>
  <c r="D40" i="1"/>
  <c r="E40" i="1"/>
  <c r="B40" i="1"/>
  <c r="D35" i="1"/>
  <c r="F35" i="1"/>
  <c r="C35" i="1"/>
  <c r="D34" i="1"/>
  <c r="F34" i="1"/>
  <c r="C34" i="1"/>
  <c r="C33" i="1"/>
  <c r="D33" i="1"/>
  <c r="E33" i="1"/>
  <c r="F33" i="1"/>
  <c r="B32" i="1"/>
  <c r="C32" i="1"/>
  <c r="D32" i="1"/>
  <c r="E32" i="1"/>
  <c r="F32" i="1"/>
  <c r="C29" i="1"/>
  <c r="D29" i="1"/>
  <c r="E29" i="1"/>
  <c r="F29" i="1"/>
  <c r="B29" i="1"/>
  <c r="F27" i="1"/>
  <c r="C27" i="1"/>
  <c r="D27" i="1"/>
  <c r="E27" i="1"/>
  <c r="B27" i="1"/>
  <c r="F22" i="1"/>
  <c r="F23" i="1"/>
  <c r="E22" i="1"/>
  <c r="E23" i="1"/>
  <c r="D22" i="1"/>
  <c r="D23" i="1"/>
  <c r="C22" i="1"/>
  <c r="C23" i="1"/>
  <c r="B22" i="1"/>
  <c r="B23" i="1"/>
  <c r="F20" i="1"/>
  <c r="E20" i="1"/>
  <c r="D20" i="1"/>
  <c r="C20" i="1"/>
  <c r="B20" i="1"/>
  <c r="J18" i="1"/>
  <c r="K18" i="1"/>
  <c r="L18" i="1"/>
  <c r="I18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I17" i="1"/>
  <c r="J17" i="1"/>
  <c r="K17" i="1"/>
  <c r="L17" i="1"/>
  <c r="B17" i="1"/>
  <c r="L15" i="1"/>
  <c r="D15" i="1"/>
  <c r="E15" i="1"/>
  <c r="F15" i="1"/>
  <c r="G15" i="1"/>
  <c r="H15" i="1"/>
  <c r="I15" i="1"/>
  <c r="J15" i="1"/>
  <c r="K15" i="1"/>
  <c r="C15" i="1"/>
  <c r="B15" i="1"/>
  <c r="H5" i="1"/>
</calcChain>
</file>

<file path=xl/sharedStrings.xml><?xml version="1.0" encoding="utf-8"?>
<sst xmlns="http://schemas.openxmlformats.org/spreadsheetml/2006/main" count="66" uniqueCount="54">
  <si>
    <t>序号</t>
    <rPh sb="0" eb="1">
      <t>xu'hao</t>
    </rPh>
    <phoneticPr fontId="1" type="noConversion"/>
  </si>
  <si>
    <t>标准差</t>
    <rPh sb="0" eb="1">
      <t>biao'zhun'cha</t>
    </rPh>
    <phoneticPr fontId="1" type="noConversion"/>
  </si>
  <si>
    <t>平均值</t>
    <rPh sb="0" eb="1">
      <t>ping'jun'zhi</t>
    </rPh>
    <phoneticPr fontId="1" type="noConversion"/>
  </si>
  <si>
    <t>p0</t>
    <phoneticPr fontId="1" type="noConversion"/>
  </si>
  <si>
    <t>a0</t>
    <phoneticPr fontId="1" type="noConversion"/>
  </si>
  <si>
    <t>R2=100Ω</t>
    <phoneticPr fontId="1" type="noConversion"/>
  </si>
  <si>
    <t>R1=300Ω</t>
    <phoneticPr fontId="1" type="noConversion"/>
  </si>
  <si>
    <t>Imax(mV)</t>
    <phoneticPr fontId="1" type="noConversion"/>
  </si>
  <si>
    <t>Imin(mV)</t>
    <phoneticPr fontId="1" type="noConversion"/>
  </si>
  <si>
    <t>I1=7.612</t>
    <phoneticPr fontId="1" type="noConversion"/>
  </si>
  <si>
    <t>I2=0.002</t>
    <phoneticPr fontId="1" type="noConversion"/>
  </si>
  <si>
    <t>I3=7.653</t>
    <phoneticPr fontId="1" type="noConversion"/>
  </si>
  <si>
    <t>I4=0.000</t>
    <phoneticPr fontId="1" type="noConversion"/>
  </si>
  <si>
    <t>I5=7.615</t>
    <phoneticPr fontId="1" type="noConversion"/>
  </si>
  <si>
    <t>I6=-0.003</t>
    <phoneticPr fontId="1" type="noConversion"/>
  </si>
  <si>
    <t>I7=7.628</t>
    <phoneticPr fontId="1" type="noConversion"/>
  </si>
  <si>
    <t>I0=-0.005</t>
    <phoneticPr fontId="1" type="noConversion"/>
  </si>
  <si>
    <t>夹角</t>
    <rPh sb="0" eb="1">
      <t>jia'jiao</t>
    </rPh>
    <phoneticPr fontId="1" type="noConversion"/>
  </si>
  <si>
    <t>A盘方位角</t>
    <rPh sb="2" eb="3">
      <t>fang'wei'jiao</t>
    </rPh>
    <phoneticPr fontId="1" type="noConversion"/>
  </si>
  <si>
    <t>Im(mV)测量值</t>
    <rPh sb="6" eb="7">
      <t>ce'liang'zhi</t>
    </rPh>
    <phoneticPr fontId="1" type="noConversion"/>
  </si>
  <si>
    <t>Ic≈Imax(cosθ)^2+Imin</t>
    <phoneticPr fontId="1" type="noConversion"/>
  </si>
  <si>
    <t>15.0</t>
    <phoneticPr fontId="1" type="noConversion"/>
  </si>
  <si>
    <t>30.0</t>
    <phoneticPr fontId="1" type="noConversion"/>
  </si>
  <si>
    <t>45.0</t>
    <phoneticPr fontId="1" type="noConversion"/>
  </si>
  <si>
    <t>75.0</t>
    <phoneticPr fontId="1" type="noConversion"/>
  </si>
  <si>
    <t>80.0</t>
    <phoneticPr fontId="1" type="noConversion"/>
  </si>
  <si>
    <t>84.0</t>
    <phoneticPr fontId="1" type="noConversion"/>
  </si>
  <si>
    <t>87.0</t>
    <phoneticPr fontId="1" type="noConversion"/>
  </si>
  <si>
    <t>90.0</t>
    <phoneticPr fontId="1" type="noConversion"/>
  </si>
  <si>
    <t>0</t>
    <phoneticPr fontId="1" type="noConversion"/>
  </si>
  <si>
    <t>0.495</t>
    <phoneticPr fontId="1" type="noConversion"/>
  </si>
  <si>
    <t>0.215</t>
    <phoneticPr fontId="1" type="noConversion"/>
  </si>
  <si>
    <t>0.074</t>
    <phoneticPr fontId="1" type="noConversion"/>
  </si>
  <si>
    <t>0.013</t>
    <phoneticPr fontId="1" type="noConversion"/>
  </si>
  <si>
    <t>-0.003</t>
    <phoneticPr fontId="1" type="noConversion"/>
  </si>
  <si>
    <t>7.991</t>
    <phoneticPr fontId="1" type="noConversion"/>
  </si>
  <si>
    <t>|Ic-Im|/Im(%)</t>
    <phoneticPr fontId="1" type="noConversion"/>
  </si>
  <si>
    <t>β</t>
    <phoneticPr fontId="1" type="noConversion"/>
  </si>
  <si>
    <t>p盘方位角</t>
    <rPh sb="1" eb="2">
      <t>pan</t>
    </rPh>
    <rPh sb="2" eb="3">
      <t>fang'wei'jiao</t>
    </rPh>
    <phoneticPr fontId="1" type="noConversion"/>
  </si>
  <si>
    <t>ai</t>
    <phoneticPr fontId="1" type="noConversion"/>
  </si>
  <si>
    <t>长轴方位角ψ</t>
    <rPh sb="0" eb="1">
      <t>chang'zhou</t>
    </rPh>
    <phoneticPr fontId="1" type="noConversion"/>
  </si>
  <si>
    <t>Imax</t>
    <phoneticPr fontId="1" type="noConversion"/>
  </si>
  <si>
    <t>Imin</t>
    <phoneticPr fontId="1" type="noConversion"/>
  </si>
  <si>
    <t>b^2/a^2</t>
    <phoneticPr fontId="1" type="noConversion"/>
  </si>
  <si>
    <t>δr</t>
    <phoneticPr fontId="1" type="noConversion"/>
  </si>
  <si>
    <t>ψ(计算值)</t>
    <rPh sb="2" eb="3">
      <t>ji'suan'zhi</t>
    </rPh>
    <phoneticPr fontId="1" type="noConversion"/>
  </si>
  <si>
    <t>|sinδr|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</si>
  <si>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</si>
  <si>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</si>
  <si>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</si>
  <si>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p-p0</t>
    <phoneticPr fontId="1" type="noConversion"/>
  </si>
  <si>
    <t>p</t>
    <phoneticPr fontId="1" type="noConversion"/>
  </si>
  <si>
    <t>ai</t>
    <phoneticPr fontId="1" type="noConversion"/>
  </si>
  <si>
    <t>a0-ai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</si>
</sst>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8" formatCode="0.000_ "/>
    <numFmt numFmtId="179" formatCode="0.000_);[Red]\(0.000\)"/>
    <numFmt numFmtId="181" formatCode="#,##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76" fontId="0" fillId="0" borderId="0" xfId="0" applyNumberFormat="1"/>
    <xf numFmtId="176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178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9" fontId="0" fillId="0" borderId="1" xfId="0" applyNumberFormat="1" applyBorder="1"/>
    <xf numFmtId="178" fontId="0" fillId="0" borderId="1" xfId="0" applyNumberFormat="1" applyBorder="1"/>
    <xf numFmtId="0" fontId="0" fillId="0" borderId="1" xfId="0" applyNumberFormat="1" applyBorder="1"/>
    <xf numFmtId="181" fontId="0" fillId="0" borderId="1" xfId="0" applyNumberFormat="1" applyBorder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abSelected="1" topLeftCell="A26" workbookViewId="0">
      <selection activeCell="G38" sqref="G38"/>
    </sheetView>
  </sheetViews>
  <sheetFormatPr baseColWidth="10" defaultRowHeight="15" x14ac:dyDescent="0.15"/>
  <cols>
    <col min="1" max="1" width="23.5" style="4" customWidth="1"/>
    <col min="2" max="7" width="10.83203125" style="4"/>
    <col min="8" max="8" width="12" style="4" customWidth="1"/>
    <col min="9" max="16384" width="10.83203125" style="4"/>
  </cols>
  <sheetData>
    <row r="4" spans="1:12" x14ac:dyDescent="0.15">
      <c r="A4" s="3" t="s">
        <v>0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 t="s">
        <v>1</v>
      </c>
      <c r="I4" s="3" t="s">
        <v>2</v>
      </c>
      <c r="J4" s="3" t="s">
        <v>4</v>
      </c>
    </row>
    <row r="5" spans="1:12" x14ac:dyDescent="0.15">
      <c r="A5" s="3" t="s">
        <v>3</v>
      </c>
      <c r="B5" s="3">
        <v>266</v>
      </c>
      <c r="C5" s="3">
        <v>267</v>
      </c>
      <c r="D5" s="3">
        <v>266</v>
      </c>
      <c r="E5" s="3">
        <v>265.5</v>
      </c>
      <c r="F5" s="3">
        <v>265.5</v>
      </c>
      <c r="G5" s="3">
        <v>266</v>
      </c>
      <c r="H5" s="3">
        <f>_xlfn.STDEV.S(B5:G5)</f>
        <v>0.54772255750516607</v>
      </c>
      <c r="I5" s="3">
        <v>266</v>
      </c>
      <c r="J5" s="3">
        <v>3.5</v>
      </c>
    </row>
    <row r="8" spans="1:12" x14ac:dyDescent="0.15">
      <c r="A8" s="3" t="s">
        <v>5</v>
      </c>
      <c r="B8" s="3" t="s">
        <v>7</v>
      </c>
      <c r="C8" s="3" t="s">
        <v>9</v>
      </c>
      <c r="D8" s="3" t="s">
        <v>11</v>
      </c>
      <c r="E8" s="3" t="s">
        <v>13</v>
      </c>
      <c r="F8" s="3" t="s">
        <v>15</v>
      </c>
    </row>
    <row r="9" spans="1:12" x14ac:dyDescent="0.15">
      <c r="A9" s="3" t="s">
        <v>6</v>
      </c>
      <c r="B9" s="3" t="s">
        <v>8</v>
      </c>
      <c r="C9" s="3" t="s">
        <v>10</v>
      </c>
      <c r="D9" s="3" t="s">
        <v>12</v>
      </c>
      <c r="E9" s="3" t="s">
        <v>14</v>
      </c>
      <c r="F9" s="3" t="s">
        <v>16</v>
      </c>
    </row>
    <row r="14" spans="1:12" x14ac:dyDescent="0.15">
      <c r="A14" s="11" t="s">
        <v>17</v>
      </c>
      <c r="B14" s="12">
        <v>0</v>
      </c>
      <c r="C14" s="12" t="s">
        <v>21</v>
      </c>
      <c r="D14" s="12" t="s">
        <v>22</v>
      </c>
      <c r="E14" s="12" t="s">
        <v>23</v>
      </c>
      <c r="F14" s="12">
        <v>60</v>
      </c>
      <c r="G14" s="9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1" t="s">
        <v>29</v>
      </c>
    </row>
    <row r="15" spans="1:12" x14ac:dyDescent="0.15">
      <c r="A15" s="11" t="s">
        <v>18</v>
      </c>
      <c r="B15" s="12">
        <f>93.5+B14</f>
        <v>93.5</v>
      </c>
      <c r="C15" s="12">
        <f>93.5+C14</f>
        <v>108.5</v>
      </c>
      <c r="D15" s="12">
        <f t="shared" ref="D15:K15" si="0">93.5+D14</f>
        <v>123.5</v>
      </c>
      <c r="E15" s="12">
        <f t="shared" si="0"/>
        <v>138.5</v>
      </c>
      <c r="F15" s="12">
        <f t="shared" si="0"/>
        <v>153.5</v>
      </c>
      <c r="G15" s="9">
        <f t="shared" si="0"/>
        <v>168.5</v>
      </c>
      <c r="H15" s="1">
        <f t="shared" si="0"/>
        <v>173.5</v>
      </c>
      <c r="I15" s="1">
        <f t="shared" si="0"/>
        <v>177.5</v>
      </c>
      <c r="J15" s="1">
        <f t="shared" si="0"/>
        <v>180.5</v>
      </c>
      <c r="K15" s="1">
        <f t="shared" si="0"/>
        <v>183.5</v>
      </c>
      <c r="L15" s="1">
        <f>93.5+L14</f>
        <v>93.5</v>
      </c>
    </row>
    <row r="16" spans="1:12" x14ac:dyDescent="0.15">
      <c r="A16" s="11" t="s">
        <v>19</v>
      </c>
      <c r="B16" s="13">
        <v>7.9870000000000001</v>
      </c>
      <c r="C16" s="13">
        <v>7.5229999999999997</v>
      </c>
      <c r="D16" s="13">
        <v>6.0730000000000004</v>
      </c>
      <c r="E16" s="13">
        <v>4.0110000000000001</v>
      </c>
      <c r="F16" s="13">
        <v>1.952</v>
      </c>
      <c r="G16" s="10" t="s">
        <v>30</v>
      </c>
      <c r="H16" s="4" t="s">
        <v>31</v>
      </c>
      <c r="I16" s="4" t="s">
        <v>32</v>
      </c>
      <c r="J16" s="4" t="s">
        <v>33</v>
      </c>
      <c r="K16" s="4" t="s">
        <v>34</v>
      </c>
      <c r="L16" s="4" t="s">
        <v>35</v>
      </c>
    </row>
    <row r="17" spans="1:12" x14ac:dyDescent="0.15">
      <c r="A17" s="11" t="s">
        <v>20</v>
      </c>
      <c r="B17" s="14">
        <f>7.991*(COS(B14*PI()/180))^2-0.003</f>
        <v>7.9879999999999995</v>
      </c>
      <c r="C17" s="14">
        <f t="shared" ref="C17:L17" si="1">7.991*(COS(C14*PI()/180))^2-0.003</f>
        <v>7.4527045008207251</v>
      </c>
      <c r="D17" s="14">
        <f t="shared" si="1"/>
        <v>5.9902500000000005</v>
      </c>
      <c r="E17" s="14">
        <f t="shared" si="1"/>
        <v>3.9925000000000006</v>
      </c>
      <c r="F17" s="14">
        <f t="shared" si="1"/>
        <v>1.9947500000000009</v>
      </c>
      <c r="G17" s="10">
        <f t="shared" si="1"/>
        <v>0.53229549917927521</v>
      </c>
      <c r="H17" s="5">
        <f t="shared" si="1"/>
        <v>0.23795813364990323</v>
      </c>
      <c r="I17" s="5">
        <f t="shared" si="1"/>
        <v>8.4311261268079543E-2</v>
      </c>
      <c r="J17" s="5">
        <f t="shared" si="1"/>
        <v>1.8887767056063993E-2</v>
      </c>
      <c r="K17" s="5">
        <f t="shared" si="1"/>
        <v>-3.0000000000000001E-3</v>
      </c>
      <c r="L17" s="5">
        <f t="shared" si="1"/>
        <v>7.9879999999999995</v>
      </c>
    </row>
    <row r="18" spans="1:12" x14ac:dyDescent="0.15">
      <c r="A18" s="11" t="s">
        <v>36</v>
      </c>
      <c r="B18" s="14">
        <f>ABS(B17-B16)/B16*100</f>
        <v>1.252034556153056E-2</v>
      </c>
      <c r="C18" s="14">
        <f t="shared" ref="C18:H18" si="2">ABS(C17-C16)/C16*100</f>
        <v>0.93440780512128918</v>
      </c>
      <c r="D18" s="14">
        <f t="shared" si="2"/>
        <v>1.3625885065041969</v>
      </c>
      <c r="E18" s="14">
        <f t="shared" si="2"/>
        <v>0.46123161306406174</v>
      </c>
      <c r="F18" s="14">
        <f t="shared" si="2"/>
        <v>2.1900614754098848</v>
      </c>
      <c r="G18" s="10">
        <f t="shared" si="2"/>
        <v>7.534444278641458</v>
      </c>
      <c r="H18" s="5">
        <f t="shared" si="2"/>
        <v>10.678201697629412</v>
      </c>
      <c r="I18" s="5">
        <f>ABS(I17-I16)/(I16+0.005)*100</f>
        <v>13.052229453265248</v>
      </c>
      <c r="J18" s="5">
        <f t="shared" ref="J18:L18" si="3">ABS(J17-J16)/(J16+0.005)*100</f>
        <v>32.709816978133304</v>
      </c>
      <c r="K18" s="5">
        <f t="shared" si="3"/>
        <v>0</v>
      </c>
      <c r="L18" s="5">
        <f t="shared" si="3"/>
        <v>3.751875937969127E-2</v>
      </c>
    </row>
    <row r="19" spans="1:12" x14ac:dyDescent="0.15">
      <c r="A19" s="11" t="s">
        <v>17</v>
      </c>
      <c r="B19" s="12" t="s">
        <v>25</v>
      </c>
      <c r="C19" s="12" t="s">
        <v>26</v>
      </c>
      <c r="D19" s="12" t="s">
        <v>27</v>
      </c>
      <c r="E19" s="12" t="s">
        <v>28</v>
      </c>
      <c r="F19" s="12" t="s">
        <v>29</v>
      </c>
      <c r="G19" s="8"/>
    </row>
    <row r="20" spans="1:12" x14ac:dyDescent="0.15">
      <c r="A20" s="11" t="s">
        <v>18</v>
      </c>
      <c r="B20" s="12">
        <f t="shared" ref="B20" si="4">93.5+B19</f>
        <v>173.5</v>
      </c>
      <c r="C20" s="12">
        <f t="shared" ref="C20" si="5">93.5+C19</f>
        <v>177.5</v>
      </c>
      <c r="D20" s="12">
        <f t="shared" ref="D20" si="6">93.5+D19</f>
        <v>180.5</v>
      </c>
      <c r="E20" s="12">
        <f t="shared" ref="E20" si="7">93.5+E19</f>
        <v>183.5</v>
      </c>
      <c r="F20" s="12">
        <f>93.5+F19</f>
        <v>93.5</v>
      </c>
      <c r="G20" s="8"/>
    </row>
    <row r="21" spans="1:12" x14ac:dyDescent="0.15">
      <c r="A21" s="11" t="s">
        <v>19</v>
      </c>
      <c r="B21" s="13">
        <v>0.215</v>
      </c>
      <c r="C21" s="13">
        <v>7.3999999999999996E-2</v>
      </c>
      <c r="D21" s="13">
        <v>1.2999999999999999E-2</v>
      </c>
      <c r="E21" s="13">
        <v>-3.0000000000000001E-3</v>
      </c>
      <c r="F21" s="13">
        <v>7.9909999999999997</v>
      </c>
      <c r="G21" s="8"/>
    </row>
    <row r="22" spans="1:12" x14ac:dyDescent="0.15">
      <c r="A22" s="11" t="s">
        <v>20</v>
      </c>
      <c r="B22" s="14">
        <f t="shared" ref="B22:F22" si="8">7.991*(COS(B19*PI()/180))^2-0.003</f>
        <v>0.23795813364990323</v>
      </c>
      <c r="C22" s="14">
        <f t="shared" si="8"/>
        <v>8.4311261268079543E-2</v>
      </c>
      <c r="D22" s="14">
        <f t="shared" si="8"/>
        <v>1.8887767056063993E-2</v>
      </c>
      <c r="E22" s="14">
        <f t="shared" si="8"/>
        <v>-3.0000000000000001E-3</v>
      </c>
      <c r="F22" s="14">
        <f t="shared" si="8"/>
        <v>7.9879999999999995</v>
      </c>
      <c r="G22" s="8"/>
    </row>
    <row r="23" spans="1:12" x14ac:dyDescent="0.15">
      <c r="A23" s="11" t="s">
        <v>36</v>
      </c>
      <c r="B23" s="14">
        <f t="shared" ref="B23" si="9">ABS(B22-B21)/B21*100</f>
        <v>10.678201697629412</v>
      </c>
      <c r="C23" s="14">
        <f>ABS(C22-C21)/(C21+0.005)*100</f>
        <v>13.052229453265248</v>
      </c>
      <c r="D23" s="14">
        <f t="shared" ref="D23" si="10">ABS(D22-D21)/(D21+0.005)*100</f>
        <v>32.709816978133304</v>
      </c>
      <c r="E23" s="14">
        <f t="shared" ref="E23" si="11">ABS(E22-E21)/(E21+0.005)*100</f>
        <v>0</v>
      </c>
      <c r="F23" s="14">
        <f t="shared" ref="F23" si="12">ABS(F22-F21)/(F21+0.005)*100</f>
        <v>3.751875937969127E-2</v>
      </c>
      <c r="G23" s="8"/>
    </row>
    <row r="24" spans="1:12" x14ac:dyDescent="0.15">
      <c r="A24" s="7"/>
      <c r="B24" s="7"/>
      <c r="C24" s="7"/>
      <c r="D24" s="7"/>
      <c r="E24" s="7"/>
      <c r="F24" s="7"/>
      <c r="G24" s="7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2" x14ac:dyDescent="0.15">
      <c r="A26" s="15" t="s">
        <v>37</v>
      </c>
      <c r="B26" s="2">
        <v>0</v>
      </c>
      <c r="C26" s="2">
        <v>22.5</v>
      </c>
      <c r="D26" s="2">
        <v>45</v>
      </c>
      <c r="E26" s="2">
        <v>67.5</v>
      </c>
      <c r="F26" s="2">
        <v>43</v>
      </c>
      <c r="G26" s="6"/>
      <c r="H26" s="6"/>
      <c r="I26" s="6"/>
      <c r="J26" s="6"/>
      <c r="K26" s="6"/>
    </row>
    <row r="27" spans="1:12" x14ac:dyDescent="0.15">
      <c r="A27" s="15" t="s">
        <v>38</v>
      </c>
      <c r="B27" s="2">
        <f>266+B26</f>
        <v>266</v>
      </c>
      <c r="C27" s="2">
        <f t="shared" ref="C27:E27" si="13">266+C26</f>
        <v>288.5</v>
      </c>
      <c r="D27" s="2">
        <f t="shared" si="13"/>
        <v>311</v>
      </c>
      <c r="E27" s="2">
        <f t="shared" si="13"/>
        <v>333.5</v>
      </c>
      <c r="F27" s="2">
        <f>266+F26</f>
        <v>309</v>
      </c>
      <c r="G27" s="6"/>
      <c r="H27" s="6"/>
      <c r="I27" s="6"/>
      <c r="J27" s="6"/>
      <c r="K27" s="6"/>
    </row>
    <row r="28" spans="1:12" x14ac:dyDescent="0.15">
      <c r="A28" s="15" t="s">
        <v>39</v>
      </c>
      <c r="B28" s="2">
        <v>272</v>
      </c>
      <c r="C28" s="2">
        <v>272.8</v>
      </c>
      <c r="D28" s="2">
        <v>287.2</v>
      </c>
      <c r="E28" s="2">
        <v>178.5</v>
      </c>
      <c r="F28" s="2">
        <v>278</v>
      </c>
      <c r="G28" s="6"/>
      <c r="H28" s="6"/>
      <c r="I28" s="6"/>
      <c r="J28" s="6"/>
      <c r="K28" s="6"/>
    </row>
    <row r="29" spans="1:12" x14ac:dyDescent="0.15">
      <c r="A29" s="15" t="s">
        <v>40</v>
      </c>
      <c r="B29" s="2">
        <f>93.5-B28+360</f>
        <v>181.5</v>
      </c>
      <c r="C29" s="2">
        <f t="shared" ref="C29:F29" si="14">93.5-C28+360</f>
        <v>180.7</v>
      </c>
      <c r="D29" s="2">
        <f t="shared" si="14"/>
        <v>166.3</v>
      </c>
      <c r="E29" s="2">
        <f t="shared" si="14"/>
        <v>275</v>
      </c>
      <c r="F29" s="2">
        <f t="shared" si="14"/>
        <v>175.5</v>
      </c>
      <c r="G29" s="6"/>
      <c r="H29" s="6"/>
      <c r="I29" s="6"/>
      <c r="J29" s="6"/>
      <c r="K29" s="6"/>
    </row>
    <row r="30" spans="1:12" x14ac:dyDescent="0.15">
      <c r="A30" s="15" t="s">
        <v>41</v>
      </c>
      <c r="B30" s="16">
        <v>4.2220000000000004</v>
      </c>
      <c r="C30" s="16">
        <v>4.5529999999999999</v>
      </c>
      <c r="D30" s="16">
        <v>2.4929999999999999</v>
      </c>
      <c r="E30" s="16">
        <v>2.593</v>
      </c>
      <c r="F30" s="16">
        <v>2.7080000000000002</v>
      </c>
      <c r="G30" s="6"/>
      <c r="H30" s="6"/>
      <c r="I30" s="6"/>
      <c r="J30" s="6"/>
      <c r="K30" s="6"/>
    </row>
    <row r="31" spans="1:12" x14ac:dyDescent="0.15">
      <c r="A31" s="15" t="s">
        <v>42</v>
      </c>
      <c r="B31" s="17">
        <v>-4.0000000000000001E-3</v>
      </c>
      <c r="C31" s="16">
        <v>0.71</v>
      </c>
      <c r="D31" s="16">
        <v>2.2850000000000001</v>
      </c>
      <c r="E31" s="16">
        <v>0.48399999999999999</v>
      </c>
      <c r="F31" s="16">
        <v>2.1509999999999998</v>
      </c>
      <c r="G31" s="6"/>
      <c r="H31" s="6"/>
      <c r="I31" s="6"/>
      <c r="J31" s="6"/>
      <c r="K31" s="6"/>
    </row>
    <row r="32" spans="1:12" x14ac:dyDescent="0.15">
      <c r="A32" s="15" t="s">
        <v>43</v>
      </c>
      <c r="B32" s="17">
        <f>(B31+0.005)/(B30+0.005)</f>
        <v>2.3657440264963331E-4</v>
      </c>
      <c r="C32" s="17">
        <f t="shared" ref="C32:F32" si="15">(C31+0.005)/(C30+0.005)</f>
        <v>0.15686704695041684</v>
      </c>
      <c r="D32" s="17">
        <f t="shared" si="15"/>
        <v>0.91673338670936755</v>
      </c>
      <c r="E32" s="17">
        <f t="shared" si="15"/>
        <v>0.18822170900692842</v>
      </c>
      <c r="F32" s="17">
        <f t="shared" si="15"/>
        <v>0.79469222263177286</v>
      </c>
      <c r="G32" s="6"/>
      <c r="H32" s="6"/>
      <c r="I32" s="6"/>
      <c r="J32" s="6"/>
      <c r="K32" s="6"/>
    </row>
    <row r="33" spans="1:11" x14ac:dyDescent="0.15">
      <c r="A33" s="15" t="s">
        <v>46</v>
      </c>
      <c r="B33" s="17" t="s">
        <v>47</v>
      </c>
      <c r="C33" s="17">
        <f>2*SQRT(C32)/(SIN(2*C26*PI()/180)*(1+C32) )</f>
        <v>0.96833895541891191</v>
      </c>
      <c r="D33" s="17">
        <f>2*SQRT(D32)/(SIN(2*D26*PI()/180)*(1+D32) )</f>
        <v>0.99905595339163622</v>
      </c>
      <c r="E33" s="17">
        <f t="shared" ref="C33:F33" si="16">2*SQRT(E32)/(SIN(2*E26*PI()/180)*(1+E32) )</f>
        <v>1.0327194748353179</v>
      </c>
      <c r="F33" s="17">
        <f t="shared" si="16"/>
        <v>0.99586095775909522</v>
      </c>
      <c r="G33" s="6"/>
      <c r="H33" s="6"/>
      <c r="I33" s="6"/>
      <c r="J33" s="6"/>
      <c r="K33" s="6"/>
    </row>
    <row r="34" spans="1:11" x14ac:dyDescent="0.15">
      <c r="A34" s="15" t="s">
        <v>44</v>
      </c>
      <c r="B34" s="17" t="s">
        <v>47</v>
      </c>
      <c r="C34" s="17">
        <f>ASIN(C33)*180/PI()</f>
        <v>75.543844502480127</v>
      </c>
      <c r="D34" s="17">
        <f t="shared" ref="D34:F34" si="17">ASIN(D33)*180/PI()</f>
        <v>87.51017673609654</v>
      </c>
      <c r="E34" s="17" t="s">
        <v>47</v>
      </c>
      <c r="F34" s="17">
        <f t="shared" si="17"/>
        <v>84.785202240323613</v>
      </c>
      <c r="G34" s="6"/>
      <c r="H34" s="6"/>
      <c r="I34" s="6"/>
      <c r="J34" s="6"/>
      <c r="K34" s="6"/>
    </row>
    <row r="35" spans="1:11" x14ac:dyDescent="0.15">
      <c r="A35" s="15" t="s">
        <v>45</v>
      </c>
      <c r="B35" s="17" t="s">
        <v>49</v>
      </c>
      <c r="C35" s="17">
        <f xml:space="preserve"> 0.5*ATAN(  TAN(2*C26*PI()/180) * COS( C34*PI()/180  )     )</f>
        <v>0.12231946975723967</v>
      </c>
      <c r="D35" s="17">
        <f t="shared" ref="D35:F35" si="18" xml:space="preserve"> 0.5*ATAN(  TAN(2*D26*PI()/180) * COS( D34*PI()/180  )     )</f>
        <v>0.78539816339744761</v>
      </c>
      <c r="E35" s="17" t="s">
        <v>48</v>
      </c>
      <c r="F35" s="17">
        <f t="shared" si="18"/>
        <v>0.4575102838741561</v>
      </c>
      <c r="G35" s="6"/>
      <c r="H35" s="6"/>
      <c r="I35" s="6"/>
      <c r="J35" s="6"/>
      <c r="K35" s="6"/>
    </row>
    <row r="36" spans="1:1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15">
      <c r="A39" s="18" t="s">
        <v>50</v>
      </c>
      <c r="B39" s="19">
        <v>0</v>
      </c>
      <c r="C39" s="19">
        <v>15</v>
      </c>
      <c r="D39" s="19">
        <v>30</v>
      </c>
      <c r="E39" s="19">
        <v>45</v>
      </c>
      <c r="F39" s="6"/>
      <c r="G39" s="6"/>
      <c r="H39" s="6"/>
      <c r="I39" s="6"/>
      <c r="J39" s="6"/>
      <c r="K39" s="6"/>
    </row>
    <row r="40" spans="1:11" x14ac:dyDescent="0.15">
      <c r="A40" s="3" t="s">
        <v>51</v>
      </c>
      <c r="B40" s="19">
        <f>B39+266</f>
        <v>266</v>
      </c>
      <c r="C40" s="19">
        <f t="shared" ref="C40:E40" si="19">C39+266</f>
        <v>281</v>
      </c>
      <c r="D40" s="19">
        <f t="shared" si="19"/>
        <v>296</v>
      </c>
      <c r="E40" s="19">
        <f t="shared" si="19"/>
        <v>311</v>
      </c>
    </row>
    <row r="41" spans="1:11" x14ac:dyDescent="0.15">
      <c r="A41" s="3" t="s">
        <v>52</v>
      </c>
      <c r="B41" s="19">
        <v>3.5</v>
      </c>
      <c r="C41" s="19">
        <v>19</v>
      </c>
      <c r="D41" s="19">
        <v>33.5</v>
      </c>
      <c r="E41" s="19">
        <v>49</v>
      </c>
    </row>
    <row r="42" spans="1:11" x14ac:dyDescent="0.15">
      <c r="A42" s="3" t="s">
        <v>53</v>
      </c>
      <c r="B42" s="19">
        <v>0</v>
      </c>
      <c r="C42" s="19">
        <f>3.5-C41</f>
        <v>-15.5</v>
      </c>
      <c r="D42" s="19">
        <f t="shared" ref="D42:E42" si="20">3.5-D41</f>
        <v>-30</v>
      </c>
      <c r="E42" s="19">
        <f t="shared" si="20"/>
        <v>-45.5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2016-04-16T01:21:46Z</dcterms:created>
  <dcterms:modified xsi:type="dcterms:W3CDTF">2016-04-16T03:22:56Z</dcterms:modified>
</cp:coreProperties>
</file>