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<sst xmlns="http://schemas.openxmlformats.org/spreadsheetml/2006/main" count="72" uniqueCount="65">
  <si>
    <t>Axis Angles</t>
  </si>
  <si>
    <t>Range</t>
  </si>
  <si>
    <t>A1</t>
  </si>
  <si>
    <t>A2</t>
  </si>
  <si>
    <t>A3</t>
  </si>
  <si>
    <t>A4</t>
  </si>
  <si>
    <t>A5</t>
  </si>
  <si>
    <t>A6</t>
  </si>
  <si>
    <t>Transforms (3x4) between coordinate frames</t>
  </si>
  <si>
    <t>01T</t>
  </si>
  <si>
    <t>12T</t>
  </si>
  <si>
    <t>23T</t>
  </si>
  <si>
    <t>34T</t>
  </si>
  <si>
    <t>45T</t>
  </si>
  <si>
    <t>56T</t>
  </si>
  <si>
    <t>Rotation axes (in own frame)</t>
  </si>
  <si>
    <t>1z1</t>
  </si>
  <si>
    <t>2z2</t>
  </si>
  <si>
    <t>3z3</t>
  </si>
  <si>
    <t>4z4</t>
  </si>
  <si>
    <t>5z5</t>
  </si>
  <si>
    <t>6z6</t>
  </si>
  <si>
    <t>Transforms (3x4) between origin and coordinate frame</t>
  </si>
  <si>
    <t>02T</t>
  </si>
  <si>
    <t>03T</t>
  </si>
  <si>
    <t>04T</t>
  </si>
  <si>
    <t>05T</t>
  </si>
  <si>
    <t>06T</t>
  </si>
  <si>
    <t>Rotation axes (in origin frame)</t>
  </si>
  <si>
    <t>0z1</t>
  </si>
  <si>
    <t>0z2</t>
  </si>
  <si>
    <t>0z3</t>
  </si>
  <si>
    <t>0z4</t>
  </si>
  <si>
    <t>0z5</t>
  </si>
  <si>
    <t>0z6</t>
  </si>
  <si>
    <t>Jacobian columns (transposed J matrix)</t>
  </si>
  <si>
    <t>J1</t>
  </si>
  <si>
    <t>J2</t>
  </si>
  <si>
    <t>J3</t>
  </si>
  <si>
    <t>J4</t>
  </si>
  <si>
    <t>J5</t>
  </si>
  <si>
    <t>J6</t>
  </si>
  <si>
    <t>Jacobian</t>
  </si>
  <si>
    <t>Test Angles</t>
  </si>
  <si>
    <t>Resultant</t>
  </si>
  <si>
    <t>Position</t>
  </si>
  <si>
    <t>Rotation</t>
  </si>
  <si>
    <t>Affine Transforms (in origin frame)</t>
  </si>
  <si>
    <t>Quaternion (beta)</t>
  </si>
  <si>
    <t>x</t>
  </si>
  <si>
    <t>y</t>
  </si>
  <si>
    <t>z</t>
  </si>
  <si>
    <t>w</t>
  </si>
  <si>
    <t>Axis-Angle representation</t>
  </si>
  <si>
    <t>X</t>
  </si>
  <si>
    <t>Y</t>
  </si>
  <si>
    <t>Z</t>
  </si>
  <si>
    <t>r</t>
  </si>
  <si>
    <t>t</t>
  </si>
  <si>
    <t>theta decomp.</t>
  </si>
  <si>
    <t>theta</t>
  </si>
  <si>
    <t>Kx</t>
  </si>
  <si>
    <t>Ky</t>
  </si>
  <si>
    <t>Kz</t>
  </si>
  <si>
    <t>Rotation matrix (check on AA)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</si>
</sst>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.00000" numFmtId="166"/>
    <numFmt formatCode="0.0000" numFmtId="167"/>
    <numFmt formatCode="0" numFmtId="168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00"/>
      <sz val="10"/>
    </font>
    <font>
      <name val="Arial"/>
      <charset val="1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DD4814"/>
        <bgColor rgb="00DC2300"/>
      </patternFill>
    </fill>
    <fill>
      <patternFill patternType="solid">
        <fgColor rgb="00FFFF99"/>
        <bgColor rgb="00FFFFCC"/>
      </patternFill>
    </fill>
    <fill>
      <patternFill patternType="solid">
        <fgColor rgb="0083CAFF"/>
        <bgColor rgb="009999FF"/>
      </patternFill>
    </fill>
    <fill>
      <patternFill patternType="solid">
        <fgColor rgb="0000FF00"/>
        <bgColor rgb="0033CCCC"/>
      </patternFill>
    </fill>
    <fill>
      <patternFill patternType="solid">
        <fgColor rgb="00DC2300"/>
        <bgColor rgb="00DD4814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6" fillId="0" fontId="5" numFmtId="164" xfId="0">
      <alignment horizontal="center" indent="0" shrinkToFit="false" textRotation="0" vertical="bottom" wrapText="false"/>
    </xf>
    <xf applyAlignment="false" applyBorder="true" applyFont="false" applyProtection="false" borderId="7" fillId="3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4" xfId="0"/>
    <xf applyAlignment="true" applyBorder="true" applyFont="true" applyProtection="false" borderId="9" fillId="2" fontId="4" numFmtId="164" xfId="0">
      <alignment horizontal="center" indent="0" shrinkToFit="false" textRotation="0" vertical="center" wrapText="false"/>
    </xf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false" applyProtection="false" borderId="3" fillId="3" fontId="0" numFmtId="164" xfId="0"/>
    <xf applyAlignment="false" applyBorder="true" applyFont="false" applyProtection="false" borderId="4" fillId="3" fontId="0" numFmtId="164" xfId="0"/>
    <xf applyAlignment="false" applyBorder="true" applyFont="false" applyProtection="false" borderId="5" fillId="3" fontId="0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8" fillId="3" fontId="0" numFmtId="164" xfId="0"/>
    <xf applyAlignment="false" applyBorder="true" applyFont="false" applyProtection="false" borderId="6" fillId="3" fontId="0" numFmtId="164" xfId="0"/>
    <xf applyAlignment="false" applyBorder="true" applyFont="false" applyProtection="false" borderId="10" fillId="0" fontId="0" numFmtId="164" xfId="0"/>
    <xf applyAlignment="false" applyBorder="true" applyFont="false" applyProtection="false" borderId="3" fillId="0" fontId="0" numFmtId="164" xfId="0"/>
    <xf applyAlignment="false" applyBorder="true" applyFont="false" applyProtection="false" borderId="11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3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10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11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false" applyProtection="false" borderId="5" fillId="4" fontId="0" numFmtId="166" xfId="0"/>
    <xf applyAlignment="false" applyBorder="true" applyFont="false" applyProtection="false" borderId="0" fillId="4" fontId="0" numFmtId="166" xfId="0"/>
    <xf applyAlignment="false" applyBorder="true" applyFont="false" applyProtection="false" borderId="4" fillId="4" fontId="0" numFmtId="166" xfId="0"/>
    <xf applyAlignment="false" applyBorder="false" applyFont="false" applyProtection="false" borderId="0" fillId="5" fontId="0" numFmtId="164" xfId="0"/>
    <xf applyAlignment="false" applyBorder="false" applyFont="false" applyProtection="false" borderId="0" fillId="6" fontId="0" numFmtId="164" xfId="0"/>
    <xf applyAlignment="false" applyBorder="true" applyFont="false" applyProtection="false" borderId="6" fillId="4" fontId="0" numFmtId="166" xfId="0"/>
    <xf applyAlignment="false" applyBorder="true" applyFont="false" applyProtection="false" borderId="7" fillId="4" fontId="0" numFmtId="166" xfId="0"/>
    <xf applyAlignment="false" applyBorder="true" applyFont="false" applyProtection="false" borderId="8" fillId="4" fontId="0" numFmtId="166" xfId="0"/>
    <xf applyAlignment="true" applyBorder="true" applyFont="true" applyProtection="false" borderId="1" fillId="4" fontId="5" numFmtId="164" xfId="0">
      <alignment horizontal="center" indent="0" shrinkToFit="false" textRotation="0" vertical="center" wrapText="false"/>
    </xf>
    <xf applyAlignment="true" applyBorder="true" applyFont="false" applyProtection="false" borderId="10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11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0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4" fillId="4" fontId="0" numFmtId="167" xfId="0">
      <alignment horizontal="center" indent="0" shrinkToFit="false" textRotation="0" vertical="bottom" wrapText="fals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7" fillId="4" fontId="0" numFmtId="168" xfId="0">
      <alignment horizontal="center" indent="0" shrinkToFit="false" textRotation="0" vertical="bottom" wrapText="false"/>
    </xf>
    <xf applyAlignment="true" applyBorder="true" applyFont="false" applyProtection="false" borderId="8" fillId="4" fontId="0" numFmtId="168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5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0" numFmtId="164" xfId="0">
      <alignment horizontal="center" indent="0" shrinkToFit="false" textRotation="0" vertical="center" wrapText="true"/>
    </xf>
    <xf applyAlignment="false" applyBorder="false" applyFont="false" applyProtection="false" borderId="0" fillId="4" fontId="0" numFmtId="164" xfId="0"/>
    <xf applyAlignment="false" applyBorder="true" applyFont="false" applyProtection="false" borderId="13" fillId="0" fontId="0" numFmtId="164" xfId="0"/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7" fillId="4" fontId="0" numFmtId="164" xfId="0"/>
    <xf applyAlignment="false" applyBorder="true" applyFont="false" applyProtection="false" borderId="14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DD4814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90" zoomScaleNormal="90" zoomScalePageLayoutView="100">
      <selection activeCell="R67" activeCellId="0" pane="topLeft" sqref="R67"/>
    </sheetView>
  </sheetViews>
  <cols>
    <col collapsed="false" hidden="false" max="1" min="1" style="1" width="9.15294117647059"/>
    <col collapsed="false" hidden="false" max="6" min="2" style="0" width="10.0392156862745"/>
    <col collapsed="false" hidden="false" max="7" min="7" style="0" width="10.0862745098039"/>
    <col collapsed="false" hidden="false" max="9" min="8" style="0" width="8.50980392156863"/>
    <col collapsed="false" hidden="false" max="10" min="10" style="0" width="9.15294117647059"/>
    <col collapsed="false" hidden="false" max="13" min="11" style="0" width="8.50980392156863"/>
    <col collapsed="false" hidden="false" max="1025" min="14" style="0" width="11.6313725490196"/>
  </cols>
  <sheetData>
    <row collapsed="false" customFormat="false" customHeight="true" hidden="false" ht="12.1" outlineLevel="0" r="1">
      <c r="A1" s="2" t="s">
        <v>0</v>
      </c>
      <c r="B1" s="2"/>
      <c r="C1" s="3" t="s">
        <v>1</v>
      </c>
      <c r="D1" s="3"/>
      <c r="E1" s="3"/>
    </row>
    <row collapsed="false" customFormat="false" customHeight="true" hidden="false" ht="12.1" outlineLevel="0" r="2">
      <c r="A2" s="4" t="s">
        <v>2</v>
      </c>
      <c r="B2" s="5" t="n">
        <v>-2.132</v>
      </c>
      <c r="C2" s="0" t="n">
        <v>-2.97</v>
      </c>
      <c r="D2" s="6" t="n">
        <f aca="false">(B2-C2)/(E2-C2)</f>
        <v>0.141077441077441</v>
      </c>
      <c r="E2" s="7" t="n">
        <v>2.97</v>
      </c>
    </row>
    <row collapsed="false" customFormat="false" customHeight="true" hidden="false" ht="12.1" outlineLevel="0" r="3">
      <c r="A3" s="8" t="s">
        <v>3</v>
      </c>
      <c r="B3" s="5" t="n">
        <v>0.048</v>
      </c>
      <c r="C3" s="0" t="n">
        <v>-3.93</v>
      </c>
      <c r="D3" s="6" t="n">
        <f aca="false">(B3-C3)/(E3-C3)</f>
        <v>0.842796610169491</v>
      </c>
      <c r="E3" s="7" t="n">
        <v>0.79</v>
      </c>
    </row>
    <row collapsed="false" customFormat="false" customHeight="true" hidden="false" ht="12.1" outlineLevel="0" r="4">
      <c r="A4" s="8" t="s">
        <v>4</v>
      </c>
      <c r="B4" s="5" t="n">
        <v>0</v>
      </c>
      <c r="C4" s="0" t="n">
        <v>-4.36</v>
      </c>
      <c r="D4" s="6" t="n">
        <f aca="false">(B4-C4)/(E4-C4)</f>
        <v>0.768959435626102</v>
      </c>
      <c r="E4" s="7" t="n">
        <v>1.31</v>
      </c>
    </row>
    <row collapsed="false" customFormat="false" customHeight="true" hidden="false" ht="12.1" outlineLevel="0" r="5">
      <c r="A5" s="8" t="s">
        <v>5</v>
      </c>
      <c r="B5" s="9" t="n">
        <v>0.56</v>
      </c>
      <c r="C5" s="0" t="n">
        <v>-2.36</v>
      </c>
      <c r="D5" s="6" t="n">
        <f aca="false">(B5-C5)/(E5-C5)</f>
        <v>0.61864406779661</v>
      </c>
      <c r="E5" s="7" t="n">
        <v>2.36</v>
      </c>
    </row>
    <row collapsed="false" customFormat="false" customHeight="true" hidden="false" ht="12.1" outlineLevel="0" r="6">
      <c r="A6" s="8" t="s">
        <v>6</v>
      </c>
      <c r="B6" s="5" t="n">
        <v>1.53</v>
      </c>
      <c r="C6" s="0" t="n">
        <v>-1.745</v>
      </c>
      <c r="D6" s="6" t="n">
        <f aca="false">(B6-C6)/(E6-C6)</f>
        <v>0.938395415472779</v>
      </c>
      <c r="E6" s="7" t="n">
        <v>1.745</v>
      </c>
    </row>
    <row collapsed="false" customFormat="false" customHeight="true" hidden="false" ht="12.1" outlineLevel="0" r="7">
      <c r="A7" s="10" t="s">
        <v>7</v>
      </c>
      <c r="B7" s="11" t="n">
        <v>3.116</v>
      </c>
      <c r="C7" s="12" t="n">
        <v>-3.14</v>
      </c>
      <c r="D7" s="13" t="n">
        <f aca="false">(B7-C7)/(E7-C7)</f>
        <v>0.996178343949044</v>
      </c>
      <c r="E7" s="14" t="n">
        <v>3.14</v>
      </c>
    </row>
    <row collapsed="false" customFormat="false" customHeight="true" hidden="false" ht="12.1" outlineLevel="0" r="8">
      <c r="A8" s="15" t="s">
        <v>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collapsed="false" customFormat="false" customHeight="true" hidden="false" ht="12.1" outlineLevel="0" r="9">
      <c r="A9" s="4" t="s">
        <v>9</v>
      </c>
      <c r="B9" s="16" t="n">
        <f aca="false">COS(B2)</f>
        <v>-0.532205631150654</v>
      </c>
      <c r="C9" s="16" t="n">
        <f aca="false">-SIN(B2)</f>
        <v>0.846615122810557</v>
      </c>
      <c r="D9" s="16" t="n">
        <v>0</v>
      </c>
      <c r="E9" s="16" t="n">
        <f aca="false">SIN(B2)</f>
        <v>-0.846615122810557</v>
      </c>
      <c r="F9" s="16" t="n">
        <f aca="false">COS(B2)</f>
        <v>-0.532205631150654</v>
      </c>
      <c r="G9" s="16" t="n">
        <v>0</v>
      </c>
      <c r="H9" s="16" t="n">
        <v>0</v>
      </c>
      <c r="I9" s="16" t="n">
        <v>0</v>
      </c>
      <c r="J9" s="17" t="n">
        <v>1</v>
      </c>
      <c r="K9" s="18" t="n">
        <v>0</v>
      </c>
      <c r="L9" s="16" t="n">
        <v>0</v>
      </c>
      <c r="M9" s="17" t="n">
        <v>0.674</v>
      </c>
    </row>
    <row collapsed="false" customFormat="false" customHeight="true" hidden="false" ht="12.1" outlineLevel="0" r="10">
      <c r="A10" s="8" t="s">
        <v>10</v>
      </c>
      <c r="B10" s="5" t="n">
        <f aca="false">COS(B3)</f>
        <v>0.998848221167014</v>
      </c>
      <c r="C10" s="5" t="n">
        <v>0</v>
      </c>
      <c r="D10" s="5" t="n">
        <f aca="false">SIN(B3)</f>
        <v>0.0479815701232499</v>
      </c>
      <c r="E10" s="5" t="n">
        <v>0</v>
      </c>
      <c r="F10" s="5" t="n">
        <v>1</v>
      </c>
      <c r="G10" s="5" t="n">
        <v>0</v>
      </c>
      <c r="H10" s="5" t="n">
        <f aca="false">-SIN(B3)</f>
        <v>-0.0479815701232499</v>
      </c>
      <c r="I10" s="5" t="n">
        <v>0</v>
      </c>
      <c r="J10" s="19" t="n">
        <f aca="false">COS(B3)</f>
        <v>0.998848221167014</v>
      </c>
      <c r="K10" s="20" t="n">
        <v>0</v>
      </c>
      <c r="L10" s="5" t="n">
        <v>0</v>
      </c>
      <c r="M10" s="19" t="n">
        <v>0</v>
      </c>
    </row>
    <row collapsed="false" customFormat="false" customHeight="true" hidden="false" ht="12.1" outlineLevel="0" r="11">
      <c r="A11" s="8" t="s">
        <v>11</v>
      </c>
      <c r="B11" s="5" t="n">
        <f aca="false">COS(B4)</f>
        <v>1</v>
      </c>
      <c r="C11" s="5" t="n">
        <v>0</v>
      </c>
      <c r="D11" s="5" t="n">
        <f aca="false">SIN(B4)</f>
        <v>0</v>
      </c>
      <c r="E11" s="5" t="n">
        <v>0</v>
      </c>
      <c r="F11" s="5" t="n">
        <v>1</v>
      </c>
      <c r="G11" s="5" t="n">
        <v>0</v>
      </c>
      <c r="H11" s="5" t="n">
        <f aca="false">-SIN(B4)</f>
        <v>-0</v>
      </c>
      <c r="I11" s="5" t="n">
        <v>0</v>
      </c>
      <c r="J11" s="19" t="n">
        <f aca="false">COS(B4)</f>
        <v>1</v>
      </c>
      <c r="K11" s="20" t="n">
        <v>0.4318</v>
      </c>
      <c r="L11" s="5" t="n">
        <v>0.12446</v>
      </c>
      <c r="M11" s="19" t="n">
        <v>0</v>
      </c>
    </row>
    <row collapsed="false" customFormat="false" customHeight="true" hidden="false" ht="12.1" outlineLevel="0" r="12">
      <c r="A12" s="8" t="s">
        <v>12</v>
      </c>
      <c r="B12" s="21" t="n">
        <f aca="false">COS(B5)</f>
        <v>0.847255111013416</v>
      </c>
      <c r="C12" s="21" t="n">
        <f aca="false">-SIN(B5)</f>
        <v>-0.531186197920883</v>
      </c>
      <c r="D12" s="21" t="n">
        <v>0</v>
      </c>
      <c r="E12" s="21" t="n">
        <f aca="false">SIN(B5)</f>
        <v>0.531186197920883</v>
      </c>
      <c r="F12" s="21" t="n">
        <f aca="false">COS(B5)</f>
        <v>0.847255111013416</v>
      </c>
      <c r="G12" s="21" t="n">
        <v>0</v>
      </c>
      <c r="H12" s="21" t="n">
        <v>0</v>
      </c>
      <c r="I12" s="21" t="n">
        <v>0</v>
      </c>
      <c r="J12" s="19" t="n">
        <v>1</v>
      </c>
      <c r="K12" s="20" t="n">
        <v>-0.02032</v>
      </c>
      <c r="L12" s="5" t="n">
        <v>0</v>
      </c>
      <c r="M12" s="19" t="n">
        <v>0.4318</v>
      </c>
    </row>
    <row collapsed="false" customFormat="false" customHeight="true" hidden="false" ht="12.1" outlineLevel="0" r="13">
      <c r="A13" s="8" t="s">
        <v>13</v>
      </c>
      <c r="B13" s="5" t="n">
        <f aca="false">COS(B6)</f>
        <v>0.040785011241591</v>
      </c>
      <c r="C13" s="5" t="n">
        <v>0</v>
      </c>
      <c r="D13" s="5" t="n">
        <f aca="false">SIN(B6)</f>
        <v>0.999167945271476</v>
      </c>
      <c r="E13" s="5" t="n">
        <v>0</v>
      </c>
      <c r="F13" s="5" t="n">
        <v>1</v>
      </c>
      <c r="G13" s="5" t="n">
        <v>0</v>
      </c>
      <c r="H13" s="5" t="n">
        <f aca="false">-SIN(B6)</f>
        <v>-0.999167945271476</v>
      </c>
      <c r="I13" s="5" t="n">
        <v>0</v>
      </c>
      <c r="J13" s="19" t="n">
        <f aca="false">COS(B6)</f>
        <v>0.040785011241591</v>
      </c>
      <c r="K13" s="20" t="n">
        <v>0</v>
      </c>
      <c r="L13" s="5" t="n">
        <v>0</v>
      </c>
      <c r="M13" s="19" t="n">
        <v>0</v>
      </c>
    </row>
    <row collapsed="false" customFormat="false" customHeight="true" hidden="false" ht="12.1" outlineLevel="0" r="14">
      <c r="A14" s="10" t="s">
        <v>14</v>
      </c>
      <c r="B14" s="11" t="n">
        <f aca="false">COS(B7)</f>
        <v>-0.99967252591589</v>
      </c>
      <c r="C14" s="11" t="n">
        <f aca="false">-SIN(B7)</f>
        <v>-0.0255898598852006</v>
      </c>
      <c r="D14" s="11" t="n">
        <v>0</v>
      </c>
      <c r="E14" s="11" t="n">
        <f aca="false">SIN(B7)</f>
        <v>0.0255898598852006</v>
      </c>
      <c r="F14" s="11" t="n">
        <f aca="false">COS(B7)</f>
        <v>-0.99967252591589</v>
      </c>
      <c r="G14" s="11" t="n">
        <v>0</v>
      </c>
      <c r="H14" s="11" t="n">
        <v>0</v>
      </c>
      <c r="I14" s="11" t="n">
        <v>0</v>
      </c>
      <c r="J14" s="22" t="n">
        <v>1</v>
      </c>
      <c r="K14" s="23" t="n">
        <v>0</v>
      </c>
      <c r="L14" s="11" t="n">
        <v>0</v>
      </c>
      <c r="M14" s="22" t="n">
        <v>0</v>
      </c>
    </row>
    <row collapsed="false" customFormat="false" customHeight="true" hidden="false" ht="12.1" outlineLevel="0" r="15">
      <c r="A15" s="15" t="s">
        <v>15</v>
      </c>
      <c r="B15" s="15"/>
      <c r="C15" s="15"/>
      <c r="D15" s="15"/>
    </row>
    <row collapsed="false" customFormat="false" customHeight="true" hidden="false" ht="12.1" outlineLevel="0" r="16">
      <c r="A16" s="4" t="s">
        <v>16</v>
      </c>
      <c r="B16" s="18" t="n">
        <v>0</v>
      </c>
      <c r="C16" s="16" t="n">
        <v>0</v>
      </c>
      <c r="D16" s="17" t="n">
        <v>1</v>
      </c>
    </row>
    <row collapsed="false" customFormat="false" customHeight="true" hidden="false" ht="12.1" outlineLevel="0" r="17">
      <c r="A17" s="8" t="s">
        <v>17</v>
      </c>
      <c r="B17" s="20" t="n">
        <v>0</v>
      </c>
      <c r="C17" s="5" t="n">
        <v>1</v>
      </c>
      <c r="D17" s="19" t="n">
        <v>0</v>
      </c>
    </row>
    <row collapsed="false" customFormat="false" customHeight="true" hidden="false" ht="12.1" outlineLevel="0" r="18">
      <c r="A18" s="8" t="s">
        <v>18</v>
      </c>
      <c r="B18" s="20" t="n">
        <v>0</v>
      </c>
      <c r="C18" s="5" t="n">
        <v>1</v>
      </c>
      <c r="D18" s="19" t="n">
        <v>0</v>
      </c>
    </row>
    <row collapsed="false" customFormat="false" customHeight="true" hidden="false" ht="12.1" outlineLevel="0" r="19">
      <c r="A19" s="8" t="s">
        <v>19</v>
      </c>
      <c r="B19" s="20" t="n">
        <v>0</v>
      </c>
      <c r="C19" s="5" t="n">
        <v>0</v>
      </c>
      <c r="D19" s="19" t="n">
        <v>1</v>
      </c>
    </row>
    <row collapsed="false" customFormat="false" customHeight="true" hidden="false" ht="12.1" outlineLevel="0" r="20">
      <c r="A20" s="8" t="s">
        <v>20</v>
      </c>
      <c r="B20" s="20" t="n">
        <v>0</v>
      </c>
      <c r="C20" s="5" t="n">
        <v>1</v>
      </c>
      <c r="D20" s="19" t="n">
        <v>0</v>
      </c>
    </row>
    <row collapsed="false" customFormat="false" customHeight="true" hidden="false" ht="12.1" outlineLevel="0" r="21">
      <c r="A21" s="10" t="s">
        <v>21</v>
      </c>
      <c r="B21" s="23" t="n">
        <v>0</v>
      </c>
      <c r="C21" s="11" t="n">
        <v>0</v>
      </c>
      <c r="D21" s="22" t="n">
        <v>1</v>
      </c>
    </row>
    <row collapsed="false" customFormat="false" customHeight="true" hidden="false" ht="12.1" outlineLevel="0" r="22">
      <c r="A22" s="15" t="s">
        <v>22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collapsed="false" customFormat="false" customHeight="true" hidden="false" ht="12.1" outlineLevel="0" r="23">
      <c r="A23" s="4" t="s">
        <v>9</v>
      </c>
      <c r="B23" s="24" t="n">
        <f aca="false">B9</f>
        <v>-0.532205631150654</v>
      </c>
      <c r="C23" s="24" t="n">
        <f aca="false">C9</f>
        <v>0.846615122810557</v>
      </c>
      <c r="D23" s="24" t="n">
        <f aca="false">D9</f>
        <v>0</v>
      </c>
      <c r="E23" s="24" t="n">
        <f aca="false">E9</f>
        <v>-0.846615122810557</v>
      </c>
      <c r="F23" s="24" t="n">
        <f aca="false">F9</f>
        <v>-0.532205631150654</v>
      </c>
      <c r="G23" s="24" t="n">
        <f aca="false">G9</f>
        <v>0</v>
      </c>
      <c r="H23" s="24" t="n">
        <f aca="false">H9</f>
        <v>0</v>
      </c>
      <c r="I23" s="24" t="n">
        <f aca="false">I9</f>
        <v>0</v>
      </c>
      <c r="J23" s="24" t="n">
        <f aca="false">J9</f>
        <v>1</v>
      </c>
      <c r="K23" s="25" t="n">
        <f aca="false">K9</f>
        <v>0</v>
      </c>
      <c r="L23" s="24" t="n">
        <f aca="false">L9</f>
        <v>0</v>
      </c>
      <c r="M23" s="26" t="n">
        <f aca="false">M9</f>
        <v>0.674</v>
      </c>
    </row>
    <row collapsed="false" customFormat="false" customHeight="true" hidden="false" ht="12.1" outlineLevel="0" r="24">
      <c r="A24" s="8" t="s">
        <v>23</v>
      </c>
      <c r="B24" s="0" t="n">
        <f aca="false">B23*$B10+C23*$E10+D23*$H10</f>
        <v>-0.531592647969898</v>
      </c>
      <c r="C24" s="0" t="n">
        <f aca="false">B23*$C10+C23*$F10+D23*$I10</f>
        <v>0.846615122810557</v>
      </c>
      <c r="D24" s="0" t="n">
        <f aca="false">B23*$D10+C23*$G10+D23*$J10</f>
        <v>-0.0255360618110436</v>
      </c>
      <c r="E24" s="0" t="n">
        <f aca="false">E23*$B10+F23*$E10+G23*$H10</f>
        <v>-0.845640009432418</v>
      </c>
      <c r="F24" s="0" t="n">
        <f aca="false">E23*$C10+F23*$F10+G23*$I10</f>
        <v>-0.532205631150654</v>
      </c>
      <c r="G24" s="0" t="n">
        <f aca="false">E23*$D10+F23*$G10+G23*$J10</f>
        <v>-0.0406219228825386</v>
      </c>
      <c r="H24" s="0" t="n">
        <f aca="false">H23*$B10+I23*$E10+J23*$H10</f>
        <v>-0.0479815701232499</v>
      </c>
      <c r="I24" s="0" t="n">
        <f aca="false">H23*$C10+I23*$F10+J23*$I10</f>
        <v>0</v>
      </c>
      <c r="J24" s="0" t="n">
        <f aca="false">H23*$D10+I23*$G10+J23*$J10</f>
        <v>0.998848221167014</v>
      </c>
      <c r="K24" s="27" t="n">
        <f aca="false">B23*$K10+C23*$L10+D23*$M10+K23</f>
        <v>0</v>
      </c>
      <c r="L24" s="0" t="n">
        <f aca="false">E23*$K10+F23*$L10+G23*$M10+L23</f>
        <v>0</v>
      </c>
      <c r="M24" s="7" t="n">
        <f aca="false">H23*$K10+I23*$L10+J23*$M10+M23</f>
        <v>0.674</v>
      </c>
    </row>
    <row collapsed="false" customFormat="false" customHeight="true" hidden="false" ht="12.1" outlineLevel="0" r="25">
      <c r="A25" s="8" t="s">
        <v>24</v>
      </c>
      <c r="B25" s="0" t="n">
        <f aca="false">B24*$B11+C24*$E11+D24*$H11</f>
        <v>-0.531592647969898</v>
      </c>
      <c r="C25" s="0" t="n">
        <f aca="false">B24*$C11+C24*$F11+D24*$I11</f>
        <v>0.846615122810557</v>
      </c>
      <c r="D25" s="0" t="n">
        <f aca="false">B24*$D11+C24*$G11+D24*$J11</f>
        <v>-0.0255360618110436</v>
      </c>
      <c r="E25" s="0" t="n">
        <f aca="false">E24*$B11+F24*$E11+G24*$H11</f>
        <v>-0.845640009432418</v>
      </c>
      <c r="F25" s="0" t="n">
        <f aca="false">E24*$C11+F24*$F11+G24*$I11</f>
        <v>-0.532205631150654</v>
      </c>
      <c r="G25" s="0" t="n">
        <f aca="false">E24*$D11+F24*$G11+G24*$J11</f>
        <v>-0.0406219228825386</v>
      </c>
      <c r="H25" s="0" t="n">
        <f aca="false">H24*$B11+I24*$E11+J24*$H11</f>
        <v>-0.0479815701232499</v>
      </c>
      <c r="I25" s="0" t="n">
        <f aca="false">H24*$C11+I24*$F11+J24*$I11</f>
        <v>0</v>
      </c>
      <c r="J25" s="0" t="n">
        <f aca="false">H24*$D11+I24*$G11+J24*$J11</f>
        <v>0.998848221167014</v>
      </c>
      <c r="K25" s="27" t="n">
        <f aca="false">B24*$K11+C24*$L11+D24*$M11+K24</f>
        <v>-0.1241719872084</v>
      </c>
      <c r="L25" s="0" t="n">
        <f aca="false">E24*$K11+F24*$L11+G24*$M11+L24</f>
        <v>-0.431385668925928</v>
      </c>
      <c r="M25" s="7" t="n">
        <f aca="false">H24*$K11+I24*$L11+J24*$M11+M24</f>
        <v>0.653281558020781</v>
      </c>
    </row>
    <row collapsed="false" customFormat="false" customHeight="true" hidden="false" ht="12.1" outlineLevel="0" r="26">
      <c r="A26" s="8" t="s">
        <v>25</v>
      </c>
      <c r="B26" s="0" t="n">
        <f aca="false">B25*$B12+C25*$E12+D25*$H12</f>
        <v>-0.000684319781590448</v>
      </c>
      <c r="C26" s="0" t="n">
        <f aca="false">B25*$C12+C25*$F12+D25*$I12</f>
        <v>0.99967366738032</v>
      </c>
      <c r="D26" s="0" t="n">
        <f aca="false">B25*$D12+C25*$G12+D25*$J12</f>
        <v>-0.0255360618110436</v>
      </c>
      <c r="E26" s="0" t="n">
        <f aca="false">E25*$B12+F25*$E12+G25*$H12</f>
        <v>-0.999173105792049</v>
      </c>
      <c r="F26" s="0" t="n">
        <f aca="false">E25*$C12+F25*$F12+G25*$I12</f>
        <v>-0.00172163968232636</v>
      </c>
      <c r="G26" s="0" t="n">
        <f aca="false">E25*$D12+F25*$G12+G25*$J12</f>
        <v>-0.0406219228825386</v>
      </c>
      <c r="H26" s="0" t="n">
        <f aca="false">H25*$B12+I25*$E12+J25*$H12</f>
        <v>-0.0406526305213721</v>
      </c>
      <c r="I26" s="0" t="n">
        <f aca="false">H25*$C12+I25*$F12+J25*$I12</f>
        <v>0.0254871478040434</v>
      </c>
      <c r="J26" s="0" t="n">
        <f aca="false">H25*$D12+I25*$G12+J25*$J12</f>
        <v>0.998848221167014</v>
      </c>
      <c r="K26" s="27" t="n">
        <f aca="false">B25*$K12+C25*$L12+D25*$M12+K25</f>
        <v>-0.12439649609166</v>
      </c>
      <c r="L26" s="0" t="n">
        <f aca="false">E25*$K12+F25*$L12+G25*$M12+L25</f>
        <v>-0.431742810234942</v>
      </c>
      <c r="M26" s="7" t="n">
        <f aca="false">H25*$K12+I25*$L12+J25*$M12+M25</f>
        <v>1.0855592054256</v>
      </c>
    </row>
    <row collapsed="false" customFormat="false" customHeight="true" hidden="false" ht="12.1" outlineLevel="0" r="27">
      <c r="A27" s="8" t="s">
        <v>26</v>
      </c>
      <c r="B27" s="0" t="n">
        <f aca="false">B26*$B13+C26*$E13+D26*$H13</f>
        <v>0.0254869044200808</v>
      </c>
      <c r="C27" s="0" t="n">
        <f aca="false">B26*$C13+C26*$F13+D26*$I13</f>
        <v>0.99967366738032</v>
      </c>
      <c r="D27" s="0" t="n">
        <f aca="false">B26*$D13+C26*$G13+D26*$J13</f>
        <v>-0.00172523895810973</v>
      </c>
      <c r="E27" s="0" t="n">
        <f aca="false">E26*$B13+F26*$E13+G26*$H13</f>
        <v>-0.000163163132501712</v>
      </c>
      <c r="F27" s="0" t="n">
        <f aca="false">E26*$C13+F26*$F13+G26*$I13</f>
        <v>-0.00172163968232636</v>
      </c>
      <c r="G27" s="0" t="n">
        <f aca="false">E26*$D13+F26*$G13+G26*$J13</f>
        <v>-0.99999850466618</v>
      </c>
      <c r="H27" s="0" t="n">
        <f aca="false">H26*$B13+I26*$E13+J26*$H13</f>
        <v>-0.999675142774328</v>
      </c>
      <c r="I27" s="0" t="n">
        <f aca="false">H26*$C13+I26*$F13+J26*$I13</f>
        <v>0.0254871478040434</v>
      </c>
      <c r="J27" s="0" t="n">
        <f aca="false">H26*$D13+I26*$G13+J26*$J13</f>
        <v>0.000119230621019983</v>
      </c>
      <c r="K27" s="27" t="n">
        <f aca="false">B26*$K13+C26*$L13+D26*$M13+K26</f>
        <v>-0.12439649609166</v>
      </c>
      <c r="L27" s="0" t="n">
        <f aca="false">E26*$K13+F26*$L13+G26*$M13+L26</f>
        <v>-0.431742810234942</v>
      </c>
      <c r="M27" s="7" t="n">
        <f aca="false">H26*$K13+I26*$L13+J26*$M13+M26</f>
        <v>1.0855592054256</v>
      </c>
    </row>
    <row collapsed="false" customFormat="false" customHeight="true" hidden="false" ht="12.1" outlineLevel="0" r="28">
      <c r="A28" s="10" t="s">
        <v>27</v>
      </c>
      <c r="B28" s="12" t="n">
        <f aca="false">B27*$B14+C27*$E14+D27*$H14</f>
        <v>0.000102950959787951</v>
      </c>
      <c r="C28" s="12" t="n">
        <f aca="false">B27*$C14+C27*$F14+D27*$I14</f>
        <v>-0.999998506474703</v>
      </c>
      <c r="D28" s="12" t="n">
        <f aca="false">B27*$D14+C27*$G14+D27*$J14</f>
        <v>-0.00172523895810973</v>
      </c>
      <c r="E28" s="12" t="n">
        <f aca="false">E27*$B14+F27*$E14+G27*$H14</f>
        <v>0.000119053182560803</v>
      </c>
      <c r="F28" s="12" t="n">
        <f aca="false">E27*$C14+F27*$F14+G27*$I14</f>
        <v>0.00172525121164737</v>
      </c>
      <c r="G28" s="12" t="n">
        <f aca="false">E27*$D14+F27*$G14+G27*$J14</f>
        <v>-0.99999850466618</v>
      </c>
      <c r="H28" s="12" t="n">
        <f aca="false">H27*$B14+I27*$E14+J27*$H14</f>
        <v>0.99999998761372</v>
      </c>
      <c r="I28" s="12" t="n">
        <f aca="false">H27*$C14+I27*$F14+J27*$I14</f>
        <v>0.000102745410653259</v>
      </c>
      <c r="J28" s="12" t="n">
        <f aca="false">H27*$D14+I27*$G14+J27*$J14</f>
        <v>0.000119230621019983</v>
      </c>
      <c r="K28" s="28" t="n">
        <f aca="false">B27*$K14+C27*$L14+D27*$M14+K27</f>
        <v>-0.12439649609166</v>
      </c>
      <c r="L28" s="12" t="n">
        <f aca="false">E27*$K14+F27*$L14+G27*$M14+L27</f>
        <v>-0.431742810234942</v>
      </c>
      <c r="M28" s="14" t="n">
        <f aca="false">H27*$K14+I27*$L14+J27*$M14+M27</f>
        <v>1.0855592054256</v>
      </c>
    </row>
    <row collapsed="false" customFormat="false" customHeight="true" hidden="false" ht="12.1" outlineLevel="0" r="29">
      <c r="A29" s="15" t="s">
        <v>28</v>
      </c>
      <c r="B29" s="15"/>
      <c r="C29" s="15"/>
      <c r="D29" s="15"/>
    </row>
    <row collapsed="false" customFormat="false" customHeight="true" hidden="false" ht="12.1" outlineLevel="0" r="30">
      <c r="A30" s="4" t="s">
        <v>29</v>
      </c>
      <c r="B30" s="24" t="n">
        <f aca="false">B23*$B16+C23*$C16+D23*$D16</f>
        <v>0</v>
      </c>
      <c r="C30" s="24" t="n">
        <f aca="false">E23*$B16+F23*$C16+G23*$D16</f>
        <v>0</v>
      </c>
      <c r="D30" s="26" t="n">
        <f aca="false">H23*$B16+I23*$C16+J23*$D16</f>
        <v>1</v>
      </c>
    </row>
    <row collapsed="false" customFormat="false" customHeight="true" hidden="false" ht="12.1" outlineLevel="0" r="31">
      <c r="A31" s="8" t="s">
        <v>30</v>
      </c>
      <c r="B31" s="0" t="n">
        <f aca="false">B24*$B17+C24*$C17+D24*$D17</f>
        <v>0.846615122810557</v>
      </c>
      <c r="C31" s="0" t="n">
        <f aca="false">E24*$B17+F24*$C17+G24*$D17</f>
        <v>-0.532205631150654</v>
      </c>
      <c r="D31" s="7" t="n">
        <f aca="false">H24*$B17+I24*$C17+J24*$D17</f>
        <v>0</v>
      </c>
    </row>
    <row collapsed="false" customFormat="false" customHeight="true" hidden="false" ht="12.1" outlineLevel="0" r="32">
      <c r="A32" s="8" t="s">
        <v>31</v>
      </c>
      <c r="B32" s="0" t="n">
        <f aca="false">B25*$B18+C25*$C18+D25*$D18</f>
        <v>0.846615122810557</v>
      </c>
      <c r="C32" s="0" t="n">
        <f aca="false">E25*$B18+F25*$C18+G25*$D18</f>
        <v>-0.532205631150654</v>
      </c>
      <c r="D32" s="7" t="n">
        <f aca="false">H25*$B18+I25*$C18+J25*$D18</f>
        <v>0</v>
      </c>
    </row>
    <row collapsed="false" customFormat="false" customHeight="true" hidden="false" ht="12.1" outlineLevel="0" r="33">
      <c r="A33" s="8" t="s">
        <v>32</v>
      </c>
      <c r="B33" s="0" t="n">
        <f aca="false">B26*$B19+C26*$C19+D26*$D19</f>
        <v>-0.0255360618110436</v>
      </c>
      <c r="C33" s="0" t="n">
        <f aca="false">E26*$B19+F26*$C19+G26*$D19</f>
        <v>-0.0406219228825386</v>
      </c>
      <c r="D33" s="7" t="n">
        <f aca="false">H26*$B19+I26*$C19+J26*$D19</f>
        <v>0.998848221167014</v>
      </c>
    </row>
    <row collapsed="false" customFormat="false" customHeight="true" hidden="false" ht="12.1" outlineLevel="0" r="34">
      <c r="A34" s="8" t="s">
        <v>33</v>
      </c>
      <c r="B34" s="0" t="n">
        <f aca="false">B27*$B20+C27*$C20+D27*$D20</f>
        <v>0.99967366738032</v>
      </c>
      <c r="C34" s="0" t="n">
        <f aca="false">E27*$B20+F27*$C20+G27*$D20</f>
        <v>-0.00172163968232636</v>
      </c>
      <c r="D34" s="7" t="n">
        <f aca="false">H27*$B20+I27*$C20+J27*$D20</f>
        <v>0.0254871478040434</v>
      </c>
    </row>
    <row collapsed="false" customFormat="false" customHeight="true" hidden="false" ht="12.1" outlineLevel="0" r="35">
      <c r="A35" s="10" t="s">
        <v>34</v>
      </c>
      <c r="B35" s="12" t="n">
        <f aca="false">B28*$B21+C28*$C21+D28*$D21</f>
        <v>-0.00172523895810973</v>
      </c>
      <c r="C35" s="12" t="n">
        <f aca="false">E28*$B21+F28*$C21+G28*$D21</f>
        <v>-0.99999850466618</v>
      </c>
      <c r="D35" s="14" t="n">
        <f aca="false">H28*$B21+I28*$C21+J28*$D21</f>
        <v>0.000119230621019983</v>
      </c>
    </row>
    <row collapsed="false" customFormat="false" customHeight="true" hidden="false" ht="12.1" outlineLevel="0" r="36">
      <c r="A36" s="15" t="s">
        <v>35</v>
      </c>
      <c r="B36" s="15"/>
      <c r="C36" s="15"/>
      <c r="D36" s="15"/>
      <c r="E36" s="15"/>
      <c r="F36" s="15"/>
      <c r="G36" s="15"/>
    </row>
    <row collapsed="false" customFormat="false" customHeight="true" hidden="false" ht="12.1" outlineLevel="0" r="37">
      <c r="A37" s="4" t="s">
        <v>36</v>
      </c>
      <c r="B37" s="24" t="n">
        <f aca="false">$F37*($M$28-$M23)-$G37*($L$28-$L23)</f>
        <v>0.431742810234942</v>
      </c>
      <c r="C37" s="24" t="n">
        <f aca="false">-$E37*($M$28-$M23)+$G37*($K$28-$K23)</f>
        <v>-0.12439649609166</v>
      </c>
      <c r="D37" s="24" t="n">
        <f aca="false">$E37*($L$28-$L23)-$F37*($K$28-$K23)</f>
        <v>0</v>
      </c>
      <c r="E37" s="24" t="n">
        <f aca="false">Sheet1!$B$30</f>
        <v>0</v>
      </c>
      <c r="F37" s="24" t="n">
        <f aca="false">Sheet1!$C$30</f>
        <v>0</v>
      </c>
      <c r="G37" s="26" t="n">
        <f aca="false">Sheet1!$D$30</f>
        <v>1</v>
      </c>
    </row>
    <row collapsed="false" customFormat="false" customHeight="true" hidden="false" ht="12.1" outlineLevel="0" r="38">
      <c r="A38" s="8" t="s">
        <v>37</v>
      </c>
      <c r="B38" s="0" t="n">
        <f aca="false">$F38*($M$28-$M24)-$G38*($L$28-$L24)</f>
        <v>-0.219034126679394</v>
      </c>
      <c r="C38" s="0" t="n">
        <f aca="false">-$E38*($M$28-$M24)+$G38*($K$28-$K24)</f>
        <v>-0.348432247245211</v>
      </c>
      <c r="D38" s="0" t="n">
        <f aca="false">$E38*($L$28-$L24)-$F38*($K$28-$K24)</f>
        <v>-0.431724508025022</v>
      </c>
      <c r="E38" s="0" t="n">
        <f aca="false">Sheet1!$B$31</f>
        <v>0.846615122810557</v>
      </c>
      <c r="F38" s="0" t="n">
        <f aca="false">Sheet1!$C$31</f>
        <v>-0.532205631150654</v>
      </c>
      <c r="G38" s="7" t="n">
        <f aca="false">Sheet1!$D$31</f>
        <v>0</v>
      </c>
    </row>
    <row collapsed="false" customFormat="false" customHeight="true" hidden="false" ht="12.1" outlineLevel="0" r="39">
      <c r="A39" s="8" t="s">
        <v>38</v>
      </c>
      <c r="B39" s="0" t="n">
        <f aca="false">$F39*($M$28-$M25)-$G39*($L$28-$L25)</f>
        <v>-0.230060598169403</v>
      </c>
      <c r="C39" s="0" t="n">
        <f aca="false">-$E39*($M$28-$M25)+$G39*($K$28-$K25)</f>
        <v>-0.365972793545891</v>
      </c>
      <c r="D39" s="0" t="n">
        <f aca="false">$E39*($L$28-$L25)-$F39*($K$28-$K25)</f>
        <v>-0.000421846125105596</v>
      </c>
      <c r="E39" s="0" t="n">
        <f aca="false">Sheet1!$B$32</f>
        <v>0.846615122810557</v>
      </c>
      <c r="F39" s="0" t="n">
        <f aca="false">Sheet1!$C$32</f>
        <v>-0.532205631150654</v>
      </c>
      <c r="G39" s="7" t="n">
        <f aca="false">Sheet1!$D$32</f>
        <v>0</v>
      </c>
    </row>
    <row collapsed="false" customFormat="false" customHeight="true" hidden="false" ht="12.1" outlineLevel="0" r="40">
      <c r="A40" s="8" t="s">
        <v>39</v>
      </c>
      <c r="B40" s="0" t="n">
        <f aca="false">$F40*($M$28-$M26)-$G40*($L$28-$L26)</f>
        <v>-0</v>
      </c>
      <c r="C40" s="0" t="n">
        <f aca="false">-$E40*($M$28-$M26)+$G40*($K$28-$K26)</f>
        <v>0</v>
      </c>
      <c r="D40" s="0" t="n">
        <f aca="false">$E40*($L$28-$L26)-$F40*($K$28-$K26)</f>
        <v>0</v>
      </c>
      <c r="E40" s="0" t="n">
        <f aca="false">Sheet1!$B$33</f>
        <v>-0.0255360618110436</v>
      </c>
      <c r="F40" s="0" t="n">
        <f aca="false">Sheet1!$C$33</f>
        <v>-0.0406219228825386</v>
      </c>
      <c r="G40" s="7" t="n">
        <f aca="false">Sheet1!$D$33</f>
        <v>0.998848221167014</v>
      </c>
    </row>
    <row collapsed="false" customFormat="false" customHeight="true" hidden="false" ht="12.1" outlineLevel="0" r="41">
      <c r="A41" s="8" t="s">
        <v>40</v>
      </c>
      <c r="B41" s="0" t="n">
        <f aca="false">$F41*($M$28-$M27)-$G41*($L$28-$L27)</f>
        <v>-0</v>
      </c>
      <c r="C41" s="0" t="n">
        <f aca="false">-$E41*($M$28-$M27)+$G41*($K$28-$K27)</f>
        <v>0</v>
      </c>
      <c r="D41" s="0" t="n">
        <f aca="false">$E41*($L$28-$L27)-$F41*($K$28-$K27)</f>
        <v>0</v>
      </c>
      <c r="E41" s="0" t="n">
        <f aca="false">Sheet1!$B$34</f>
        <v>0.99967366738032</v>
      </c>
      <c r="F41" s="0" t="n">
        <f aca="false">Sheet1!$C$34</f>
        <v>-0.00172163968232636</v>
      </c>
      <c r="G41" s="7" t="n">
        <f aca="false">Sheet1!$D$34</f>
        <v>0.0254871478040434</v>
      </c>
    </row>
    <row collapsed="false" customFormat="false" customHeight="true" hidden="false" ht="12.1" outlineLevel="0" r="42">
      <c r="A42" s="10" t="s">
        <v>41</v>
      </c>
      <c r="B42" s="12" t="n">
        <f aca="false">$F42*($M$28-$M28)-$G42*($L$28-$L28)</f>
        <v>-0</v>
      </c>
      <c r="C42" s="12" t="n">
        <f aca="false">-$E42*($M$28-$M28)+$G42*($K$28-$K28)</f>
        <v>0</v>
      </c>
      <c r="D42" s="12" t="n">
        <f aca="false">$E42*($L$28-$L28)-$F42*($K$28-$K28)</f>
        <v>0</v>
      </c>
      <c r="E42" s="12" t="n">
        <f aca="false">Sheet1!$B$35</f>
        <v>-0.00172523895810973</v>
      </c>
      <c r="F42" s="12" t="n">
        <f aca="false">Sheet1!$C$35</f>
        <v>-0.99999850466618</v>
      </c>
      <c r="G42" s="14" t="n">
        <f aca="false">Sheet1!$D$35</f>
        <v>0.000119230621019983</v>
      </c>
    </row>
    <row collapsed="false" customFormat="false" customHeight="true" hidden="false" ht="12.1" outlineLevel="0" r="43">
      <c r="B43" s="15" t="s">
        <v>42</v>
      </c>
      <c r="C43" s="15"/>
      <c r="D43" s="15"/>
      <c r="E43" s="15"/>
      <c r="F43" s="15"/>
      <c r="G43" s="15"/>
      <c r="I43" s="29" t="s">
        <v>43</v>
      </c>
      <c r="J43" s="30" t="s">
        <v>44</v>
      </c>
    </row>
    <row collapsed="false" customFormat="false" customHeight="true" hidden="false" ht="12.1" outlineLevel="0" r="44">
      <c r="B44" s="31" t="s">
        <v>36</v>
      </c>
      <c r="C44" s="32" t="s">
        <v>37</v>
      </c>
      <c r="D44" s="32" t="s">
        <v>38</v>
      </c>
      <c r="E44" s="32" t="s">
        <v>39</v>
      </c>
      <c r="F44" s="32" t="s">
        <v>40</v>
      </c>
      <c r="G44" s="33" t="s">
        <v>41</v>
      </c>
      <c r="I44" s="29"/>
      <c r="J44" s="29"/>
    </row>
    <row collapsed="false" customFormat="false" customHeight="true" hidden="false" ht="12.1" outlineLevel="0" r="45">
      <c r="A45" s="34" t="s">
        <v>45</v>
      </c>
      <c r="B45" s="35" t="n">
        <f aca="false">Sheet1!$B$37</f>
        <v>0.431742810234942</v>
      </c>
      <c r="C45" s="36" t="n">
        <f aca="false">Sheet1!$B$38</f>
        <v>-0.219034126679394</v>
      </c>
      <c r="D45" s="36" t="n">
        <f aca="false">Sheet1!$B$39</f>
        <v>-0.230060598169403</v>
      </c>
      <c r="E45" s="36" t="n">
        <f aca="false">Sheet1!$B$40</f>
        <v>-0</v>
      </c>
      <c r="F45" s="36" t="n">
        <f aca="false">Sheet1!$B$41</f>
        <v>-0</v>
      </c>
      <c r="G45" s="37" t="n">
        <f aca="false">Sheet1!$B$42</f>
        <v>-0</v>
      </c>
      <c r="I45" s="38" t="n">
        <v>0</v>
      </c>
      <c r="J45" s="39" t="n">
        <f aca="false">B45*$I$45+C45*$I$46+D45*$I$47+E45*$I$48+F45*$I$49+G45*$I$50</f>
        <v>-0.230060598169403</v>
      </c>
    </row>
    <row collapsed="false" customFormat="false" customHeight="true" hidden="false" ht="12.1" outlineLevel="0" r="46">
      <c r="A46" s="34"/>
      <c r="B46" s="35" t="n">
        <f aca="false">Sheet1!$C$37</f>
        <v>-0.12439649609166</v>
      </c>
      <c r="C46" s="36" t="n">
        <f aca="false">Sheet1!$C$38</f>
        <v>-0.348432247245211</v>
      </c>
      <c r="D46" s="36" t="n">
        <f aca="false">Sheet1!$C$39</f>
        <v>-0.365972793545891</v>
      </c>
      <c r="E46" s="36" t="n">
        <f aca="false">Sheet1!$C$40</f>
        <v>0</v>
      </c>
      <c r="F46" s="36" t="n">
        <f aca="false">Sheet1!$C$41</f>
        <v>0</v>
      </c>
      <c r="G46" s="37" t="n">
        <f aca="false">Sheet1!$C$42</f>
        <v>0</v>
      </c>
      <c r="I46" s="38" t="n">
        <v>0</v>
      </c>
      <c r="J46" s="39" t="n">
        <f aca="false">B46*$I$45+C46*$I$46+D46*$I$47+E46*$I$48+F46*$I$49+G46*$I$50</f>
        <v>-0.365972793545891</v>
      </c>
    </row>
    <row collapsed="false" customFormat="false" customHeight="true" hidden="false" ht="12.1" outlineLevel="0" r="47">
      <c r="A47" s="34"/>
      <c r="B47" s="35" t="n">
        <f aca="false">Sheet1!$D$37</f>
        <v>0</v>
      </c>
      <c r="C47" s="36" t="n">
        <f aca="false">Sheet1!$D$38</f>
        <v>-0.431724508025022</v>
      </c>
      <c r="D47" s="36" t="n">
        <f aca="false">Sheet1!$D$39</f>
        <v>-0.000421846125105596</v>
      </c>
      <c r="E47" s="36" t="n">
        <f aca="false">Sheet1!$D$40</f>
        <v>0</v>
      </c>
      <c r="F47" s="36" t="n">
        <f aca="false">Sheet1!$D$41</f>
        <v>0</v>
      </c>
      <c r="G47" s="37" t="n">
        <f aca="false">Sheet1!$D$42</f>
        <v>0</v>
      </c>
      <c r="I47" s="38" t="n">
        <v>1</v>
      </c>
      <c r="J47" s="39" t="n">
        <f aca="false">B47*$I$45+C47*$I$46+D47*$I$47+E47*$I$48+F47*$I$49+G47*$I$50</f>
        <v>-0.000421846125105596</v>
      </c>
    </row>
    <row collapsed="false" customFormat="false" customHeight="true" hidden="false" ht="12.1" outlineLevel="0" r="48">
      <c r="A48" s="34" t="s">
        <v>46</v>
      </c>
      <c r="B48" s="35" t="n">
        <f aca="false">Sheet1!$E$37</f>
        <v>0</v>
      </c>
      <c r="C48" s="36" t="n">
        <f aca="false">Sheet1!$E$38</f>
        <v>0.846615122810557</v>
      </c>
      <c r="D48" s="36" t="n">
        <f aca="false">Sheet1!$E$39</f>
        <v>0.846615122810557</v>
      </c>
      <c r="E48" s="36" t="n">
        <f aca="false">Sheet1!$E$40</f>
        <v>-0.0255360618110436</v>
      </c>
      <c r="F48" s="36" t="n">
        <f aca="false">Sheet1!$E$41</f>
        <v>0.99967366738032</v>
      </c>
      <c r="G48" s="37" t="n">
        <f aca="false">Sheet1!$E$42</f>
        <v>-0.00172523895810973</v>
      </c>
      <c r="I48" s="38" t="n">
        <v>0</v>
      </c>
      <c r="J48" s="39" t="n">
        <f aca="false">B48*$I$45+C48*$I$46+D48*$I$47+E48*$I$48+F48*$I$49+G48*$I$50</f>
        <v>0.846615122810557</v>
      </c>
    </row>
    <row collapsed="false" customFormat="false" customHeight="true" hidden="false" ht="12.1" outlineLevel="0" r="49">
      <c r="A49" s="34"/>
      <c r="B49" s="35" t="n">
        <f aca="false">Sheet1!$F$37</f>
        <v>0</v>
      </c>
      <c r="C49" s="36" t="n">
        <f aca="false">Sheet1!$F$38</f>
        <v>-0.532205631150654</v>
      </c>
      <c r="D49" s="36" t="n">
        <f aca="false">Sheet1!$F$39</f>
        <v>-0.532205631150654</v>
      </c>
      <c r="E49" s="36" t="n">
        <f aca="false">Sheet1!$F$40</f>
        <v>-0.0406219228825386</v>
      </c>
      <c r="F49" s="36" t="n">
        <f aca="false">Sheet1!$F$41</f>
        <v>-0.00172163968232636</v>
      </c>
      <c r="G49" s="37" t="n">
        <f aca="false">Sheet1!$F$42</f>
        <v>-0.99999850466618</v>
      </c>
      <c r="I49" s="38" t="n">
        <v>0</v>
      </c>
      <c r="J49" s="39" t="n">
        <f aca="false">B49*$I$45+C49*$I$46+D49*$I$47+E49*$I$48+F49*$I$49+G49*$I$50</f>
        <v>-0.532205631150654</v>
      </c>
    </row>
    <row collapsed="false" customFormat="false" customHeight="true" hidden="false" ht="12.1" outlineLevel="0" r="50">
      <c r="A50" s="34"/>
      <c r="B50" s="40" t="n">
        <f aca="false">Sheet1!$G$37</f>
        <v>1</v>
      </c>
      <c r="C50" s="41" t="n">
        <f aca="false">Sheet1!$G$38</f>
        <v>0</v>
      </c>
      <c r="D50" s="41" t="n">
        <f aca="false">Sheet1!$G$39</f>
        <v>0</v>
      </c>
      <c r="E50" s="41" t="n">
        <f aca="false">Sheet1!$G$40</f>
        <v>0.998848221167014</v>
      </c>
      <c r="F50" s="41" t="n">
        <f aca="false">Sheet1!$G$41</f>
        <v>0.0254871478040434</v>
      </c>
      <c r="G50" s="42" t="n">
        <f aca="false">Sheet1!$G$42</f>
        <v>0.000119230621019983</v>
      </c>
      <c r="I50" s="38" t="n">
        <v>0</v>
      </c>
      <c r="J50" s="39" t="n">
        <f aca="false">B50*$I$45+C50*$I$46+D50*$I$47+E50*$I$48+F50*$I$49+G50*$I$50</f>
        <v>0</v>
      </c>
    </row>
    <row collapsed="false" customFormat="false" customHeight="true" hidden="false" ht="12.1" outlineLevel="0" r="51">
      <c r="A51" s="15" t="s">
        <v>47</v>
      </c>
      <c r="B51" s="15"/>
      <c r="C51" s="15"/>
      <c r="D51" s="15"/>
      <c r="E51" s="15"/>
    </row>
    <row collapsed="false" customFormat="false" customHeight="true" hidden="false" ht="12.1" outlineLevel="0" r="52">
      <c r="A52" s="43" t="str">
        <f aca="false">Sheet1!$A$23</f>
        <v>01T</v>
      </c>
      <c r="B52" s="44" t="n">
        <f aca="false">Sheet1!$B$23</f>
        <v>-0.532205631150654</v>
      </c>
      <c r="C52" s="44" t="n">
        <f aca="false">Sheet1!$C$23</f>
        <v>0.846615122810557</v>
      </c>
      <c r="D52" s="44" t="n">
        <f aca="false">Sheet1!$D$23</f>
        <v>0</v>
      </c>
      <c r="E52" s="45" t="n">
        <f aca="false">Sheet1!$K$23</f>
        <v>0</v>
      </c>
    </row>
    <row collapsed="false" customFormat="false" customHeight="true" hidden="false" ht="12.1" outlineLevel="0" r="53">
      <c r="A53" s="43"/>
      <c r="B53" s="46" t="n">
        <f aca="false">Sheet1!$E$23</f>
        <v>-0.846615122810557</v>
      </c>
      <c r="C53" s="46" t="n">
        <f aca="false">Sheet1!$F$23</f>
        <v>-0.532205631150654</v>
      </c>
      <c r="D53" s="46" t="n">
        <f aca="false">Sheet1!$G$23</f>
        <v>0</v>
      </c>
      <c r="E53" s="47" t="n">
        <f aca="false">Sheet1!$L$23</f>
        <v>0</v>
      </c>
    </row>
    <row collapsed="false" customFormat="false" customHeight="true" hidden="false" ht="12.1" outlineLevel="0" r="54">
      <c r="A54" s="43"/>
      <c r="B54" s="48" t="n">
        <f aca="false">Sheet1!$H$23</f>
        <v>0</v>
      </c>
      <c r="C54" s="48" t="n">
        <f aca="false">Sheet1!$I$23</f>
        <v>0</v>
      </c>
      <c r="D54" s="48" t="n">
        <f aca="false">Sheet1!$J$23</f>
        <v>1</v>
      </c>
      <c r="E54" s="47" t="n">
        <f aca="false">Sheet1!$M$23</f>
        <v>0.674</v>
      </c>
    </row>
    <row collapsed="false" customFormat="false" customHeight="true" hidden="false" ht="12.1" outlineLevel="0" r="55">
      <c r="A55" s="43"/>
      <c r="B55" s="49" t="n">
        <v>0</v>
      </c>
      <c r="C55" s="49" t="n">
        <v>0</v>
      </c>
      <c r="D55" s="49" t="n">
        <v>0</v>
      </c>
      <c r="E55" s="50" t="n">
        <v>1</v>
      </c>
    </row>
    <row collapsed="false" customFormat="false" customHeight="true" hidden="false" ht="12.1" outlineLevel="0" r="56">
      <c r="A56" s="43" t="str">
        <f aca="false">Sheet1!$A$24</f>
        <v>02T</v>
      </c>
      <c r="B56" s="44" t="n">
        <f aca="false">Sheet1!$B$24</f>
        <v>-0.531592647969898</v>
      </c>
      <c r="C56" s="44" t="n">
        <f aca="false">Sheet1!$C$24</f>
        <v>0.846615122810557</v>
      </c>
      <c r="D56" s="44" t="n">
        <f aca="false">Sheet1!$D$24</f>
        <v>-0.0255360618110436</v>
      </c>
      <c r="E56" s="45" t="n">
        <f aca="false">Sheet1!$K$24</f>
        <v>0</v>
      </c>
    </row>
    <row collapsed="false" customFormat="false" customHeight="true" hidden="false" ht="12.1" outlineLevel="0" r="57">
      <c r="A57" s="43"/>
      <c r="B57" s="46" t="n">
        <f aca="false">Sheet1!$E$24</f>
        <v>-0.845640009432418</v>
      </c>
      <c r="C57" s="46" t="n">
        <f aca="false">Sheet1!$F$24</f>
        <v>-0.532205631150654</v>
      </c>
      <c r="D57" s="46" t="n">
        <f aca="false">Sheet1!$G$24</f>
        <v>-0.0406219228825386</v>
      </c>
      <c r="E57" s="47" t="n">
        <f aca="false">Sheet1!$L$24</f>
        <v>0</v>
      </c>
    </row>
    <row collapsed="false" customFormat="false" customHeight="true" hidden="false" ht="12.1" outlineLevel="0" r="58">
      <c r="A58" s="43"/>
      <c r="B58" s="48" t="n">
        <f aca="false">Sheet1!$H$24</f>
        <v>-0.0479815701232499</v>
      </c>
      <c r="C58" s="48" t="n">
        <f aca="false">Sheet1!$I$24</f>
        <v>0</v>
      </c>
      <c r="D58" s="48" t="n">
        <f aca="false">Sheet1!$J$24</f>
        <v>0.998848221167014</v>
      </c>
      <c r="E58" s="47" t="n">
        <f aca="false">Sheet1!$M$24</f>
        <v>0.674</v>
      </c>
    </row>
    <row collapsed="false" customFormat="false" customHeight="true" hidden="false" ht="12.1" outlineLevel="0" r="59">
      <c r="A59" s="43"/>
      <c r="B59" s="49" t="n">
        <v>0</v>
      </c>
      <c r="C59" s="49" t="n">
        <v>0</v>
      </c>
      <c r="D59" s="49" t="n">
        <v>0</v>
      </c>
      <c r="E59" s="50" t="n">
        <v>1</v>
      </c>
    </row>
    <row collapsed="false" customFormat="false" customHeight="true" hidden="false" ht="12.1" outlineLevel="0" r="60">
      <c r="A60" s="43" t="str">
        <f aca="false">Sheet1!$A$25</f>
        <v>03T</v>
      </c>
      <c r="B60" s="44" t="n">
        <f aca="false">Sheet1!$B$25</f>
        <v>-0.531592647969898</v>
      </c>
      <c r="C60" s="44" t="n">
        <f aca="false">Sheet1!$C$25</f>
        <v>0.846615122810557</v>
      </c>
      <c r="D60" s="44" t="n">
        <f aca="false">Sheet1!$D$25</f>
        <v>-0.0255360618110436</v>
      </c>
      <c r="E60" s="45" t="n">
        <f aca="false">Sheet1!$K$25</f>
        <v>-0.1241719872084</v>
      </c>
    </row>
    <row collapsed="false" customFormat="false" customHeight="true" hidden="false" ht="12.1" outlineLevel="0" r="61">
      <c r="A61" s="43"/>
      <c r="B61" s="46" t="n">
        <f aca="false">Sheet1!$E$25</f>
        <v>-0.845640009432418</v>
      </c>
      <c r="C61" s="46" t="n">
        <f aca="false">Sheet1!$F$25</f>
        <v>-0.532205631150654</v>
      </c>
      <c r="D61" s="46" t="n">
        <f aca="false">Sheet1!$G$25</f>
        <v>-0.0406219228825386</v>
      </c>
      <c r="E61" s="47" t="n">
        <f aca="false">Sheet1!$L$25</f>
        <v>-0.431385668925928</v>
      </c>
    </row>
    <row collapsed="false" customFormat="false" customHeight="true" hidden="false" ht="12.1" outlineLevel="0" r="62">
      <c r="A62" s="43"/>
      <c r="B62" s="48" t="n">
        <f aca="false">Sheet1!$H$25</f>
        <v>-0.0479815701232499</v>
      </c>
      <c r="C62" s="48" t="n">
        <f aca="false">Sheet1!$I$25</f>
        <v>0</v>
      </c>
      <c r="D62" s="48" t="n">
        <f aca="false">Sheet1!$J$25</f>
        <v>0.998848221167014</v>
      </c>
      <c r="E62" s="47" t="n">
        <f aca="false">Sheet1!$M$25</f>
        <v>0.653281558020781</v>
      </c>
    </row>
    <row collapsed="false" customFormat="false" customHeight="true" hidden="false" ht="12.1" outlineLevel="0" r="63">
      <c r="A63" s="43"/>
      <c r="B63" s="49" t="n">
        <v>0</v>
      </c>
      <c r="C63" s="49" t="n">
        <v>0</v>
      </c>
      <c r="D63" s="49" t="n">
        <v>0</v>
      </c>
      <c r="E63" s="50" t="n">
        <v>1</v>
      </c>
    </row>
    <row collapsed="false" customFormat="false" customHeight="true" hidden="false" ht="12.1" outlineLevel="0" r="64">
      <c r="A64" s="43" t="str">
        <f aca="false">Sheet1!$A$26</f>
        <v>04T</v>
      </c>
      <c r="B64" s="44" t="n">
        <f aca="false">Sheet1!$B$26</f>
        <v>-0.000684319781590448</v>
      </c>
      <c r="C64" s="44" t="n">
        <f aca="false">Sheet1!$C$26</f>
        <v>0.99967366738032</v>
      </c>
      <c r="D64" s="44" t="n">
        <f aca="false">Sheet1!$D$26</f>
        <v>-0.0255360618110436</v>
      </c>
      <c r="E64" s="45" t="n">
        <f aca="false">Sheet1!$K$26</f>
        <v>-0.12439649609166</v>
      </c>
    </row>
    <row collapsed="false" customFormat="false" customHeight="true" hidden="false" ht="12.1" outlineLevel="0" r="65">
      <c r="A65" s="43"/>
      <c r="B65" s="46" t="n">
        <f aca="false">Sheet1!$E$26</f>
        <v>-0.999173105792049</v>
      </c>
      <c r="C65" s="46" t="n">
        <f aca="false">Sheet1!$F$26</f>
        <v>-0.00172163968232636</v>
      </c>
      <c r="D65" s="46" t="n">
        <f aca="false">Sheet1!$G$26</f>
        <v>-0.0406219228825386</v>
      </c>
      <c r="E65" s="47" t="n">
        <f aca="false">Sheet1!$L$26</f>
        <v>-0.431742810234942</v>
      </c>
    </row>
    <row collapsed="false" customFormat="false" customHeight="true" hidden="false" ht="12.1" outlineLevel="0" r="66">
      <c r="A66" s="43"/>
      <c r="B66" s="48" t="n">
        <f aca="false">Sheet1!$H$26</f>
        <v>-0.0406526305213721</v>
      </c>
      <c r="C66" s="48" t="n">
        <f aca="false">Sheet1!$I$26</f>
        <v>0.0254871478040434</v>
      </c>
      <c r="D66" s="48" t="n">
        <f aca="false">Sheet1!$J$26</f>
        <v>0.998848221167014</v>
      </c>
      <c r="E66" s="47" t="n">
        <f aca="false">Sheet1!$M$26</f>
        <v>1.0855592054256</v>
      </c>
    </row>
    <row collapsed="false" customFormat="false" customHeight="true" hidden="false" ht="12.1" outlineLevel="0" r="67">
      <c r="A67" s="43"/>
      <c r="B67" s="49" t="n">
        <v>0</v>
      </c>
      <c r="C67" s="49" t="n">
        <v>0</v>
      </c>
      <c r="D67" s="49" t="n">
        <v>0</v>
      </c>
      <c r="E67" s="50" t="n">
        <v>1</v>
      </c>
    </row>
    <row collapsed="false" customFormat="false" customHeight="true" hidden="false" ht="12.1" outlineLevel="0" r="68">
      <c r="A68" s="43" t="str">
        <f aca="false">Sheet1!$A$27</f>
        <v>05T</v>
      </c>
      <c r="B68" s="44" t="n">
        <f aca="false">Sheet1!$B$27</f>
        <v>0.0254869044200808</v>
      </c>
      <c r="C68" s="44" t="n">
        <f aca="false">Sheet1!$C$27</f>
        <v>0.99967366738032</v>
      </c>
      <c r="D68" s="44" t="n">
        <f aca="false">Sheet1!$D$27</f>
        <v>-0.00172523895810973</v>
      </c>
      <c r="E68" s="45" t="n">
        <f aca="false">Sheet1!$K$27</f>
        <v>-0.12439649609166</v>
      </c>
    </row>
    <row collapsed="false" customFormat="false" customHeight="true" hidden="false" ht="12.1" outlineLevel="0" r="69">
      <c r="A69" s="43"/>
      <c r="B69" s="46" t="n">
        <f aca="false">Sheet1!$E$27</f>
        <v>-0.000163163132501712</v>
      </c>
      <c r="C69" s="46" t="n">
        <f aca="false">Sheet1!$F$27</f>
        <v>-0.00172163968232636</v>
      </c>
      <c r="D69" s="46" t="n">
        <f aca="false">Sheet1!$G$27</f>
        <v>-0.99999850466618</v>
      </c>
      <c r="E69" s="47" t="n">
        <f aca="false">Sheet1!$L$27</f>
        <v>-0.431742810234942</v>
      </c>
    </row>
    <row collapsed="false" customFormat="false" customHeight="true" hidden="false" ht="12.1" outlineLevel="0" r="70">
      <c r="A70" s="43"/>
      <c r="B70" s="48" t="n">
        <f aca="false">Sheet1!$H$27</f>
        <v>-0.999675142774328</v>
      </c>
      <c r="C70" s="48" t="n">
        <f aca="false">Sheet1!$I$27</f>
        <v>0.0254871478040434</v>
      </c>
      <c r="D70" s="48" t="n">
        <f aca="false">Sheet1!$J$27</f>
        <v>0.000119230621019983</v>
      </c>
      <c r="E70" s="47" t="n">
        <f aca="false">Sheet1!$M$27</f>
        <v>1.0855592054256</v>
      </c>
    </row>
    <row collapsed="false" customFormat="false" customHeight="true" hidden="false" ht="12.1" outlineLevel="0" r="71">
      <c r="A71" s="43"/>
      <c r="B71" s="49" t="n">
        <v>0</v>
      </c>
      <c r="C71" s="49" t="n">
        <v>0</v>
      </c>
      <c r="D71" s="49" t="n">
        <v>0</v>
      </c>
      <c r="E71" s="50" t="n">
        <v>1</v>
      </c>
      <c r="I71" s="30" t="s">
        <v>48</v>
      </c>
      <c r="J71" s="30"/>
    </row>
    <row collapsed="false" customFormat="false" customHeight="true" hidden="false" ht="12.1" outlineLevel="0" r="72">
      <c r="A72" s="43" t="str">
        <f aca="false">Sheet1!$A$28</f>
        <v>06T</v>
      </c>
      <c r="B72" s="44" t="n">
        <f aca="false">Sheet1!$B$28</f>
        <v>0.000102950959787951</v>
      </c>
      <c r="C72" s="44" t="n">
        <f aca="false">Sheet1!$C$28</f>
        <v>-0.999998506474703</v>
      </c>
      <c r="D72" s="44" t="n">
        <f aca="false">Sheet1!$D$28</f>
        <v>-0.00172523895810973</v>
      </c>
      <c r="E72" s="45" t="n">
        <f aca="false">Sheet1!$K$28</f>
        <v>-0.12439649609166</v>
      </c>
      <c r="I72" s="51" t="s">
        <v>49</v>
      </c>
      <c r="J72" s="26" t="n">
        <f aca="false">(C74-D73)/4/J75</f>
        <v>0.499564427558428</v>
      </c>
    </row>
    <row collapsed="false" customFormat="false" customHeight="true" hidden="false" ht="12.1" outlineLevel="0" r="73">
      <c r="A73" s="43"/>
      <c r="B73" s="46" t="n">
        <f aca="false">Sheet1!$E$28</f>
        <v>0.000119053182560803</v>
      </c>
      <c r="C73" s="46" t="n">
        <f aca="false">Sheet1!$F$28</f>
        <v>0.00172525121164737</v>
      </c>
      <c r="D73" s="46" t="n">
        <f aca="false">Sheet1!$G$28</f>
        <v>-0.99999850466618</v>
      </c>
      <c r="E73" s="47" t="n">
        <f aca="false">Sheet1!$L$28</f>
        <v>-0.431742810234942</v>
      </c>
      <c r="I73" s="52" t="s">
        <v>50</v>
      </c>
      <c r="J73" s="7" t="n">
        <f aca="false">(D72-B74)/4/J75</f>
        <v>-0.500375626312583</v>
      </c>
    </row>
    <row collapsed="false" customFormat="false" customHeight="true" hidden="false" ht="12.1" outlineLevel="0" r="74">
      <c r="A74" s="43"/>
      <c r="B74" s="48" t="n">
        <f aca="false">Sheet1!$H$28</f>
        <v>0.99999998761372</v>
      </c>
      <c r="C74" s="48" t="n">
        <f aca="false">Sheet1!$I$28</f>
        <v>0.000102745410653259</v>
      </c>
      <c r="D74" s="48" t="n">
        <f aca="false">Sheet1!$J$28</f>
        <v>0.000119230621019983</v>
      </c>
      <c r="E74" s="47" t="n">
        <f aca="false">Sheet1!$M$28</f>
        <v>1.0855592054256</v>
      </c>
      <c r="I74" s="52" t="s">
        <v>51</v>
      </c>
      <c r="J74" s="7" t="n">
        <f aca="false">(B73-C72)/4/J75</f>
        <v>0.499572574419769</v>
      </c>
    </row>
    <row collapsed="false" customFormat="false" customHeight="true" hidden="false" ht="12.1" outlineLevel="0" r="75">
      <c r="A75" s="43"/>
      <c r="B75" s="49" t="n">
        <v>0</v>
      </c>
      <c r="C75" s="49" t="n">
        <v>0</v>
      </c>
      <c r="D75" s="49" t="n">
        <v>0</v>
      </c>
      <c r="E75" s="50" t="n">
        <v>1</v>
      </c>
      <c r="I75" s="53" t="s">
        <v>52</v>
      </c>
      <c r="J75" s="14" t="n">
        <f aca="false">0.5*SQRT(1+B72+C73+D74)</f>
        <v>0.500486621397729</v>
      </c>
    </row>
    <row collapsed="false" customFormat="false" customHeight="true" hidden="false" ht="12.1" outlineLevel="0" r="76">
      <c r="A76" s="15" t="s">
        <v>53</v>
      </c>
      <c r="B76" s="15"/>
      <c r="C76" s="15"/>
    </row>
    <row collapsed="false" customFormat="false" customHeight="true" hidden="false" ht="12.1" outlineLevel="0" r="77">
      <c r="A77" s="54" t="s">
        <v>54</v>
      </c>
      <c r="B77" s="24" t="n">
        <f aca="false">C74-D73</f>
        <v>1.00010125007683</v>
      </c>
      <c r="C77" s="26"/>
    </row>
    <row collapsed="false" customFormat="false" customHeight="true" hidden="false" ht="12.1" outlineLevel="0" r="78">
      <c r="A78" s="55" t="s">
        <v>55</v>
      </c>
      <c r="B78" s="0" t="n">
        <f aca="false">D72-B74</f>
        <v>-1.00172522657183</v>
      </c>
      <c r="C78" s="7"/>
    </row>
    <row collapsed="false" customFormat="false" customHeight="true" hidden="false" ht="12.1" outlineLevel="0" r="79">
      <c r="A79" s="55" t="s">
        <v>56</v>
      </c>
      <c r="B79" s="0" t="n">
        <f aca="false">B73-C72</f>
        <v>1.00011755965726</v>
      </c>
      <c r="C79" s="7"/>
    </row>
    <row collapsed="false" customFormat="false" customHeight="true" hidden="false" ht="12.1" outlineLevel="0" r="80">
      <c r="A80" s="55" t="s">
        <v>57</v>
      </c>
      <c r="B80" s="0" t="n">
        <f aca="false">SQRT(B77^2+B78^2+B79^2)</f>
        <v>1.73317369963037</v>
      </c>
      <c r="C80" s="7"/>
    </row>
    <row collapsed="false" customFormat="false" customHeight="true" hidden="false" ht="12.1" outlineLevel="0" r="81">
      <c r="A81" s="55" t="s">
        <v>58</v>
      </c>
      <c r="B81" s="0" t="n">
        <f aca="false">B72+C73+D74</f>
        <v>0.00194743279245531</v>
      </c>
      <c r="C81" s="56" t="s">
        <v>59</v>
      </c>
    </row>
    <row collapsed="false" customFormat="false" customHeight="true" hidden="false" ht="12.1" outlineLevel="0" r="82">
      <c r="A82" s="55" t="s">
        <v>60</v>
      </c>
      <c r="B82" s="57" t="n">
        <f aca="false">ATAN2(B81-1,B80)</f>
        <v>2.09327111600594</v>
      </c>
      <c r="C82" s="56"/>
    </row>
    <row collapsed="false" customFormat="false" customHeight="true" hidden="false" ht="13.35" outlineLevel="0" r="83">
      <c r="A83" s="55" t="s">
        <v>61</v>
      </c>
      <c r="B83" s="57" t="n">
        <f aca="false">B77/$B$80</f>
        <v>0.577034633222349</v>
      </c>
      <c r="C83" s="58" t="n">
        <f aca="false">B83*$B$82</f>
        <v>1.20788993065943</v>
      </c>
    </row>
    <row collapsed="false" customFormat="false" customHeight="true" hidden="false" ht="12.1" outlineLevel="0" r="84">
      <c r="A84" s="55" t="s">
        <v>62</v>
      </c>
      <c r="B84" s="57" t="n">
        <f aca="false">B78/$B$80</f>
        <v>-0.577971629032603</v>
      </c>
      <c r="C84" s="58" t="n">
        <f aca="false">B84*$B$82</f>
        <v>-1.20985131692485</v>
      </c>
    </row>
    <row collapsed="false" customFormat="false" customHeight="true" hidden="false" ht="13.35" outlineLevel="0" r="85">
      <c r="A85" s="59" t="s">
        <v>63</v>
      </c>
      <c r="B85" s="60" t="n">
        <f aca="false">B79/$B$80</f>
        <v>0.577044043462323</v>
      </c>
      <c r="C85" s="61" t="n">
        <f aca="false">B85*$B$82</f>
        <v>1.20790962884296</v>
      </c>
    </row>
    <row collapsed="false" customFormat="false" customHeight="true" hidden="false" ht="12.1" outlineLevel="0" r="86">
      <c r="B86" s="15" t="s">
        <v>64</v>
      </c>
      <c r="C86" s="15"/>
      <c r="D86" s="15"/>
    </row>
    <row collapsed="false" customFormat="false" customHeight="true" hidden="false" ht="12.1" outlineLevel="0" r="87">
      <c r="B87" s="25" t="n">
        <f aca="false">$B$83^2*(1-COS($B$82))+COS($B$82)</f>
        <v>0.000102950959788017</v>
      </c>
      <c r="C87" s="24" t="n">
        <f aca="false">$B$83*$B$84*(1-COS($B$82))-$B$85*SIN($B$82)</f>
        <v>-0.999998506474703</v>
      </c>
      <c r="D87" s="26" t="n">
        <f aca="false">$B$83*$B$85*(1-COS($B$82))+$B$84*SIN($B$82)</f>
        <v>-0.00172523895810972</v>
      </c>
    </row>
    <row collapsed="false" customFormat="false" customHeight="true" hidden="false" ht="12.1" outlineLevel="0" r="88">
      <c r="B88" s="27" t="n">
        <f aca="false">$B$83*$B$84*(1-COS($B$82))+$B$85*SIN($B$82)</f>
        <v>0.000119053182560558</v>
      </c>
      <c r="C88" s="0" t="n">
        <f aca="false">$B$84^2*(1-COS($B$82))+COS($B$82)</f>
        <v>0.00172525121164746</v>
      </c>
      <c r="D88" s="7" t="n">
        <f aca="false">$B$84*$B$85*(1-COS($B$82))-$B$83*SIN($B$82)</f>
        <v>-0.99999850466618</v>
      </c>
    </row>
    <row collapsed="false" customFormat="false" customHeight="true" hidden="false" ht="12.1" outlineLevel="0" r="89">
      <c r="B89" s="28" t="n">
        <f aca="false">$B$83*$B$85*(1-COS($B$82))-$B$84*SIN($B$82)</f>
        <v>0.99999998761372</v>
      </c>
      <c r="C89" s="12" t="n">
        <f aca="false">$B$84*$B$85*(1-COS($B$82))+$B$83*SIN($B$82)</f>
        <v>0.000102745410653304</v>
      </c>
      <c r="D89" s="14" t="n">
        <f aca="false">$B$85^2*(1-COS($B$82))+COS($B$82)</f>
        <v>0.000119230621019706</v>
      </c>
    </row>
  </sheetData>
  <mergeCells count="23">
    <mergeCell ref="A1:B1"/>
    <mergeCell ref="C1:E1"/>
    <mergeCell ref="A8:M8"/>
    <mergeCell ref="A15:D15"/>
    <mergeCell ref="A22:M22"/>
    <mergeCell ref="A29:D29"/>
    <mergeCell ref="A36:G36"/>
    <mergeCell ref="B43:G43"/>
    <mergeCell ref="I43:I44"/>
    <mergeCell ref="J43:J44"/>
    <mergeCell ref="A45:A47"/>
    <mergeCell ref="A48:A50"/>
    <mergeCell ref="A51:E51"/>
    <mergeCell ref="A52:A55"/>
    <mergeCell ref="A56:A59"/>
    <mergeCell ref="A60:A63"/>
    <mergeCell ref="A64:A67"/>
    <mergeCell ref="A68:A71"/>
    <mergeCell ref="I71:J71"/>
    <mergeCell ref="A72:A75"/>
    <mergeCell ref="A76:C76"/>
    <mergeCell ref="C81:C82"/>
    <mergeCell ref="B86:D86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297712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2013-08-27T15:19:18.00Z</dcterms:created>
  <cp:lastModifiedBy>dsolomon </cp:lastModifiedBy>
  <dcterms:modified xsi:type="dcterms:W3CDTF">2013-09-02T16:47:31.00Z</dcterms:modified>
  <cp:revision>44</cp:revision>
</cp:coreProperties>
</file>