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B5159524-B403-4756-806F-08B79AABEC91}" xr6:coauthVersionLast="47" xr6:coauthVersionMax="47" xr10:uidLastSave="{00000000-0000-0000-0000-000000000000}"/>
  <bookViews>
    <workbookView xWindow="6732" yWindow="2976" windowWidth="18816" windowHeight="11292" activeTab="1" xr2:uid="{FB11F44C-8569-4840-B176-A127A7EB8F39}"/>
  </bookViews>
  <sheets>
    <sheet name="Bar" sheetId="8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G3" i="8"/>
  <c r="G4" i="8"/>
  <c r="G5" i="8"/>
  <c r="G6" i="8"/>
  <c r="G7" i="8"/>
  <c r="G8" i="8"/>
  <c r="G9" i="8"/>
  <c r="G2" i="8"/>
  <c r="G10" i="8" s="1"/>
  <c r="D10" i="8"/>
  <c r="D3" i="8"/>
  <c r="D4" i="8"/>
  <c r="D5" i="8"/>
  <c r="D6" i="8"/>
  <c r="D7" i="8"/>
  <c r="D8" i="8"/>
  <c r="D9" i="8"/>
  <c r="D2" i="8"/>
  <c r="B10" i="8"/>
  <c r="C10" i="8"/>
  <c r="A10" i="8"/>
  <c r="K8" i="1"/>
  <c r="G2" i="1"/>
  <c r="D2" i="1"/>
  <c r="D3" i="1"/>
  <c r="D4" i="1"/>
  <c r="D5" i="1"/>
  <c r="D6" i="1"/>
  <c r="D7" i="1"/>
  <c r="D8" i="1"/>
  <c r="D9" i="1"/>
  <c r="D10" i="1"/>
  <c r="D11" i="1"/>
  <c r="F3" i="1"/>
  <c r="F4" i="1"/>
  <c r="F5" i="1"/>
  <c r="F6" i="1"/>
  <c r="F7" i="1"/>
  <c r="F8" i="1"/>
  <c r="F9" i="1"/>
  <c r="F10" i="1"/>
  <c r="F11" i="1"/>
  <c r="K6" i="1"/>
  <c r="M3" i="8"/>
  <c r="E2" i="8"/>
  <c r="M2" i="8"/>
  <c r="H3" i="8"/>
  <c r="N3" i="8" s="1"/>
  <c r="H4" i="8"/>
  <c r="H5" i="8"/>
  <c r="H6" i="8"/>
  <c r="H7" i="8"/>
  <c r="H8" i="8"/>
  <c r="H9" i="8"/>
  <c r="H2" i="8"/>
  <c r="K9" i="8"/>
  <c r="J9" i="8"/>
  <c r="I9" i="8"/>
  <c r="F9" i="8"/>
  <c r="E9" i="8"/>
  <c r="K8" i="8"/>
  <c r="J8" i="8"/>
  <c r="I8" i="8"/>
  <c r="F8" i="8"/>
  <c r="E8" i="8"/>
  <c r="K7" i="8"/>
  <c r="J7" i="8"/>
  <c r="I7" i="8"/>
  <c r="F7" i="8"/>
  <c r="E7" i="8"/>
  <c r="K6" i="8"/>
  <c r="J6" i="8"/>
  <c r="I6" i="8"/>
  <c r="F6" i="8"/>
  <c r="E6" i="8"/>
  <c r="K5" i="8"/>
  <c r="J5" i="8"/>
  <c r="I5" i="8"/>
  <c r="F5" i="8"/>
  <c r="E5" i="8"/>
  <c r="Q4" i="8"/>
  <c r="K4" i="8"/>
  <c r="J4" i="8"/>
  <c r="I4" i="8"/>
  <c r="F4" i="8"/>
  <c r="E4" i="8"/>
  <c r="Q3" i="8"/>
  <c r="K3" i="8"/>
  <c r="J3" i="8"/>
  <c r="I3" i="8"/>
  <c r="F3" i="8"/>
  <c r="E3" i="8"/>
  <c r="Q2" i="8"/>
  <c r="K2" i="8"/>
  <c r="J2" i="8"/>
  <c r="I2" i="8"/>
  <c r="F2" i="8"/>
  <c r="Q1" i="8"/>
  <c r="K3" i="1"/>
  <c r="K2" i="1"/>
  <c r="E3" i="1"/>
  <c r="C6" i="1"/>
  <c r="N2" i="8" l="1"/>
  <c r="M9" i="8"/>
  <c r="N9" i="8" s="1"/>
  <c r="M8" i="8"/>
  <c r="N8" i="8" s="1"/>
  <c r="M7" i="8"/>
  <c r="N7" i="8" s="1"/>
  <c r="M6" i="8"/>
  <c r="N6" i="8" s="1"/>
  <c r="M5" i="8"/>
  <c r="N5" i="8" s="1"/>
  <c r="M4" i="8"/>
  <c r="N4" i="8" s="1"/>
  <c r="Q6" i="8"/>
  <c r="Q12" i="8" s="1"/>
  <c r="Q8" i="8"/>
  <c r="Q14" i="8" s="1"/>
  <c r="Q7" i="8"/>
  <c r="Q13" i="8" s="1"/>
  <c r="Q9" i="8"/>
  <c r="Q15" i="8" s="1"/>
  <c r="Q5" i="8"/>
  <c r="Q11" i="8" s="1"/>
  <c r="E2" i="1"/>
  <c r="F2" i="1" s="1"/>
  <c r="E10" i="1"/>
  <c r="E8" i="1"/>
  <c r="E6" i="1"/>
  <c r="E11" i="1"/>
  <c r="E9" i="1"/>
  <c r="E7" i="1"/>
  <c r="E5" i="1"/>
  <c r="E4" i="1"/>
  <c r="C11" i="1"/>
  <c r="C9" i="1"/>
  <c r="C2" i="1"/>
  <c r="C10" i="1"/>
  <c r="C7" i="1"/>
  <c r="C5" i="1"/>
  <c r="C4" i="1"/>
  <c r="C3" i="1"/>
  <c r="C8" i="1"/>
  <c r="G10" i="1" l="1"/>
  <c r="G11" i="1"/>
  <c r="G9" i="1"/>
  <c r="G3" i="1"/>
  <c r="G4" i="1"/>
  <c r="K5" i="1"/>
  <c r="K10" i="1" s="1"/>
  <c r="G8" i="1"/>
  <c r="G5" i="1"/>
  <c r="G7" i="1"/>
  <c r="G6" i="1"/>
  <c r="K9" i="1" l="1"/>
  <c r="K11" i="1" l="1"/>
  <c r="K12" i="1" s="1"/>
  <c r="H5" i="1" l="1"/>
  <c r="H2" i="1"/>
  <c r="H3" i="1"/>
  <c r="H6" i="1"/>
  <c r="H10" i="1"/>
  <c r="H11" i="1"/>
  <c r="H4" i="1"/>
  <c r="H8" i="1"/>
  <c r="H7" i="1"/>
  <c r="H9" i="1"/>
</calcChain>
</file>

<file path=xl/sharedStrings.xml><?xml version="1.0" encoding="utf-8"?>
<sst xmlns="http://schemas.openxmlformats.org/spreadsheetml/2006/main" count="44" uniqueCount="38">
  <si>
    <t>y-inter</t>
  </si>
  <si>
    <t>slope</t>
  </si>
  <si>
    <t>correct</t>
  </si>
  <si>
    <t>attitude</t>
  </si>
  <si>
    <t>sum_x</t>
  </si>
  <si>
    <t>sum_y</t>
  </si>
  <si>
    <t>x - sum_x</t>
  </si>
  <si>
    <t>y - sum_y</t>
  </si>
  <si>
    <t>(x - sum_x)^2</t>
  </si>
  <si>
    <t>(y - sum_y)^2</t>
  </si>
  <si>
    <t>sum((x - sum_x)^2)</t>
  </si>
  <si>
    <t>sum((y - sum_y)^2)</t>
  </si>
  <si>
    <t>sum((x - sum_x)^2) * ((y - sum_y)^2)</t>
  </si>
  <si>
    <t>r</t>
  </si>
  <si>
    <t>sy</t>
  </si>
  <si>
    <t>sx</t>
  </si>
  <si>
    <t>y</t>
  </si>
  <si>
    <t>((x - sum_x)^2)*((y - sum_y)^2)</t>
  </si>
  <si>
    <t>x1</t>
  </si>
  <si>
    <t>x2</t>
  </si>
  <si>
    <t>x1^2</t>
  </si>
  <si>
    <t>sum(x1^2)</t>
  </si>
  <si>
    <t>sum(x2^2)</t>
  </si>
  <si>
    <t>sum(x1*y)</t>
  </si>
  <si>
    <t>sum(x2*y)</t>
  </si>
  <si>
    <t>sum(x1*x2)</t>
  </si>
  <si>
    <t>x2^2</t>
  </si>
  <si>
    <t>sum(Y)</t>
  </si>
  <si>
    <t>sum(x1)</t>
  </si>
  <si>
    <t>sum(x2)</t>
  </si>
  <si>
    <t>x1*y</t>
  </si>
  <si>
    <t>x2*y</t>
  </si>
  <si>
    <t>x1*x2</t>
  </si>
  <si>
    <t>rows</t>
  </si>
  <si>
    <t>y-x1</t>
  </si>
  <si>
    <t>(y-x1)^2</t>
  </si>
  <si>
    <t>(y-x2)^2</t>
  </si>
  <si>
    <t>(y-x1)^2*(y-x2)^2*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</si>
</sst>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1" fillId="5" borderId="0" xfId="0" applyFont="1" applyFill="1"/>
    <xf numFmtId="2" fontId="0" fillId="5" borderId="0" xfId="0" applyNumberFormat="1" applyFill="1"/>
    <xf numFmtId="0" fontId="1" fillId="6" borderId="0" xfId="0" applyFont="1" applyFill="1"/>
    <xf numFmtId="2" fontId="0" fillId="6" borderId="0" xfId="0" applyNumberFormat="1" applyFill="1"/>
    <xf numFmtId="1" fontId="0" fillId="0" borderId="0" xfId="0" applyNumberFormat="1"/>
    <xf numFmtId="165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Model!$A$2:$A$11</c:f>
              <c:numCache>
                <c:formatCode>0.00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Model!$B$2:$B$11</c:f>
              <c:numCache>
                <c:formatCode>0.00</c:formatCode>
                <c:ptCount val="10"/>
                <c:pt idx="0">
                  <c:v>94</c:v>
                </c:pt>
                <c:pt idx="1">
                  <c:v>73</c:v>
                </c:pt>
                <c:pt idx="2">
                  <c:v>59</c:v>
                </c:pt>
                <c:pt idx="3">
                  <c:v>80</c:v>
                </c:pt>
                <c:pt idx="4">
                  <c:v>93</c:v>
                </c:pt>
                <c:pt idx="5">
                  <c:v>85</c:v>
                </c:pt>
                <c:pt idx="6">
                  <c:v>66</c:v>
                </c:pt>
                <c:pt idx="7">
                  <c:v>79</c:v>
                </c:pt>
                <c:pt idx="8">
                  <c:v>77</c:v>
                </c:pt>
                <c:pt idx="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4-45B9-A836-97AEDF7ABF89}"/>
            </c:ext>
          </c:extLst>
        </c:ser>
        <c:ser>
          <c:idx val="1"/>
          <c:order val="1"/>
          <c:tx>
            <c:v>trend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Model!$A$2:$A$11</c:f>
              <c:numCache>
                <c:formatCode>0.00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Model!$H$2:$H$11</c:f>
              <c:numCache>
                <c:formatCode>0.00</c:formatCode>
                <c:ptCount val="10"/>
                <c:pt idx="0">
                  <c:v>84.15094339622641</c:v>
                </c:pt>
                <c:pt idx="1">
                  <c:v>71.433962264150949</c:v>
                </c:pt>
                <c:pt idx="2">
                  <c:v>68.254716981132077</c:v>
                </c:pt>
                <c:pt idx="3">
                  <c:v>77.792452830188694</c:v>
                </c:pt>
                <c:pt idx="4">
                  <c:v>80.971698113207552</c:v>
                </c:pt>
                <c:pt idx="5">
                  <c:v>74.613207547169822</c:v>
                </c:pt>
                <c:pt idx="6">
                  <c:v>80.971698113207552</c:v>
                </c:pt>
                <c:pt idx="7">
                  <c:v>80.971698113207552</c:v>
                </c:pt>
                <c:pt idx="8">
                  <c:v>87.330188679245282</c:v>
                </c:pt>
                <c:pt idx="9">
                  <c:v>90.509433962264154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4-45B9-A836-97AEDF7A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315088"/>
        <c:axId val="1961033584"/>
      </c:scatterChart>
      <c:valAx>
        <c:axId val="1956315088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33584"/>
        <c:crosses val="autoZero"/>
        <c:crossBetween val="midCat"/>
      </c:valAx>
      <c:valAx>
        <c:axId val="1961033584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148590</xdr:rowOff>
    </xdr:from>
    <xdr:to>
      <xdr:col>9</xdr:col>
      <xdr:colOff>1935480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C1307-490B-55EB-D68C-27E1B36A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284AD-F7D8-455D-A2DE-762BF4B0EE5E}">
  <dimension ref="A1:U34"/>
  <sheetViews>
    <sheetView zoomScaleNormal="100" workbookViewId="0">
      <selection activeCell="G10" sqref="G10"/>
    </sheetView>
  </sheetViews>
  <sheetFormatPr defaultColWidth="5.77734375" defaultRowHeight="14.4" x14ac:dyDescent="0.3"/>
  <cols>
    <col min="1" max="1" width="4" bestFit="1" customWidth="1"/>
    <col min="6" max="6" width="6.44140625" bestFit="1" customWidth="1"/>
    <col min="7" max="7" width="6.44140625" customWidth="1"/>
    <col min="8" max="8" width="7.5546875" bestFit="1" customWidth="1"/>
    <col min="13" max="13" width="7.5546875" customWidth="1"/>
    <col min="14" max="14" width="16.21875" bestFit="1" customWidth="1"/>
    <col min="15" max="15" width="5.33203125" customWidth="1"/>
    <col min="16" max="16" width="10.21875" bestFit="1" customWidth="1"/>
    <col min="17" max="17" width="13.33203125" bestFit="1" customWidth="1"/>
    <col min="19" max="20" width="6.5546875" bestFit="1" customWidth="1"/>
    <col min="21" max="21" width="7.44140625" bestFit="1" customWidth="1"/>
  </cols>
  <sheetData>
    <row r="1" spans="1:17" x14ac:dyDescent="0.3">
      <c r="A1" t="s">
        <v>16</v>
      </c>
      <c r="B1" t="s">
        <v>18</v>
      </c>
      <c r="C1" t="s">
        <v>19</v>
      </c>
      <c r="E1" t="s">
        <v>20</v>
      </c>
      <c r="F1" t="s">
        <v>26</v>
      </c>
      <c r="G1" t="s">
        <v>34</v>
      </c>
      <c r="H1" t="s">
        <v>35</v>
      </c>
      <c r="I1" t="s">
        <v>30</v>
      </c>
      <c r="J1" t="s">
        <v>31</v>
      </c>
      <c r="K1" t="s">
        <v>32</v>
      </c>
      <c r="M1" t="s">
        <v>36</v>
      </c>
      <c r="N1" t="s">
        <v>37</v>
      </c>
      <c r="P1" t="s">
        <v>33</v>
      </c>
      <c r="Q1" s="12">
        <f>ROWS(B2:B9)</f>
        <v>8</v>
      </c>
    </row>
    <row r="2" spans="1:17" x14ac:dyDescent="0.3">
      <c r="A2">
        <v>64</v>
      </c>
      <c r="B2">
        <v>57</v>
      </c>
      <c r="C2">
        <v>8</v>
      </c>
      <c r="D2">
        <f>$A$10-A2</f>
        <v>-1.25</v>
      </c>
      <c r="E2">
        <f t="shared" ref="E2:F9" si="0">B2*B2</f>
        <v>3249</v>
      </c>
      <c r="F2">
        <f t="shared" si="0"/>
        <v>64</v>
      </c>
      <c r="G2" s="3">
        <f>$B$10-B2</f>
        <v>-3.125</v>
      </c>
      <c r="H2">
        <f>POWER($Q$17-B2, 2)</f>
        <v>3249</v>
      </c>
      <c r="I2">
        <f>B2*A2</f>
        <v>3648</v>
      </c>
      <c r="J2">
        <f>C2*A2</f>
        <v>512</v>
      </c>
      <c r="K2">
        <f>B2*C2</f>
        <v>456</v>
      </c>
      <c r="M2">
        <f>POWER($Q$17-C2, 2)</f>
        <v>64</v>
      </c>
      <c r="N2">
        <f>H2*M2</f>
        <v>207936</v>
      </c>
      <c r="P2" t="s">
        <v>27</v>
      </c>
      <c r="Q2" s="13">
        <f>SUM(A2:A9)</f>
        <v>502</v>
      </c>
    </row>
    <row r="3" spans="1:17" x14ac:dyDescent="0.3">
      <c r="A3">
        <v>71</v>
      </c>
      <c r="B3">
        <v>59</v>
      </c>
      <c r="C3">
        <v>10</v>
      </c>
      <c r="D3">
        <f t="shared" ref="D3:D9" si="1">$A$10-A3</f>
        <v>-8.25</v>
      </c>
      <c r="E3">
        <f t="shared" si="0"/>
        <v>3481</v>
      </c>
      <c r="F3">
        <f t="shared" si="0"/>
        <v>100</v>
      </c>
      <c r="G3" s="3">
        <f t="shared" ref="G3:G9" si="2">$B$10-B3</f>
        <v>-5.125</v>
      </c>
      <c r="H3">
        <f t="shared" ref="H3:H9" si="3">POWER($Q$17-B3, 2)</f>
        <v>3481</v>
      </c>
      <c r="I3">
        <f t="shared" ref="I3:I9" si="4">B3*A3</f>
        <v>4189</v>
      </c>
      <c r="J3">
        <f t="shared" ref="J3:J9" si="5">C3*A3</f>
        <v>710</v>
      </c>
      <c r="K3">
        <f t="shared" ref="K3:K9" si="6">B3*C3</f>
        <v>590</v>
      </c>
      <c r="M3">
        <f t="shared" ref="M3:M9" si="7">POWER($Q$17-C3, 2)</f>
        <v>100</v>
      </c>
      <c r="N3">
        <f t="shared" ref="N3:N9" si="8">H3*M3</f>
        <v>348100</v>
      </c>
      <c r="P3" t="s">
        <v>28</v>
      </c>
      <c r="Q3" s="13">
        <f>SUM(B2:B9)</f>
        <v>431</v>
      </c>
    </row>
    <row r="4" spans="1:17" x14ac:dyDescent="0.3">
      <c r="A4">
        <v>53</v>
      </c>
      <c r="B4">
        <v>49</v>
      </c>
      <c r="C4">
        <v>6</v>
      </c>
      <c r="D4">
        <f t="shared" si="1"/>
        <v>9.75</v>
      </c>
      <c r="E4">
        <f t="shared" si="0"/>
        <v>2401</v>
      </c>
      <c r="F4">
        <f t="shared" si="0"/>
        <v>36</v>
      </c>
      <c r="G4" s="3">
        <f t="shared" si="2"/>
        <v>4.875</v>
      </c>
      <c r="H4">
        <f t="shared" si="3"/>
        <v>2401</v>
      </c>
      <c r="I4">
        <f t="shared" si="4"/>
        <v>2597</v>
      </c>
      <c r="J4">
        <f t="shared" si="5"/>
        <v>318</v>
      </c>
      <c r="K4">
        <f t="shared" si="6"/>
        <v>294</v>
      </c>
      <c r="M4">
        <f t="shared" si="7"/>
        <v>36</v>
      </c>
      <c r="N4">
        <f t="shared" si="8"/>
        <v>86436</v>
      </c>
      <c r="P4" t="s">
        <v>29</v>
      </c>
      <c r="Q4" s="13">
        <f>SUM(C2:C9)</f>
        <v>69</v>
      </c>
    </row>
    <row r="5" spans="1:17" x14ac:dyDescent="0.3">
      <c r="A5">
        <v>67</v>
      </c>
      <c r="B5">
        <v>62</v>
      </c>
      <c r="C5">
        <v>11</v>
      </c>
      <c r="D5">
        <f t="shared" si="1"/>
        <v>-4.25</v>
      </c>
      <c r="E5">
        <f t="shared" si="0"/>
        <v>3844</v>
      </c>
      <c r="F5">
        <f t="shared" si="0"/>
        <v>121</v>
      </c>
      <c r="G5" s="3">
        <f t="shared" si="2"/>
        <v>-8.125</v>
      </c>
      <c r="H5">
        <f t="shared" si="3"/>
        <v>3844</v>
      </c>
      <c r="I5">
        <f t="shared" si="4"/>
        <v>4154</v>
      </c>
      <c r="J5">
        <f t="shared" si="5"/>
        <v>737</v>
      </c>
      <c r="K5">
        <f t="shared" si="6"/>
        <v>682</v>
      </c>
      <c r="M5">
        <f t="shared" si="7"/>
        <v>121</v>
      </c>
      <c r="N5">
        <f t="shared" si="8"/>
        <v>465124</v>
      </c>
      <c r="P5" t="s">
        <v>21</v>
      </c>
      <c r="Q5" s="13">
        <f>SUM(E2:E9)</f>
        <v>23405</v>
      </c>
    </row>
    <row r="6" spans="1:17" x14ac:dyDescent="0.3">
      <c r="A6">
        <v>55</v>
      </c>
      <c r="B6">
        <v>51</v>
      </c>
      <c r="C6">
        <v>8</v>
      </c>
      <c r="D6">
        <f t="shared" si="1"/>
        <v>7.75</v>
      </c>
      <c r="E6">
        <f t="shared" si="0"/>
        <v>2601</v>
      </c>
      <c r="F6">
        <f t="shared" si="0"/>
        <v>64</v>
      </c>
      <c r="G6" s="3">
        <f t="shared" si="2"/>
        <v>2.875</v>
      </c>
      <c r="H6">
        <f t="shared" si="3"/>
        <v>2601</v>
      </c>
      <c r="I6">
        <f t="shared" si="4"/>
        <v>2805</v>
      </c>
      <c r="J6">
        <f t="shared" si="5"/>
        <v>440</v>
      </c>
      <c r="K6">
        <f t="shared" si="6"/>
        <v>408</v>
      </c>
      <c r="M6">
        <f t="shared" si="7"/>
        <v>64</v>
      </c>
      <c r="N6">
        <f t="shared" si="8"/>
        <v>166464</v>
      </c>
      <c r="P6" t="s">
        <v>22</v>
      </c>
      <c r="Q6" s="13">
        <f>SUM(F2:F9)</f>
        <v>615</v>
      </c>
    </row>
    <row r="7" spans="1:17" x14ac:dyDescent="0.3">
      <c r="A7">
        <v>58</v>
      </c>
      <c r="B7">
        <v>50</v>
      </c>
      <c r="C7">
        <v>7</v>
      </c>
      <c r="D7">
        <f t="shared" si="1"/>
        <v>4.75</v>
      </c>
      <c r="E7">
        <f t="shared" si="0"/>
        <v>2500</v>
      </c>
      <c r="F7">
        <f t="shared" si="0"/>
        <v>49</v>
      </c>
      <c r="G7" s="3">
        <f t="shared" si="2"/>
        <v>3.875</v>
      </c>
      <c r="H7">
        <f t="shared" si="3"/>
        <v>2500</v>
      </c>
      <c r="I7">
        <f t="shared" si="4"/>
        <v>2900</v>
      </c>
      <c r="J7">
        <f t="shared" si="5"/>
        <v>406</v>
      </c>
      <c r="K7">
        <f t="shared" si="6"/>
        <v>350</v>
      </c>
      <c r="M7">
        <f t="shared" si="7"/>
        <v>49</v>
      </c>
      <c r="N7">
        <f t="shared" si="8"/>
        <v>122500</v>
      </c>
      <c r="P7" t="s">
        <v>23</v>
      </c>
      <c r="Q7" s="13">
        <f>SUM(I2:I9)</f>
        <v>27264</v>
      </c>
    </row>
    <row r="8" spans="1:17" x14ac:dyDescent="0.3">
      <c r="A8">
        <v>77</v>
      </c>
      <c r="B8">
        <v>55</v>
      </c>
      <c r="C8">
        <v>10</v>
      </c>
      <c r="D8">
        <f t="shared" si="1"/>
        <v>-14.25</v>
      </c>
      <c r="E8">
        <f t="shared" si="0"/>
        <v>3025</v>
      </c>
      <c r="F8">
        <f t="shared" si="0"/>
        <v>100</v>
      </c>
      <c r="G8" s="3">
        <f t="shared" si="2"/>
        <v>-1.125</v>
      </c>
      <c r="H8">
        <f t="shared" si="3"/>
        <v>3025</v>
      </c>
      <c r="I8">
        <f t="shared" si="4"/>
        <v>4235</v>
      </c>
      <c r="J8">
        <f t="shared" si="5"/>
        <v>770</v>
      </c>
      <c r="K8">
        <f t="shared" si="6"/>
        <v>550</v>
      </c>
      <c r="M8">
        <f t="shared" si="7"/>
        <v>100</v>
      </c>
      <c r="N8">
        <f t="shared" si="8"/>
        <v>302500</v>
      </c>
      <c r="P8" t="s">
        <v>24</v>
      </c>
      <c r="Q8" s="13">
        <f>SUM(J2:J9)</f>
        <v>4406</v>
      </c>
    </row>
    <row r="9" spans="1:17" x14ac:dyDescent="0.3">
      <c r="A9">
        <v>57</v>
      </c>
      <c r="B9">
        <v>48</v>
      </c>
      <c r="C9">
        <v>9</v>
      </c>
      <c r="D9">
        <f t="shared" si="1"/>
        <v>5.75</v>
      </c>
      <c r="E9">
        <f t="shared" si="0"/>
        <v>2304</v>
      </c>
      <c r="F9">
        <f t="shared" si="0"/>
        <v>81</v>
      </c>
      <c r="G9" s="3">
        <f t="shared" si="2"/>
        <v>5.875</v>
      </c>
      <c r="H9">
        <f t="shared" si="3"/>
        <v>2304</v>
      </c>
      <c r="I9">
        <f t="shared" si="4"/>
        <v>2736</v>
      </c>
      <c r="J9">
        <f t="shared" si="5"/>
        <v>513</v>
      </c>
      <c r="K9">
        <f t="shared" si="6"/>
        <v>432</v>
      </c>
      <c r="M9">
        <f t="shared" si="7"/>
        <v>81</v>
      </c>
      <c r="N9">
        <f t="shared" si="8"/>
        <v>186624</v>
      </c>
      <c r="P9" t="s">
        <v>25</v>
      </c>
      <c r="Q9" s="13">
        <f>SUM(K2:K9)</f>
        <v>3762</v>
      </c>
    </row>
    <row r="10" spans="1:17" x14ac:dyDescent="0.3">
      <c r="A10">
        <f>AVERAGE(A2:A9)</f>
        <v>62.75</v>
      </c>
      <c r="B10">
        <f t="shared" ref="B10:C10" si="9">AVERAGE(B2:B9)</f>
        <v>53.875</v>
      </c>
      <c r="C10">
        <f t="shared" si="9"/>
        <v>8.625</v>
      </c>
      <c r="D10">
        <f>SUM(D2:D9)</f>
        <v>0</v>
      </c>
      <c r="G10">
        <f>SUM(G2:G9)</f>
        <v>0</v>
      </c>
      <c r="Q10" s="3"/>
    </row>
    <row r="11" spans="1:17" x14ac:dyDescent="0.3">
      <c r="P11" t="s">
        <v>21</v>
      </c>
      <c r="Q11" s="3">
        <f>Q5-(POWER(Q3,2)/$Q$1)</f>
        <v>184.875</v>
      </c>
    </row>
    <row r="12" spans="1:17" x14ac:dyDescent="0.3">
      <c r="P12" t="s">
        <v>22</v>
      </c>
      <c r="Q12" s="3">
        <f>Q6-(POWER(Q4,2)/$Q$1)</f>
        <v>19.875</v>
      </c>
    </row>
    <row r="13" spans="1:17" x14ac:dyDescent="0.3">
      <c r="P13" t="s">
        <v>23</v>
      </c>
      <c r="Q13" s="3">
        <f>Q7-(Q3*$Q$2)/$Q$1</f>
        <v>218.75</v>
      </c>
    </row>
    <row r="14" spans="1:17" x14ac:dyDescent="0.3">
      <c r="P14" t="s">
        <v>24</v>
      </c>
      <c r="Q14" s="3">
        <f>Q8-(Q4*$Q$2)/$Q$1</f>
        <v>76.25</v>
      </c>
    </row>
    <row r="15" spans="1:17" x14ac:dyDescent="0.3">
      <c r="P15" t="s">
        <v>25</v>
      </c>
      <c r="Q15" s="3">
        <f>Q9-(Q3*Q4)/$Q$1</f>
        <v>44.625</v>
      </c>
    </row>
    <row r="16" spans="1:17" x14ac:dyDescent="0.3">
      <c r="Q16" s="3"/>
    </row>
    <row r="17" spans="1:21" x14ac:dyDescent="0.3">
      <c r="Q17" s="3"/>
    </row>
    <row r="18" spans="1:21" x14ac:dyDescent="0.3">
      <c r="Q18" s="3"/>
      <c r="S18" s="3"/>
      <c r="T18" s="3"/>
      <c r="U18" s="3"/>
    </row>
    <row r="19" spans="1:21" x14ac:dyDescent="0.3">
      <c r="Q19" s="3"/>
      <c r="S19" s="3"/>
      <c r="T19" s="3"/>
      <c r="U19" s="3"/>
    </row>
    <row r="22" spans="1:21" x14ac:dyDescent="0.3">
      <c r="Q22" s="3"/>
    </row>
    <row r="23" spans="1:21" x14ac:dyDescent="0.3">
      <c r="Q23" s="3"/>
    </row>
    <row r="24" spans="1:21" x14ac:dyDescent="0.3">
      <c r="Q24" s="3"/>
    </row>
    <row r="27" spans="1:21" x14ac:dyDescent="0.3">
      <c r="A27">
        <v>57</v>
      </c>
    </row>
    <row r="28" spans="1:21" x14ac:dyDescent="0.3">
      <c r="A28">
        <v>59</v>
      </c>
    </row>
    <row r="29" spans="1:21" x14ac:dyDescent="0.3">
      <c r="A29">
        <v>49</v>
      </c>
    </row>
    <row r="30" spans="1:21" x14ac:dyDescent="0.3">
      <c r="A30">
        <v>62</v>
      </c>
    </row>
    <row r="31" spans="1:21" x14ac:dyDescent="0.3">
      <c r="A31">
        <v>51</v>
      </c>
    </row>
    <row r="32" spans="1:21" x14ac:dyDescent="0.3">
      <c r="A32">
        <v>50</v>
      </c>
    </row>
    <row r="33" spans="1:1" x14ac:dyDescent="0.3">
      <c r="A33">
        <v>55</v>
      </c>
    </row>
    <row r="34" spans="1:1" x14ac:dyDescent="0.3">
      <c r="A34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AC71-496C-4039-BF62-D54991C20F2C}">
  <dimension ref="A1:K12"/>
  <sheetViews>
    <sheetView tabSelected="1" zoomScaleNormal="100" workbookViewId="0">
      <selection activeCell="J8" sqref="J8"/>
    </sheetView>
  </sheetViews>
  <sheetFormatPr defaultRowHeight="14.4" x14ac:dyDescent="0.3"/>
  <cols>
    <col min="1" max="1" width="6.88671875" bestFit="1" customWidth="1"/>
    <col min="2" max="2" width="7.6640625" bestFit="1" customWidth="1"/>
    <col min="3" max="3" width="8.88671875" bestFit="1" customWidth="1"/>
    <col min="4" max="4" width="12.21875" bestFit="1" customWidth="1"/>
    <col min="5" max="5" width="9.109375" bestFit="1" customWidth="1"/>
    <col min="6" max="6" width="12.44140625" bestFit="1" customWidth="1"/>
    <col min="7" max="7" width="27.77734375" bestFit="1" customWidth="1"/>
    <col min="8" max="8" width="5.5546875" bestFit="1" customWidth="1"/>
    <col min="9" max="9" width="17.33203125" customWidth="1"/>
    <col min="10" max="10" width="30.5546875" bestFit="1" customWidth="1"/>
  </cols>
  <sheetData>
    <row r="1" spans="1:11" x14ac:dyDescent="0.3">
      <c r="A1" s="8" t="s">
        <v>2</v>
      </c>
      <c r="B1" s="4" t="s">
        <v>3</v>
      </c>
      <c r="C1" s="2" t="s">
        <v>6</v>
      </c>
      <c r="D1" s="2" t="s">
        <v>8</v>
      </c>
      <c r="E1" s="2" t="s">
        <v>7</v>
      </c>
      <c r="F1" s="2" t="s">
        <v>9</v>
      </c>
      <c r="G1" s="2" t="s">
        <v>17</v>
      </c>
      <c r="H1" s="10" t="s">
        <v>16</v>
      </c>
      <c r="I1" s="2"/>
    </row>
    <row r="2" spans="1:11" x14ac:dyDescent="0.3">
      <c r="A2" s="9">
        <v>17</v>
      </c>
      <c r="B2" s="5">
        <v>94</v>
      </c>
      <c r="C2" s="6">
        <f t="shared" ref="C2:C11" si="0">A2-$K$2</f>
        <v>1.4000000000000004</v>
      </c>
      <c r="D2" s="6">
        <f t="shared" ref="D2:D11" si="1">POWER(C2, 2)</f>
        <v>1.9600000000000011</v>
      </c>
      <c r="E2" s="7">
        <f>B2-$K$3</f>
        <v>14.299999999999997</v>
      </c>
      <c r="F2" s="7">
        <f>POWER(E2, 2)</f>
        <v>204.48999999999992</v>
      </c>
      <c r="G2" s="1">
        <f>C2*E2</f>
        <v>20.02</v>
      </c>
      <c r="H2" s="11">
        <f>$K$12+$K$11*A2</f>
        <v>84.15094339622641</v>
      </c>
      <c r="I2" s="1"/>
      <c r="J2" t="s">
        <v>4</v>
      </c>
      <c r="K2" s="3">
        <f>AVERAGE(A2:A11)</f>
        <v>15.6</v>
      </c>
    </row>
    <row r="3" spans="1:11" x14ac:dyDescent="0.3">
      <c r="A3" s="9">
        <v>13</v>
      </c>
      <c r="B3" s="5">
        <v>73</v>
      </c>
      <c r="C3" s="6">
        <f t="shared" si="0"/>
        <v>-2.5999999999999996</v>
      </c>
      <c r="D3" s="6">
        <f t="shared" si="1"/>
        <v>6.759999999999998</v>
      </c>
      <c r="E3" s="7">
        <f t="shared" ref="E3:E11" si="2">B3-$K$3</f>
        <v>-6.7000000000000028</v>
      </c>
      <c r="F3" s="7">
        <f t="shared" ref="F3:F11" si="3">POWER(E3, 2)</f>
        <v>44.890000000000036</v>
      </c>
      <c r="G3" s="1">
        <f t="shared" ref="G3:G11" si="4">C3*E3</f>
        <v>17.420000000000005</v>
      </c>
      <c r="H3" s="11">
        <f t="shared" ref="H3:H11" si="5">$K$12+$K$11*A3</f>
        <v>71.433962264150949</v>
      </c>
      <c r="I3" s="1"/>
      <c r="J3" t="s">
        <v>5</v>
      </c>
      <c r="K3" s="3">
        <f>AVERAGE(B2:B11)</f>
        <v>79.7</v>
      </c>
    </row>
    <row r="4" spans="1:11" x14ac:dyDescent="0.3">
      <c r="A4" s="9">
        <v>12</v>
      </c>
      <c r="B4" s="5">
        <v>59</v>
      </c>
      <c r="C4" s="6">
        <f t="shared" si="0"/>
        <v>-3.5999999999999996</v>
      </c>
      <c r="D4" s="6">
        <f t="shared" si="1"/>
        <v>12.959999999999997</v>
      </c>
      <c r="E4" s="7">
        <f t="shared" si="2"/>
        <v>-20.700000000000003</v>
      </c>
      <c r="F4" s="7">
        <f t="shared" si="3"/>
        <v>428.49000000000012</v>
      </c>
      <c r="G4" s="1">
        <f t="shared" si="4"/>
        <v>74.52</v>
      </c>
      <c r="H4" s="11">
        <f t="shared" si="5"/>
        <v>68.254716981132077</v>
      </c>
      <c r="I4" s="1"/>
      <c r="J4" t="s">
        <v>10</v>
      </c>
      <c r="K4" s="3">
        <f>SUM(D2:D11)</f>
        <v>42.4</v>
      </c>
    </row>
    <row r="5" spans="1:11" x14ac:dyDescent="0.3">
      <c r="A5" s="9">
        <v>15</v>
      </c>
      <c r="B5" s="5">
        <v>80</v>
      </c>
      <c r="C5" s="6">
        <f t="shared" si="0"/>
        <v>-0.59999999999999964</v>
      </c>
      <c r="D5" s="6">
        <f t="shared" si="1"/>
        <v>0.3599999999999996</v>
      </c>
      <c r="E5" s="7">
        <f t="shared" si="2"/>
        <v>0.29999999999999716</v>
      </c>
      <c r="F5" s="7">
        <f t="shared" si="3"/>
        <v>8.999999999999829E-2</v>
      </c>
      <c r="G5" s="1">
        <f t="shared" si="4"/>
        <v>-0.17999999999999819</v>
      </c>
      <c r="H5" s="11">
        <f t="shared" si="5"/>
        <v>77.792452830188694</v>
      </c>
      <c r="I5" s="1"/>
      <c r="J5" t="s">
        <v>11</v>
      </c>
      <c r="K5" s="3">
        <f>SUM(F2:F11)</f>
        <v>1206.0999999999999</v>
      </c>
    </row>
    <row r="6" spans="1:11" x14ac:dyDescent="0.3">
      <c r="A6" s="9">
        <v>16</v>
      </c>
      <c r="B6" s="5">
        <v>93</v>
      </c>
      <c r="C6" s="6">
        <f t="shared" si="0"/>
        <v>0.40000000000000036</v>
      </c>
      <c r="D6" s="6">
        <f t="shared" si="1"/>
        <v>0.16000000000000028</v>
      </c>
      <c r="E6" s="7">
        <f t="shared" si="2"/>
        <v>13.299999999999997</v>
      </c>
      <c r="F6" s="7">
        <f t="shared" si="3"/>
        <v>176.88999999999993</v>
      </c>
      <c r="G6" s="1">
        <f t="shared" si="4"/>
        <v>5.3200000000000038</v>
      </c>
      <c r="H6" s="11">
        <f t="shared" si="5"/>
        <v>80.971698113207552</v>
      </c>
      <c r="I6" s="1"/>
      <c r="J6" t="s">
        <v>12</v>
      </c>
      <c r="K6" s="3">
        <f>SUM(G2:G11)</f>
        <v>134.80000000000001</v>
      </c>
    </row>
    <row r="7" spans="1:11" x14ac:dyDescent="0.3">
      <c r="A7" s="9">
        <v>14</v>
      </c>
      <c r="B7" s="5">
        <v>85</v>
      </c>
      <c r="C7" s="6">
        <f t="shared" si="0"/>
        <v>-1.5999999999999996</v>
      </c>
      <c r="D7" s="6">
        <f t="shared" si="1"/>
        <v>2.5599999999999987</v>
      </c>
      <c r="E7" s="7">
        <f t="shared" si="2"/>
        <v>5.2999999999999972</v>
      </c>
      <c r="F7" s="7">
        <f t="shared" si="3"/>
        <v>28.089999999999971</v>
      </c>
      <c r="G7" s="1">
        <f t="shared" si="4"/>
        <v>-8.4799999999999933</v>
      </c>
      <c r="H7" s="11">
        <f t="shared" si="5"/>
        <v>74.613207547169822</v>
      </c>
      <c r="I7" s="1"/>
      <c r="K7" s="3"/>
    </row>
    <row r="8" spans="1:11" x14ac:dyDescent="0.3">
      <c r="A8" s="9">
        <v>16</v>
      </c>
      <c r="B8" s="5">
        <v>66</v>
      </c>
      <c r="C8" s="6">
        <f t="shared" si="0"/>
        <v>0.40000000000000036</v>
      </c>
      <c r="D8" s="6">
        <f t="shared" si="1"/>
        <v>0.16000000000000028</v>
      </c>
      <c r="E8" s="7">
        <f t="shared" si="2"/>
        <v>-13.700000000000003</v>
      </c>
      <c r="F8" s="7">
        <f t="shared" si="3"/>
        <v>187.69000000000008</v>
      </c>
      <c r="G8" s="1">
        <f t="shared" si="4"/>
        <v>-5.4800000000000058</v>
      </c>
      <c r="H8" s="11">
        <f t="shared" si="5"/>
        <v>80.971698113207552</v>
      </c>
      <c r="I8" s="1"/>
      <c r="J8" s="2" t="s">
        <v>13</v>
      </c>
      <c r="K8" s="3">
        <f>K6/SQRT(K4*K5)</f>
        <v>0.59609476138946249</v>
      </c>
    </row>
    <row r="9" spans="1:11" x14ac:dyDescent="0.3">
      <c r="A9" s="9">
        <v>16</v>
      </c>
      <c r="B9" s="5">
        <v>79</v>
      </c>
      <c r="C9" s="6">
        <f t="shared" si="0"/>
        <v>0.40000000000000036</v>
      </c>
      <c r="D9" s="6">
        <f t="shared" si="1"/>
        <v>0.16000000000000028</v>
      </c>
      <c r="E9" s="7">
        <f t="shared" si="2"/>
        <v>-0.70000000000000284</v>
      </c>
      <c r="F9" s="7">
        <f t="shared" si="3"/>
        <v>0.49000000000000399</v>
      </c>
      <c r="G9" s="1">
        <f t="shared" si="4"/>
        <v>-0.28000000000000136</v>
      </c>
      <c r="H9" s="11">
        <f t="shared" si="5"/>
        <v>80.971698113207552</v>
      </c>
      <c r="I9" s="1"/>
      <c r="J9" t="s">
        <v>15</v>
      </c>
      <c r="K9" s="3">
        <f>SQRT(K4/(ROWS(B2:B11) - 1))</f>
        <v>2.1705094128132942</v>
      </c>
    </row>
    <row r="10" spans="1:11" x14ac:dyDescent="0.3">
      <c r="A10" s="9">
        <v>18</v>
      </c>
      <c r="B10" s="5">
        <v>77</v>
      </c>
      <c r="C10" s="6">
        <f t="shared" si="0"/>
        <v>2.4000000000000004</v>
      </c>
      <c r="D10" s="6">
        <f t="shared" si="1"/>
        <v>5.7600000000000016</v>
      </c>
      <c r="E10" s="7">
        <f t="shared" si="2"/>
        <v>-2.7000000000000028</v>
      </c>
      <c r="F10" s="7">
        <f t="shared" si="3"/>
        <v>7.2900000000000151</v>
      </c>
      <c r="G10" s="1">
        <f t="shared" si="4"/>
        <v>-6.4800000000000075</v>
      </c>
      <c r="H10" s="11">
        <f t="shared" si="5"/>
        <v>87.330188679245282</v>
      </c>
      <c r="I10" s="1"/>
      <c r="J10" t="s">
        <v>14</v>
      </c>
      <c r="K10" s="3">
        <f>SQRT(K5/(ROWS(B2:B11) - 1))</f>
        <v>11.576316819745005</v>
      </c>
    </row>
    <row r="11" spans="1:11" x14ac:dyDescent="0.3">
      <c r="A11" s="9">
        <v>19</v>
      </c>
      <c r="B11" s="5">
        <v>91</v>
      </c>
      <c r="C11" s="6">
        <f t="shared" si="0"/>
        <v>3.4000000000000004</v>
      </c>
      <c r="D11" s="6">
        <f t="shared" si="1"/>
        <v>11.560000000000002</v>
      </c>
      <c r="E11" s="7">
        <f t="shared" si="2"/>
        <v>11.299999999999997</v>
      </c>
      <c r="F11" s="7">
        <f t="shared" si="3"/>
        <v>127.68999999999994</v>
      </c>
      <c r="G11" s="1">
        <f t="shared" si="4"/>
        <v>38.419999999999995</v>
      </c>
      <c r="H11" s="11">
        <f t="shared" si="5"/>
        <v>90.509433962264154</v>
      </c>
      <c r="I11" s="1"/>
      <c r="J11" s="2" t="s">
        <v>1</v>
      </c>
      <c r="K11" s="3">
        <f>K8*K10/K9</f>
        <v>3.1792452830188682</v>
      </c>
    </row>
    <row r="12" spans="1:11" x14ac:dyDescent="0.3">
      <c r="J12" s="2" t="s">
        <v>0</v>
      </c>
      <c r="K12" s="3">
        <f>K3-K11*K2</f>
        <v>30.10377358490566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2023-11-27T14:14:03Z</dcterms:created>
  <dcterms:modified xsi:type="dcterms:W3CDTF">2023-12-03T12:19:38Z</dcterms:modified>
</cp:coreProperties>
</file>