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4FC311FF-4464-4FA2-B2D8-9C870A4A236B}" xr6:coauthVersionLast="47" xr6:coauthVersionMax="47" xr10:uidLastSave="{00000000-0000-0000-0000-000000000000}"/>
  <bookViews>
    <workbookView xWindow="9000" yWindow="1212" windowWidth="20616" windowHeight="14472" xr2:uid="{FB11F44C-8569-4840-B176-A127A7EB8F39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D4" i="1" s="1"/>
  <c r="F4" i="1" s="1"/>
  <c r="K2" i="1"/>
  <c r="C6" i="1" s="1"/>
  <c r="E6" i="1" l="1"/>
  <c r="C11" i="1"/>
  <c r="E11" i="1" s="1"/>
  <c r="C9" i="1"/>
  <c r="E9" i="1" s="1"/>
  <c r="C2" i="1"/>
  <c r="E2" i="1" s="1"/>
  <c r="C10" i="1"/>
  <c r="E10" i="1" s="1"/>
  <c r="C7" i="1"/>
  <c r="C5" i="1"/>
  <c r="C4" i="1"/>
  <c r="E4" i="1" s="1"/>
  <c r="C3" i="1"/>
  <c r="E3" i="1" s="1"/>
  <c r="D11" i="1"/>
  <c r="F11" i="1" s="1"/>
  <c r="D9" i="1"/>
  <c r="F9" i="1" s="1"/>
  <c r="D7" i="1"/>
  <c r="F7" i="1" s="1"/>
  <c r="D5" i="1"/>
  <c r="F5" i="1" s="1"/>
  <c r="D3" i="1"/>
  <c r="F3" i="1" s="1"/>
  <c r="C8" i="1"/>
  <c r="D2" i="1"/>
  <c r="F2" i="1" s="1"/>
  <c r="D10" i="1"/>
  <c r="F10" i="1" s="1"/>
  <c r="D8" i="1"/>
  <c r="F8" i="1" s="1"/>
  <c r="D6" i="1"/>
  <c r="F6" i="1" s="1"/>
  <c r="G11" i="1"/>
  <c r="G10" i="1"/>
  <c r="G4" i="1"/>
  <c r="G9" i="1"/>
  <c r="G3" i="1"/>
  <c r="G2" i="1" l="1"/>
  <c r="K5" i="1"/>
  <c r="K10" i="1" s="1"/>
  <c r="G8" i="1"/>
  <c r="E8" i="1"/>
  <c r="G5" i="1"/>
  <c r="E5" i="1"/>
  <c r="G7" i="1"/>
  <c r="E7" i="1"/>
  <c r="G6" i="1"/>
  <c r="K6" i="1" l="1"/>
  <c r="K4" i="1"/>
  <c r="K9" i="1" s="1"/>
  <c r="K8" i="1" l="1"/>
  <c r="K11" i="1" s="1"/>
  <c r="K12" i="1" s="1"/>
  <c r="H3" i="1" l="1"/>
  <c r="H6" i="1"/>
  <c r="H10" i="1"/>
  <c r="H11" i="1"/>
  <c r="H4" i="1"/>
  <c r="H8" i="1"/>
  <c r="H5" i="1"/>
  <c r="H7" i="1"/>
  <c r="H9" i="1"/>
  <c r="H2" i="1"/>
</calcChain>
</file>

<file path=xl/sharedStrings.xml><?xml version="1.0" encoding="utf-8"?>
<sst xmlns="http://schemas.openxmlformats.org/spreadsheetml/2006/main" count="18" uniqueCount="18">
  <si>
    <t>y-inter</t>
  </si>
  <si>
    <t>slope</t>
  </si>
  <si>
    <t>correct</t>
  </si>
  <si>
    <t>attitude</t>
  </si>
  <si>
    <t>sum_x</t>
  </si>
  <si>
    <t>sum_y</t>
  </si>
  <si>
    <t>x - sum_x</t>
  </si>
  <si>
    <t>y - sum_y</t>
  </si>
  <si>
    <t>(x - sum_x)^2</t>
  </si>
  <si>
    <t>(y - sum_y)^2</t>
  </si>
  <si>
    <t>sum((x - sum_x)^2)</t>
  </si>
  <si>
    <t>sum((y - sum_y)^2)</t>
  </si>
  <si>
    <t>sum((x - sum_x)^2) * ((y - sum_y)^2)</t>
  </si>
  <si>
    <t>r</t>
  </si>
  <si>
    <t>sy</t>
  </si>
  <si>
    <t>sx</t>
  </si>
  <si>
    <t>y</t>
  </si>
  <si>
    <t>((x - sum_x)^2)*((y - sum_y)^2)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</si>
</sst>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0" fontId="1" fillId="3" borderId="0" xfId="0" applyFont="1" applyFill="1"/>
    <xf numFmtId="2" fontId="0" fillId="3" borderId="0" xfId="0" applyNumberFormat="1" applyFill="1"/>
    <xf numFmtId="2" fontId="0" fillId="2" borderId="0" xfId="0" applyNumberFormat="1" applyFill="1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Model!$B$2:$B$11</c:f>
              <c:numCache>
                <c:formatCode>0.00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B9-A836-97AEDF7ABF89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Model!$H$2:$H$11</c:f>
              <c:numCache>
                <c:formatCode>0.00</c:formatCode>
                <c:ptCount val="10"/>
                <c:pt idx="0">
                  <c:v>84.15094339622641</c:v>
                </c:pt>
                <c:pt idx="1">
                  <c:v>71.433962264150949</c:v>
                </c:pt>
                <c:pt idx="2">
                  <c:v>68.254716981132077</c:v>
                </c:pt>
                <c:pt idx="3">
                  <c:v>77.792452830188694</c:v>
                </c:pt>
                <c:pt idx="4">
                  <c:v>80.971698113207552</c:v>
                </c:pt>
                <c:pt idx="5">
                  <c:v>74.613207547169822</c:v>
                </c:pt>
                <c:pt idx="6">
                  <c:v>80.971698113207552</c:v>
                </c:pt>
                <c:pt idx="7">
                  <c:v>80.971698113207552</c:v>
                </c:pt>
                <c:pt idx="8">
                  <c:v>87.330188679245282</c:v>
                </c:pt>
                <c:pt idx="9">
                  <c:v>90.509433962264154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5B9-A836-97AEDF7A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15088"/>
        <c:axId val="1961033584"/>
      </c:scatterChart>
      <c:valAx>
        <c:axId val="195631508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3584"/>
        <c:crosses val="autoZero"/>
        <c:crossBetween val="midCat"/>
      </c:valAx>
      <c:valAx>
        <c:axId val="1961033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12</xdr:row>
      <xdr:rowOff>148590</xdr:rowOff>
    </xdr:from>
    <xdr:to>
      <xdr:col>9</xdr:col>
      <xdr:colOff>1935480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1307-490B-55EB-D68C-27E1B36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K12"/>
  <sheetViews>
    <sheetView tabSelected="1" zoomScaleNormal="100" workbookViewId="0">
      <selection activeCell="G6" sqref="G6"/>
    </sheetView>
  </sheetViews>
  <sheetFormatPr defaultRowHeight="14.4" x14ac:dyDescent="0.3"/>
  <cols>
    <col min="1" max="1" width="6.88671875" bestFit="1" customWidth="1"/>
    <col min="2" max="2" width="7.6640625" bestFit="1" customWidth="1"/>
    <col min="3" max="3" width="8.88671875" bestFit="1" customWidth="1"/>
    <col min="4" max="4" width="9.109375" bestFit="1" customWidth="1"/>
    <col min="5" max="5" width="12.21875" bestFit="1" customWidth="1"/>
    <col min="6" max="6" width="12.44140625" bestFit="1" customWidth="1"/>
    <col min="7" max="7" width="27.77734375" bestFit="1" customWidth="1"/>
    <col min="8" max="8" width="5.5546875" bestFit="1" customWidth="1"/>
    <col min="9" max="9" width="17.33203125" customWidth="1"/>
    <col min="10" max="10" width="30.5546875" bestFit="1" customWidth="1"/>
  </cols>
  <sheetData>
    <row r="1" spans="1:11" x14ac:dyDescent="0.3">
      <c r="A1" s="6" t="s">
        <v>2</v>
      </c>
      <c r="B1" s="6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17</v>
      </c>
      <c r="H1" s="8" t="s">
        <v>16</v>
      </c>
      <c r="I1" s="2"/>
      <c r="J1" s="3"/>
    </row>
    <row r="2" spans="1:11" x14ac:dyDescent="0.3">
      <c r="A2" s="7">
        <v>17</v>
      </c>
      <c r="B2" s="7">
        <v>94</v>
      </c>
      <c r="C2" s="1">
        <f>A2-$K$2</f>
        <v>1.4000000000000004</v>
      </c>
      <c r="D2" s="1">
        <f>B2-$K$3</f>
        <v>14.299999999999997</v>
      </c>
      <c r="E2" s="13">
        <f>POWER(C2, 2)</f>
        <v>1.9600000000000011</v>
      </c>
      <c r="F2" s="13">
        <f>POWER(D2, 2)</f>
        <v>204.48999999999992</v>
      </c>
      <c r="G2" s="1">
        <f>C2*D2</f>
        <v>20.02</v>
      </c>
      <c r="H2" s="9">
        <f>$K$12+$K$11*A2</f>
        <v>84.15094339622641</v>
      </c>
      <c r="I2" s="1"/>
      <c r="J2" s="3" t="s">
        <v>4</v>
      </c>
      <c r="K2" s="5">
        <f>AVERAGE(A2:A11)</f>
        <v>15.6</v>
      </c>
    </row>
    <row r="3" spans="1:11" x14ac:dyDescent="0.3">
      <c r="A3" s="7">
        <v>13</v>
      </c>
      <c r="B3" s="7">
        <v>73</v>
      </c>
      <c r="C3" s="1">
        <f>A3-$K$2</f>
        <v>-2.5999999999999996</v>
      </c>
      <c r="D3" s="1">
        <f>B3-$K$3</f>
        <v>-6.7000000000000028</v>
      </c>
      <c r="E3" s="13">
        <f t="shared" ref="E3:E11" si="0">POWER(C3, 2)</f>
        <v>6.759999999999998</v>
      </c>
      <c r="F3" s="13">
        <f t="shared" ref="F3:F11" si="1">POWER(D3, 2)</f>
        <v>44.890000000000036</v>
      </c>
      <c r="G3" s="1">
        <f t="shared" ref="G3:G11" si="2">C3*D3</f>
        <v>17.420000000000005</v>
      </c>
      <c r="H3" s="9">
        <f t="shared" ref="H3:H11" si="3">$K$12+$K$11*A3</f>
        <v>71.433962264150949</v>
      </c>
      <c r="I3" s="1"/>
      <c r="J3" s="3" t="s">
        <v>5</v>
      </c>
      <c r="K3" s="5">
        <f>AVERAGE(B2:B11)</f>
        <v>79.7</v>
      </c>
    </row>
    <row r="4" spans="1:11" x14ac:dyDescent="0.3">
      <c r="A4" s="7">
        <v>12</v>
      </c>
      <c r="B4" s="7">
        <v>59</v>
      </c>
      <c r="C4" s="1">
        <f>A4-$K$2</f>
        <v>-3.5999999999999996</v>
      </c>
      <c r="D4" s="1">
        <f>B4-$K$3</f>
        <v>-20.700000000000003</v>
      </c>
      <c r="E4" s="13">
        <f t="shared" si="0"/>
        <v>12.959999999999997</v>
      </c>
      <c r="F4" s="13">
        <f t="shared" si="1"/>
        <v>428.49000000000012</v>
      </c>
      <c r="G4" s="1">
        <f t="shared" si="2"/>
        <v>74.52</v>
      </c>
      <c r="H4" s="9">
        <f t="shared" si="3"/>
        <v>68.254716981132077</v>
      </c>
      <c r="I4" s="1"/>
      <c r="J4" s="3" t="s">
        <v>10</v>
      </c>
      <c r="K4" s="5">
        <f>SUM(E2:E11)</f>
        <v>42.4</v>
      </c>
    </row>
    <row r="5" spans="1:11" x14ac:dyDescent="0.3">
      <c r="A5" s="7">
        <v>15</v>
      </c>
      <c r="B5" s="7">
        <v>80</v>
      </c>
      <c r="C5" s="1">
        <f>A5-$K$2</f>
        <v>-0.59999999999999964</v>
      </c>
      <c r="D5" s="1">
        <f>B5-$K$3</f>
        <v>0.29999999999999716</v>
      </c>
      <c r="E5" s="13">
        <f t="shared" si="0"/>
        <v>0.3599999999999996</v>
      </c>
      <c r="F5" s="13">
        <f t="shared" si="1"/>
        <v>8.999999999999829E-2</v>
      </c>
      <c r="G5" s="1">
        <f t="shared" si="2"/>
        <v>-0.17999999999999819</v>
      </c>
      <c r="H5" s="9">
        <f t="shared" si="3"/>
        <v>77.792452830188694</v>
      </c>
      <c r="I5" s="1"/>
      <c r="J5" s="3" t="s">
        <v>11</v>
      </c>
      <c r="K5" s="5">
        <f>SUM(F2:F11)</f>
        <v>1206.0999999999999</v>
      </c>
    </row>
    <row r="6" spans="1:11" x14ac:dyDescent="0.3">
      <c r="A6" s="7">
        <v>16</v>
      </c>
      <c r="B6" s="7">
        <v>93</v>
      </c>
      <c r="C6" s="1">
        <f>A6-$K$2</f>
        <v>0.40000000000000036</v>
      </c>
      <c r="D6" s="1">
        <f>B6-$K$3</f>
        <v>13.299999999999997</v>
      </c>
      <c r="E6" s="13">
        <f t="shared" si="0"/>
        <v>0.16000000000000028</v>
      </c>
      <c r="F6" s="13">
        <f t="shared" si="1"/>
        <v>176.88999999999993</v>
      </c>
      <c r="G6" s="1">
        <f t="shared" si="2"/>
        <v>5.3200000000000038</v>
      </c>
      <c r="H6" s="9">
        <f t="shared" si="3"/>
        <v>80.971698113207552</v>
      </c>
      <c r="I6" s="1"/>
      <c r="J6" s="3" t="s">
        <v>12</v>
      </c>
      <c r="K6" s="5">
        <f>SUM(G2:G11)</f>
        <v>134.80000000000001</v>
      </c>
    </row>
    <row r="7" spans="1:11" x14ac:dyDescent="0.3">
      <c r="A7" s="7">
        <v>14</v>
      </c>
      <c r="B7" s="7">
        <v>85</v>
      </c>
      <c r="C7" s="1">
        <f>A7-$K$2</f>
        <v>-1.5999999999999996</v>
      </c>
      <c r="D7" s="1">
        <f>B7-$K$3</f>
        <v>5.2999999999999972</v>
      </c>
      <c r="E7" s="13">
        <f t="shared" si="0"/>
        <v>2.5599999999999987</v>
      </c>
      <c r="F7" s="13">
        <f t="shared" si="1"/>
        <v>28.089999999999971</v>
      </c>
      <c r="G7" s="1">
        <f t="shared" si="2"/>
        <v>-8.4799999999999933</v>
      </c>
      <c r="H7" s="9">
        <f t="shared" si="3"/>
        <v>74.613207547169822</v>
      </c>
      <c r="I7" s="1"/>
      <c r="K7" s="4"/>
    </row>
    <row r="8" spans="1:11" x14ac:dyDescent="0.3">
      <c r="A8" s="7">
        <v>16</v>
      </c>
      <c r="B8" s="7">
        <v>66</v>
      </c>
      <c r="C8" s="1">
        <f>A8-$K$2</f>
        <v>0.40000000000000036</v>
      </c>
      <c r="D8" s="1">
        <f>B8-$K$3</f>
        <v>-13.700000000000003</v>
      </c>
      <c r="E8" s="13">
        <f t="shared" si="0"/>
        <v>0.16000000000000028</v>
      </c>
      <c r="F8" s="13">
        <f t="shared" si="1"/>
        <v>187.69000000000008</v>
      </c>
      <c r="G8" s="1">
        <f t="shared" si="2"/>
        <v>-5.4800000000000058</v>
      </c>
      <c r="H8" s="9">
        <f t="shared" si="3"/>
        <v>80.971698113207552</v>
      </c>
      <c r="I8" s="1"/>
      <c r="J8" s="2" t="s">
        <v>13</v>
      </c>
      <c r="K8" s="4">
        <f>K6/SQRT(K4*K5)</f>
        <v>0.59609476138946249</v>
      </c>
    </row>
    <row r="9" spans="1:11" x14ac:dyDescent="0.3">
      <c r="A9" s="7">
        <v>16</v>
      </c>
      <c r="B9" s="7">
        <v>79</v>
      </c>
      <c r="C9" s="1">
        <f>A9-$K$2</f>
        <v>0.40000000000000036</v>
      </c>
      <c r="D9" s="1">
        <f>B9-$K$3</f>
        <v>-0.70000000000000284</v>
      </c>
      <c r="E9" s="13">
        <f t="shared" si="0"/>
        <v>0.16000000000000028</v>
      </c>
      <c r="F9" s="13">
        <f t="shared" si="1"/>
        <v>0.49000000000000399</v>
      </c>
      <c r="G9" s="1">
        <f t="shared" si="2"/>
        <v>-0.28000000000000136</v>
      </c>
      <c r="H9" s="9">
        <f t="shared" si="3"/>
        <v>80.971698113207552</v>
      </c>
      <c r="I9" s="1"/>
      <c r="J9" t="s">
        <v>15</v>
      </c>
      <c r="K9" s="4">
        <f>SQRT(K4/(ROWS(B2:B11) - 1))</f>
        <v>2.1705094128132942</v>
      </c>
    </row>
    <row r="10" spans="1:11" x14ac:dyDescent="0.3">
      <c r="A10" s="7">
        <v>18</v>
      </c>
      <c r="B10" s="7">
        <v>77</v>
      </c>
      <c r="C10" s="1">
        <f>A10-$K$2</f>
        <v>2.4000000000000004</v>
      </c>
      <c r="D10" s="1">
        <f>B10-$K$3</f>
        <v>-2.7000000000000028</v>
      </c>
      <c r="E10" s="13">
        <f t="shared" si="0"/>
        <v>5.7600000000000016</v>
      </c>
      <c r="F10" s="13">
        <f t="shared" si="1"/>
        <v>7.2900000000000151</v>
      </c>
      <c r="G10" s="1">
        <f t="shared" si="2"/>
        <v>-6.4800000000000075</v>
      </c>
      <c r="H10" s="9">
        <f t="shared" si="3"/>
        <v>87.330188679245282</v>
      </c>
      <c r="I10" s="1"/>
      <c r="J10" t="s">
        <v>14</v>
      </c>
      <c r="K10" s="4">
        <f>SQRT(K5/(ROWS(B2:B11) - 1))</f>
        <v>11.576316819745005</v>
      </c>
    </row>
    <row r="11" spans="1:11" x14ac:dyDescent="0.3">
      <c r="A11" s="10">
        <v>19</v>
      </c>
      <c r="B11" s="10">
        <v>91</v>
      </c>
      <c r="C11" s="11">
        <f>A11-$K$2</f>
        <v>3.4000000000000004</v>
      </c>
      <c r="D11" s="11">
        <f>B11-$K$3</f>
        <v>11.299999999999997</v>
      </c>
      <c r="E11" s="14">
        <f t="shared" si="0"/>
        <v>11.560000000000002</v>
      </c>
      <c r="F11" s="14">
        <f t="shared" si="1"/>
        <v>127.68999999999994</v>
      </c>
      <c r="G11" s="11">
        <f t="shared" si="2"/>
        <v>38.419999999999995</v>
      </c>
      <c r="H11" s="12">
        <f t="shared" si="3"/>
        <v>90.509433962264154</v>
      </c>
      <c r="I11" s="1"/>
      <c r="J11" s="2" t="s">
        <v>1</v>
      </c>
      <c r="K11" s="4">
        <f>K8*K10/K9</f>
        <v>3.1792452830188682</v>
      </c>
    </row>
    <row r="12" spans="1:11" x14ac:dyDescent="0.3">
      <c r="J12" s="2" t="s">
        <v>0</v>
      </c>
      <c r="K12" s="4">
        <f>K3-K11*K2</f>
        <v>30.10377358490566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2023-11-30T11:33:08Z</dcterms:modified>
</cp:coreProperties>
</file>