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ndbox\usdutygear\"/>
    </mc:Choice>
  </mc:AlternateContent>
  <bookViews>
    <workbookView xWindow="0" yWindow="0" windowWidth="27870" windowHeight="13020"/>
  </bookViews>
  <sheets>
    <sheet name="all_products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</calcChain>
</file>

<file path=xl/sharedStrings.xml><?xml version="1.0" encoding="utf-8"?>
<sst xmlns="http://schemas.openxmlformats.org/spreadsheetml/2006/main" count="711" uniqueCount="42">
  <si>
    <t>Belt Keepers</t>
  </si>
  <si>
    <t>Belt Keeper</t>
  </si>
  <si>
    <t>Leather</t>
  </si>
  <si>
    <t>Chrome</t>
  </si>
  <si>
    <t>Single</t>
  </si>
  <si>
    <t>4 Pack</t>
  </si>
  <si>
    <t>Black</t>
  </si>
  <si>
    <t>Brass</t>
  </si>
  <si>
    <t>Flat Dark Earth Brown</t>
  </si>
  <si>
    <t>Foilage Green</t>
  </si>
  <si>
    <t>OD Green</t>
  </si>
  <si>
    <t>Coyote Brown</t>
  </si>
  <si>
    <t>Hidden</t>
  </si>
  <si>
    <t>Basketweave</t>
  </si>
  <si>
    <t>High Gloss</t>
  </si>
  <si>
    <t>Belt Keeper Clip</t>
  </si>
  <si>
    <t>Key Ring Keeper</t>
  </si>
  <si>
    <t>Nylon Belt Keeper</t>
  </si>
  <si>
    <t>Belts</t>
  </si>
  <si>
    <t>Belt</t>
  </si>
  <si>
    <t>Nylon</t>
  </si>
  <si>
    <t>Inside Belt</t>
  </si>
  <si>
    <t>Liner Belt</t>
  </si>
  <si>
    <t>Nylon Belt</t>
  </si>
  <si>
    <t>Sam Browne Belt</t>
  </si>
  <si>
    <t>Pouches</t>
  </si>
  <si>
    <t>Double Magazine Pouch</t>
  </si>
  <si>
    <t>Boltron</t>
  </si>
  <si>
    <t>Glove Pouch</t>
  </si>
  <si>
    <t>Category</t>
  </si>
  <si>
    <t>Name</t>
  </si>
  <si>
    <t>Model</t>
  </si>
  <si>
    <t>Finish</t>
  </si>
  <si>
    <t>Snap</t>
  </si>
  <si>
    <t>Size</t>
  </si>
  <si>
    <t>Package</t>
  </si>
  <si>
    <t>Base Price</t>
  </si>
  <si>
    <t>Finish Charge</t>
  </si>
  <si>
    <t>Snap Charge</t>
  </si>
  <si>
    <t>Size Charge</t>
  </si>
  <si>
    <t>Package Charge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</si>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</sst>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3" fillId="0" borderId="1" xfId="2"/>
    <xf numFmtId="164" fontId="3" fillId="0" borderId="1" xfId="2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workbookViewId="0">
      <pane ySplit="1" topLeftCell="A116" activePane="bottomLeft" state="frozen"/>
      <selection pane="bottomLeft" activeCell="K129" sqref="K129"/>
    </sheetView>
  </sheetViews>
  <sheetFormatPr defaultRowHeight="15" x14ac:dyDescent="0.25"/>
  <cols>
    <col min="1" max="1" width="12.28515625" bestFit="1" customWidth="1"/>
    <col min="2" max="2" width="22.5703125" bestFit="1" customWidth="1"/>
    <col min="3" max="3" width="10.5703125" bestFit="1" customWidth="1"/>
    <col min="4" max="4" width="12.7109375" bestFit="1" customWidth="1"/>
    <col min="5" max="5" width="20.140625" bestFit="1" customWidth="1"/>
    <col min="6" max="6" width="5.7109375" bestFit="1" customWidth="1"/>
    <col min="7" max="7" width="11" bestFit="1" customWidth="1"/>
    <col min="8" max="8" width="14.28515625" style="3" bestFit="1" customWidth="1"/>
    <col min="9" max="9" width="17.28515625" style="3" bestFit="1" customWidth="1"/>
    <col min="10" max="10" width="16.42578125" style="3" bestFit="1" customWidth="1"/>
    <col min="11" max="11" width="15.140625" style="3" bestFit="1" customWidth="1"/>
    <col min="12" max="12" width="20.5703125" style="3" bestFit="1" customWidth="1"/>
    <col min="13" max="13" width="14.42578125" style="3" bestFit="1" customWidth="1"/>
  </cols>
  <sheetData>
    <row r="1" spans="1:13" s="1" customFormat="1" ht="20.25" thickBot="1" x14ac:dyDescent="0.3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</row>
    <row r="2" spans="1:13" ht="15.75" thickTop="1" x14ac:dyDescent="0.25">
      <c r="A2" t="s">
        <v>0</v>
      </c>
      <c r="B2" t="s">
        <v>1</v>
      </c>
      <c r="C2" t="str">
        <f>"72-1-1"</f>
        <v>72-1-1</v>
      </c>
      <c r="D2" t="s">
        <v>2</v>
      </c>
      <c r="E2" t="s">
        <v>3</v>
      </c>
      <c r="G2" t="s">
        <v>4</v>
      </c>
      <c r="H2" s="3">
        <v>11</v>
      </c>
      <c r="I2" s="3">
        <v>4</v>
      </c>
      <c r="J2" s="3">
        <v>0</v>
      </c>
      <c r="L2" s="3">
        <v>0</v>
      </c>
      <c r="M2" s="3">
        <v>15</v>
      </c>
    </row>
    <row r="3" spans="1:13" x14ac:dyDescent="0.25">
      <c r="A3" t="s">
        <v>0</v>
      </c>
      <c r="B3" t="s">
        <v>1</v>
      </c>
      <c r="C3" t="str">
        <f>"72-1-1-4P"</f>
        <v>72-1-1-4P</v>
      </c>
      <c r="D3" t="s">
        <v>2</v>
      </c>
      <c r="E3" t="s">
        <v>3</v>
      </c>
      <c r="G3" t="s">
        <v>5</v>
      </c>
      <c r="H3" s="3">
        <v>11</v>
      </c>
      <c r="I3" s="3">
        <v>4</v>
      </c>
      <c r="J3" s="3">
        <v>0</v>
      </c>
      <c r="L3" s="3">
        <v>10</v>
      </c>
      <c r="M3" s="3">
        <v>25</v>
      </c>
    </row>
    <row r="4" spans="1:13" x14ac:dyDescent="0.25">
      <c r="A4" t="s">
        <v>0</v>
      </c>
      <c r="B4" t="s">
        <v>1</v>
      </c>
      <c r="C4" t="str">
        <f>"72-1-2"</f>
        <v>72-1-2</v>
      </c>
      <c r="D4" t="s">
        <v>2</v>
      </c>
      <c r="E4" t="s">
        <v>6</v>
      </c>
      <c r="G4" t="s">
        <v>4</v>
      </c>
      <c r="H4" s="3">
        <v>11</v>
      </c>
      <c r="I4" s="3">
        <v>4</v>
      </c>
      <c r="J4" s="3">
        <v>0</v>
      </c>
      <c r="L4" s="3">
        <v>0</v>
      </c>
      <c r="M4" s="3">
        <v>15</v>
      </c>
    </row>
    <row r="5" spans="1:13" x14ac:dyDescent="0.25">
      <c r="A5" t="s">
        <v>0</v>
      </c>
      <c r="B5" t="s">
        <v>1</v>
      </c>
      <c r="C5" t="str">
        <f>"72-1-2-4P"</f>
        <v>72-1-2-4P</v>
      </c>
      <c r="D5" t="s">
        <v>2</v>
      </c>
      <c r="E5" t="s">
        <v>6</v>
      </c>
      <c r="G5" t="s">
        <v>5</v>
      </c>
      <c r="H5" s="3">
        <v>11</v>
      </c>
      <c r="I5" s="3">
        <v>4</v>
      </c>
      <c r="J5" s="3">
        <v>0</v>
      </c>
      <c r="L5" s="3">
        <v>10</v>
      </c>
      <c r="M5" s="3">
        <v>25</v>
      </c>
    </row>
    <row r="6" spans="1:13" x14ac:dyDescent="0.25">
      <c r="A6" t="s">
        <v>0</v>
      </c>
      <c r="B6" t="s">
        <v>1</v>
      </c>
      <c r="C6" t="str">
        <f>"72-1-3"</f>
        <v>72-1-3</v>
      </c>
      <c r="D6" t="s">
        <v>2</v>
      </c>
      <c r="E6" t="s">
        <v>7</v>
      </c>
      <c r="G6" t="s">
        <v>4</v>
      </c>
      <c r="H6" s="3">
        <v>11</v>
      </c>
      <c r="I6" s="3">
        <v>4</v>
      </c>
      <c r="J6" s="3">
        <v>0</v>
      </c>
      <c r="L6" s="3">
        <v>0</v>
      </c>
      <c r="M6" s="3">
        <v>15</v>
      </c>
    </row>
    <row r="7" spans="1:13" x14ac:dyDescent="0.25">
      <c r="A7" t="s">
        <v>0</v>
      </c>
      <c r="B7" t="s">
        <v>1</v>
      </c>
      <c r="C7" t="str">
        <f>"72-1-3-4P"</f>
        <v>72-1-3-4P</v>
      </c>
      <c r="D7" t="s">
        <v>2</v>
      </c>
      <c r="E7" t="s">
        <v>7</v>
      </c>
      <c r="G7" t="s">
        <v>5</v>
      </c>
      <c r="H7" s="3">
        <v>11</v>
      </c>
      <c r="I7" s="3">
        <v>4</v>
      </c>
      <c r="J7" s="3">
        <v>0</v>
      </c>
      <c r="L7" s="3">
        <v>10</v>
      </c>
      <c r="M7" s="3">
        <v>25</v>
      </c>
    </row>
    <row r="8" spans="1:13" x14ac:dyDescent="0.25">
      <c r="A8" t="s">
        <v>0</v>
      </c>
      <c r="B8" t="s">
        <v>1</v>
      </c>
      <c r="C8" t="str">
        <f>"72-1-4"</f>
        <v>72-1-4</v>
      </c>
      <c r="D8" t="s">
        <v>2</v>
      </c>
      <c r="E8" t="s">
        <v>8</v>
      </c>
      <c r="G8" t="s">
        <v>4</v>
      </c>
      <c r="H8" s="3">
        <v>11</v>
      </c>
      <c r="I8" s="3">
        <v>4</v>
      </c>
      <c r="J8" s="3">
        <v>0</v>
      </c>
      <c r="L8" s="3">
        <v>0</v>
      </c>
      <c r="M8" s="3">
        <v>15</v>
      </c>
    </row>
    <row r="9" spans="1:13" x14ac:dyDescent="0.25">
      <c r="A9" t="s">
        <v>0</v>
      </c>
      <c r="B9" t="s">
        <v>1</v>
      </c>
      <c r="C9" t="str">
        <f>"72-1-4-4P"</f>
        <v>72-1-4-4P</v>
      </c>
      <c r="D9" t="s">
        <v>2</v>
      </c>
      <c r="E9" t="s">
        <v>8</v>
      </c>
      <c r="G9" t="s">
        <v>5</v>
      </c>
      <c r="H9" s="3">
        <v>11</v>
      </c>
      <c r="I9" s="3">
        <v>4</v>
      </c>
      <c r="J9" s="3">
        <v>0</v>
      </c>
      <c r="L9" s="3">
        <v>10</v>
      </c>
      <c r="M9" s="3">
        <v>25</v>
      </c>
    </row>
    <row r="10" spans="1:13" x14ac:dyDescent="0.25">
      <c r="A10" t="s">
        <v>0</v>
      </c>
      <c r="B10" t="s">
        <v>1</v>
      </c>
      <c r="C10" t="str">
        <f>"72-1-5"</f>
        <v>72-1-5</v>
      </c>
      <c r="D10" t="s">
        <v>2</v>
      </c>
      <c r="E10" t="s">
        <v>9</v>
      </c>
      <c r="G10" t="s">
        <v>4</v>
      </c>
      <c r="H10" s="3">
        <v>11</v>
      </c>
      <c r="I10" s="3">
        <v>4</v>
      </c>
      <c r="J10" s="3">
        <v>0</v>
      </c>
      <c r="L10" s="3">
        <v>0</v>
      </c>
      <c r="M10" s="3">
        <v>15</v>
      </c>
    </row>
    <row r="11" spans="1:13" x14ac:dyDescent="0.25">
      <c r="A11" t="s">
        <v>0</v>
      </c>
      <c r="B11" t="s">
        <v>1</v>
      </c>
      <c r="C11" t="str">
        <f>"72-1-5-4P"</f>
        <v>72-1-5-4P</v>
      </c>
      <c r="D11" t="s">
        <v>2</v>
      </c>
      <c r="E11" t="s">
        <v>9</v>
      </c>
      <c r="G11" t="s">
        <v>5</v>
      </c>
      <c r="H11" s="3">
        <v>11</v>
      </c>
      <c r="I11" s="3">
        <v>4</v>
      </c>
      <c r="J11" s="3">
        <v>0</v>
      </c>
      <c r="L11" s="3">
        <v>10</v>
      </c>
      <c r="M11" s="3">
        <v>25</v>
      </c>
    </row>
    <row r="12" spans="1:13" x14ac:dyDescent="0.25">
      <c r="A12" t="s">
        <v>0</v>
      </c>
      <c r="B12" t="s">
        <v>1</v>
      </c>
      <c r="C12" t="str">
        <f>"72-1-6"</f>
        <v>72-1-6</v>
      </c>
      <c r="D12" t="s">
        <v>2</v>
      </c>
      <c r="E12" t="s">
        <v>10</v>
      </c>
      <c r="G12" t="s">
        <v>4</v>
      </c>
      <c r="H12" s="3">
        <v>11</v>
      </c>
      <c r="I12" s="3">
        <v>4</v>
      </c>
      <c r="J12" s="3">
        <v>0</v>
      </c>
      <c r="L12" s="3">
        <v>0</v>
      </c>
      <c r="M12" s="3">
        <v>15</v>
      </c>
    </row>
    <row r="13" spans="1:13" x14ac:dyDescent="0.25">
      <c r="A13" t="s">
        <v>0</v>
      </c>
      <c r="B13" t="s">
        <v>1</v>
      </c>
      <c r="C13" t="str">
        <f>"72-1-6-4P"</f>
        <v>72-1-6-4P</v>
      </c>
      <c r="D13" t="s">
        <v>2</v>
      </c>
      <c r="E13" t="s">
        <v>10</v>
      </c>
      <c r="G13" t="s">
        <v>5</v>
      </c>
      <c r="H13" s="3">
        <v>11</v>
      </c>
      <c r="I13" s="3">
        <v>4</v>
      </c>
      <c r="J13" s="3">
        <v>0</v>
      </c>
      <c r="L13" s="3">
        <v>10</v>
      </c>
      <c r="M13" s="3">
        <v>25</v>
      </c>
    </row>
    <row r="14" spans="1:13" x14ac:dyDescent="0.25">
      <c r="A14" t="s">
        <v>0</v>
      </c>
      <c r="B14" t="s">
        <v>1</v>
      </c>
      <c r="C14" t="str">
        <f>"72-1-7"</f>
        <v>72-1-7</v>
      </c>
      <c r="D14" t="s">
        <v>2</v>
      </c>
      <c r="E14" t="s">
        <v>11</v>
      </c>
      <c r="G14" t="s">
        <v>4</v>
      </c>
      <c r="H14" s="3">
        <v>11</v>
      </c>
      <c r="I14" s="3">
        <v>4</v>
      </c>
      <c r="J14" s="3">
        <v>0</v>
      </c>
      <c r="L14" s="3">
        <v>0</v>
      </c>
      <c r="M14" s="3">
        <v>15</v>
      </c>
    </row>
    <row r="15" spans="1:13" x14ac:dyDescent="0.25">
      <c r="A15" t="s">
        <v>0</v>
      </c>
      <c r="B15" t="s">
        <v>1</v>
      </c>
      <c r="C15" t="str">
        <f>"72-1-7-4P"</f>
        <v>72-1-7-4P</v>
      </c>
      <c r="D15" t="s">
        <v>2</v>
      </c>
      <c r="E15" t="s">
        <v>11</v>
      </c>
      <c r="G15" t="s">
        <v>5</v>
      </c>
      <c r="H15" s="3">
        <v>11</v>
      </c>
      <c r="I15" s="3">
        <v>4</v>
      </c>
      <c r="J15" s="3">
        <v>0</v>
      </c>
      <c r="L15" s="3">
        <v>10</v>
      </c>
      <c r="M15" s="3">
        <v>25</v>
      </c>
    </row>
    <row r="16" spans="1:13" x14ac:dyDescent="0.25">
      <c r="A16" t="s">
        <v>0</v>
      </c>
      <c r="B16" t="s">
        <v>1</v>
      </c>
      <c r="C16" t="str">
        <f>"72-1-HS"</f>
        <v>72-1-HS</v>
      </c>
      <c r="D16" t="s">
        <v>2</v>
      </c>
      <c r="E16" t="s">
        <v>12</v>
      </c>
      <c r="G16" t="s">
        <v>4</v>
      </c>
      <c r="H16" s="3">
        <v>11</v>
      </c>
      <c r="I16" s="3">
        <v>4</v>
      </c>
      <c r="J16" s="3">
        <v>0</v>
      </c>
      <c r="L16" s="3">
        <v>0</v>
      </c>
      <c r="M16" s="3">
        <v>15</v>
      </c>
    </row>
    <row r="17" spans="1:13" x14ac:dyDescent="0.25">
      <c r="A17" t="s">
        <v>0</v>
      </c>
      <c r="B17" t="s">
        <v>1</v>
      </c>
      <c r="C17" t="str">
        <f>"72-1-HS-4P"</f>
        <v>72-1-HS-4P</v>
      </c>
      <c r="D17" t="s">
        <v>2</v>
      </c>
      <c r="E17" t="s">
        <v>12</v>
      </c>
      <c r="G17" t="s">
        <v>5</v>
      </c>
      <c r="H17" s="3">
        <v>11</v>
      </c>
      <c r="I17" s="3">
        <v>4</v>
      </c>
      <c r="J17" s="3">
        <v>0</v>
      </c>
      <c r="L17" s="3">
        <v>10</v>
      </c>
      <c r="M17" s="3">
        <v>25</v>
      </c>
    </row>
    <row r="18" spans="1:13" x14ac:dyDescent="0.25">
      <c r="A18" t="s">
        <v>0</v>
      </c>
      <c r="B18" t="s">
        <v>1</v>
      </c>
      <c r="C18" t="str">
        <f>"72-2-1"</f>
        <v>72-2-1</v>
      </c>
      <c r="D18" t="s">
        <v>13</v>
      </c>
      <c r="E18" t="s">
        <v>3</v>
      </c>
      <c r="G18" t="s">
        <v>4</v>
      </c>
      <c r="H18" s="3">
        <v>11</v>
      </c>
      <c r="I18" s="3">
        <v>4</v>
      </c>
      <c r="J18" s="3">
        <v>0</v>
      </c>
      <c r="L18" s="3">
        <v>0</v>
      </c>
      <c r="M18" s="3">
        <v>15</v>
      </c>
    </row>
    <row r="19" spans="1:13" x14ac:dyDescent="0.25">
      <c r="A19" t="s">
        <v>0</v>
      </c>
      <c r="B19" t="s">
        <v>1</v>
      </c>
      <c r="C19" t="str">
        <f>"72-2-1-4P"</f>
        <v>72-2-1-4P</v>
      </c>
      <c r="D19" t="s">
        <v>13</v>
      </c>
      <c r="E19" t="s">
        <v>3</v>
      </c>
      <c r="G19" t="s">
        <v>5</v>
      </c>
      <c r="H19" s="3">
        <v>11</v>
      </c>
      <c r="I19" s="3">
        <v>4</v>
      </c>
      <c r="J19" s="3">
        <v>0</v>
      </c>
      <c r="L19" s="3">
        <v>10</v>
      </c>
      <c r="M19" s="3">
        <v>25</v>
      </c>
    </row>
    <row r="20" spans="1:13" x14ac:dyDescent="0.25">
      <c r="A20" t="s">
        <v>0</v>
      </c>
      <c r="B20" t="s">
        <v>1</v>
      </c>
      <c r="C20" t="str">
        <f>"72-2-2"</f>
        <v>72-2-2</v>
      </c>
      <c r="D20" t="s">
        <v>13</v>
      </c>
      <c r="E20" t="s">
        <v>6</v>
      </c>
      <c r="G20" t="s">
        <v>4</v>
      </c>
      <c r="H20" s="3">
        <v>11</v>
      </c>
      <c r="I20" s="3">
        <v>4</v>
      </c>
      <c r="J20" s="3">
        <v>0</v>
      </c>
      <c r="L20" s="3">
        <v>0</v>
      </c>
      <c r="M20" s="3">
        <v>15</v>
      </c>
    </row>
    <row r="21" spans="1:13" x14ac:dyDescent="0.25">
      <c r="A21" t="s">
        <v>0</v>
      </c>
      <c r="B21" t="s">
        <v>1</v>
      </c>
      <c r="C21" t="str">
        <f>"72-2-2-4P"</f>
        <v>72-2-2-4P</v>
      </c>
      <c r="D21" t="s">
        <v>13</v>
      </c>
      <c r="E21" t="s">
        <v>6</v>
      </c>
      <c r="G21" t="s">
        <v>5</v>
      </c>
      <c r="H21" s="3">
        <v>11</v>
      </c>
      <c r="I21" s="3">
        <v>4</v>
      </c>
      <c r="J21" s="3">
        <v>0</v>
      </c>
      <c r="L21" s="3">
        <v>10</v>
      </c>
      <c r="M21" s="3">
        <v>25</v>
      </c>
    </row>
    <row r="22" spans="1:13" x14ac:dyDescent="0.25">
      <c r="A22" t="s">
        <v>0</v>
      </c>
      <c r="B22" t="s">
        <v>1</v>
      </c>
      <c r="C22" t="str">
        <f>"72-2-3"</f>
        <v>72-2-3</v>
      </c>
      <c r="D22" t="s">
        <v>13</v>
      </c>
      <c r="E22" t="s">
        <v>7</v>
      </c>
      <c r="G22" t="s">
        <v>4</v>
      </c>
      <c r="H22" s="3">
        <v>11</v>
      </c>
      <c r="I22" s="3">
        <v>4</v>
      </c>
      <c r="J22" s="3">
        <v>0</v>
      </c>
      <c r="L22" s="3">
        <v>0</v>
      </c>
      <c r="M22" s="3">
        <v>15</v>
      </c>
    </row>
    <row r="23" spans="1:13" x14ac:dyDescent="0.25">
      <c r="A23" t="s">
        <v>0</v>
      </c>
      <c r="B23" t="s">
        <v>1</v>
      </c>
      <c r="C23" t="str">
        <f>"72-2-3-4P"</f>
        <v>72-2-3-4P</v>
      </c>
      <c r="D23" t="s">
        <v>13</v>
      </c>
      <c r="E23" t="s">
        <v>7</v>
      </c>
      <c r="G23" t="s">
        <v>5</v>
      </c>
      <c r="H23" s="3">
        <v>11</v>
      </c>
      <c r="I23" s="3">
        <v>4</v>
      </c>
      <c r="J23" s="3">
        <v>0</v>
      </c>
      <c r="L23" s="3">
        <v>10</v>
      </c>
      <c r="M23" s="3">
        <v>25</v>
      </c>
    </row>
    <row r="24" spans="1:13" x14ac:dyDescent="0.25">
      <c r="A24" t="s">
        <v>0</v>
      </c>
      <c r="B24" t="s">
        <v>1</v>
      </c>
      <c r="C24" t="str">
        <f>"72-2-4"</f>
        <v>72-2-4</v>
      </c>
      <c r="D24" t="s">
        <v>13</v>
      </c>
      <c r="E24" t="s">
        <v>8</v>
      </c>
      <c r="G24" t="s">
        <v>4</v>
      </c>
      <c r="H24" s="3">
        <v>11</v>
      </c>
      <c r="I24" s="3">
        <v>4</v>
      </c>
      <c r="J24" s="3">
        <v>0</v>
      </c>
      <c r="L24" s="3">
        <v>0</v>
      </c>
      <c r="M24" s="3">
        <v>15</v>
      </c>
    </row>
    <row r="25" spans="1:13" x14ac:dyDescent="0.25">
      <c r="A25" t="s">
        <v>0</v>
      </c>
      <c r="B25" t="s">
        <v>1</v>
      </c>
      <c r="C25" t="str">
        <f>"72-2-4-4P"</f>
        <v>72-2-4-4P</v>
      </c>
      <c r="D25" t="s">
        <v>13</v>
      </c>
      <c r="E25" t="s">
        <v>8</v>
      </c>
      <c r="G25" t="s">
        <v>5</v>
      </c>
      <c r="H25" s="3">
        <v>11</v>
      </c>
      <c r="I25" s="3">
        <v>4</v>
      </c>
      <c r="J25" s="3">
        <v>0</v>
      </c>
      <c r="L25" s="3">
        <v>10</v>
      </c>
      <c r="M25" s="3">
        <v>25</v>
      </c>
    </row>
    <row r="26" spans="1:13" x14ac:dyDescent="0.25">
      <c r="A26" t="s">
        <v>0</v>
      </c>
      <c r="B26" t="s">
        <v>1</v>
      </c>
      <c r="C26" t="str">
        <f>"72-2-5"</f>
        <v>72-2-5</v>
      </c>
      <c r="D26" t="s">
        <v>13</v>
      </c>
      <c r="E26" t="s">
        <v>9</v>
      </c>
      <c r="G26" t="s">
        <v>4</v>
      </c>
      <c r="H26" s="3">
        <v>11</v>
      </c>
      <c r="I26" s="3">
        <v>4</v>
      </c>
      <c r="J26" s="3">
        <v>0</v>
      </c>
      <c r="L26" s="3">
        <v>0</v>
      </c>
      <c r="M26" s="3">
        <v>15</v>
      </c>
    </row>
    <row r="27" spans="1:13" x14ac:dyDescent="0.25">
      <c r="A27" t="s">
        <v>0</v>
      </c>
      <c r="B27" t="s">
        <v>1</v>
      </c>
      <c r="C27" t="str">
        <f>"72-2-5-4P"</f>
        <v>72-2-5-4P</v>
      </c>
      <c r="D27" t="s">
        <v>13</v>
      </c>
      <c r="E27" t="s">
        <v>9</v>
      </c>
      <c r="G27" t="s">
        <v>5</v>
      </c>
      <c r="H27" s="3">
        <v>11</v>
      </c>
      <c r="I27" s="3">
        <v>4</v>
      </c>
      <c r="J27" s="3">
        <v>0</v>
      </c>
      <c r="L27" s="3">
        <v>10</v>
      </c>
      <c r="M27" s="3">
        <v>25</v>
      </c>
    </row>
    <row r="28" spans="1:13" x14ac:dyDescent="0.25">
      <c r="A28" t="s">
        <v>0</v>
      </c>
      <c r="B28" t="s">
        <v>1</v>
      </c>
      <c r="C28" t="str">
        <f>"72-2-6"</f>
        <v>72-2-6</v>
      </c>
      <c r="D28" t="s">
        <v>13</v>
      </c>
      <c r="E28" t="s">
        <v>10</v>
      </c>
      <c r="G28" t="s">
        <v>4</v>
      </c>
      <c r="H28" s="3">
        <v>11</v>
      </c>
      <c r="I28" s="3">
        <v>4</v>
      </c>
      <c r="J28" s="3">
        <v>0</v>
      </c>
      <c r="L28" s="3">
        <v>0</v>
      </c>
      <c r="M28" s="3">
        <v>15</v>
      </c>
    </row>
    <row r="29" spans="1:13" x14ac:dyDescent="0.25">
      <c r="A29" t="s">
        <v>0</v>
      </c>
      <c r="B29" t="s">
        <v>1</v>
      </c>
      <c r="C29" t="str">
        <f>"72-2-6-4P"</f>
        <v>72-2-6-4P</v>
      </c>
      <c r="D29" t="s">
        <v>13</v>
      </c>
      <c r="E29" t="s">
        <v>10</v>
      </c>
      <c r="G29" t="s">
        <v>5</v>
      </c>
      <c r="H29" s="3">
        <v>11</v>
      </c>
      <c r="I29" s="3">
        <v>4</v>
      </c>
      <c r="J29" s="3">
        <v>0</v>
      </c>
      <c r="L29" s="3">
        <v>10</v>
      </c>
      <c r="M29" s="3">
        <v>25</v>
      </c>
    </row>
    <row r="30" spans="1:13" x14ac:dyDescent="0.25">
      <c r="A30" t="s">
        <v>0</v>
      </c>
      <c r="B30" t="s">
        <v>1</v>
      </c>
      <c r="C30" t="str">
        <f>"72-2-7"</f>
        <v>72-2-7</v>
      </c>
      <c r="D30" t="s">
        <v>13</v>
      </c>
      <c r="E30" t="s">
        <v>11</v>
      </c>
      <c r="G30" t="s">
        <v>4</v>
      </c>
      <c r="H30" s="3">
        <v>11</v>
      </c>
      <c r="I30" s="3">
        <v>4</v>
      </c>
      <c r="J30" s="3">
        <v>0</v>
      </c>
      <c r="L30" s="3">
        <v>0</v>
      </c>
      <c r="M30" s="3">
        <v>15</v>
      </c>
    </row>
    <row r="31" spans="1:13" x14ac:dyDescent="0.25">
      <c r="A31" t="s">
        <v>0</v>
      </c>
      <c r="B31" t="s">
        <v>1</v>
      </c>
      <c r="C31" t="str">
        <f>"72-2-7-4P"</f>
        <v>72-2-7-4P</v>
      </c>
      <c r="D31" t="s">
        <v>13</v>
      </c>
      <c r="E31" t="s">
        <v>11</v>
      </c>
      <c r="G31" t="s">
        <v>5</v>
      </c>
      <c r="H31" s="3">
        <v>11</v>
      </c>
      <c r="I31" s="3">
        <v>4</v>
      </c>
      <c r="J31" s="3">
        <v>0</v>
      </c>
      <c r="L31" s="3">
        <v>10</v>
      </c>
      <c r="M31" s="3">
        <v>25</v>
      </c>
    </row>
    <row r="32" spans="1:13" x14ac:dyDescent="0.25">
      <c r="A32" t="s">
        <v>0</v>
      </c>
      <c r="B32" t="s">
        <v>1</v>
      </c>
      <c r="C32" t="str">
        <f>"72-2-HS"</f>
        <v>72-2-HS</v>
      </c>
      <c r="D32" t="s">
        <v>13</v>
      </c>
      <c r="E32" t="s">
        <v>12</v>
      </c>
      <c r="G32" t="s">
        <v>4</v>
      </c>
      <c r="H32" s="3">
        <v>11</v>
      </c>
      <c r="I32" s="3">
        <v>4</v>
      </c>
      <c r="J32" s="3">
        <v>0</v>
      </c>
      <c r="L32" s="3">
        <v>0</v>
      </c>
      <c r="M32" s="3">
        <v>15</v>
      </c>
    </row>
    <row r="33" spans="1:13" x14ac:dyDescent="0.25">
      <c r="A33" t="s">
        <v>0</v>
      </c>
      <c r="B33" t="s">
        <v>1</v>
      </c>
      <c r="C33" t="str">
        <f>"72-2-HS-4P"</f>
        <v>72-2-HS-4P</v>
      </c>
      <c r="D33" t="s">
        <v>13</v>
      </c>
      <c r="E33" t="s">
        <v>12</v>
      </c>
      <c r="G33" t="s">
        <v>5</v>
      </c>
      <c r="H33" s="3">
        <v>11</v>
      </c>
      <c r="I33" s="3">
        <v>4</v>
      </c>
      <c r="J33" s="3">
        <v>0</v>
      </c>
      <c r="L33" s="3">
        <v>10</v>
      </c>
      <c r="M33" s="3">
        <v>25</v>
      </c>
    </row>
    <row r="34" spans="1:13" x14ac:dyDescent="0.25">
      <c r="A34" t="s">
        <v>0</v>
      </c>
      <c r="B34" t="s">
        <v>1</v>
      </c>
      <c r="C34" t="str">
        <f>"72-3-1"</f>
        <v>72-3-1</v>
      </c>
      <c r="D34" t="s">
        <v>14</v>
      </c>
      <c r="E34" t="s">
        <v>3</v>
      </c>
      <c r="G34" t="s">
        <v>4</v>
      </c>
      <c r="H34" s="3">
        <v>11</v>
      </c>
      <c r="I34" s="3">
        <v>4</v>
      </c>
      <c r="J34" s="3">
        <v>0</v>
      </c>
      <c r="L34" s="3">
        <v>0</v>
      </c>
      <c r="M34" s="3">
        <v>15</v>
      </c>
    </row>
    <row r="35" spans="1:13" x14ac:dyDescent="0.25">
      <c r="A35" t="s">
        <v>0</v>
      </c>
      <c r="B35" t="s">
        <v>1</v>
      </c>
      <c r="C35" t="str">
        <f>"72-3-1-4P"</f>
        <v>72-3-1-4P</v>
      </c>
      <c r="D35" t="s">
        <v>14</v>
      </c>
      <c r="E35" t="s">
        <v>3</v>
      </c>
      <c r="G35" t="s">
        <v>5</v>
      </c>
      <c r="H35" s="3">
        <v>11</v>
      </c>
      <c r="I35" s="3">
        <v>4</v>
      </c>
      <c r="J35" s="3">
        <v>0</v>
      </c>
      <c r="L35" s="3">
        <v>10</v>
      </c>
      <c r="M35" s="3">
        <v>25</v>
      </c>
    </row>
    <row r="36" spans="1:13" x14ac:dyDescent="0.25">
      <c r="A36" t="s">
        <v>0</v>
      </c>
      <c r="B36" t="s">
        <v>1</v>
      </c>
      <c r="C36" t="str">
        <f>"72-3-2"</f>
        <v>72-3-2</v>
      </c>
      <c r="D36" t="s">
        <v>14</v>
      </c>
      <c r="E36" t="s">
        <v>6</v>
      </c>
      <c r="G36" t="s">
        <v>4</v>
      </c>
      <c r="H36" s="3">
        <v>11</v>
      </c>
      <c r="I36" s="3">
        <v>4</v>
      </c>
      <c r="J36" s="3">
        <v>0</v>
      </c>
      <c r="L36" s="3">
        <v>0</v>
      </c>
      <c r="M36" s="3">
        <v>15</v>
      </c>
    </row>
    <row r="37" spans="1:13" x14ac:dyDescent="0.25">
      <c r="A37" t="s">
        <v>0</v>
      </c>
      <c r="B37" t="s">
        <v>1</v>
      </c>
      <c r="C37" t="str">
        <f>"72-3-2-4P"</f>
        <v>72-3-2-4P</v>
      </c>
      <c r="D37" t="s">
        <v>14</v>
      </c>
      <c r="E37" t="s">
        <v>6</v>
      </c>
      <c r="G37" t="s">
        <v>5</v>
      </c>
      <c r="H37" s="3">
        <v>11</v>
      </c>
      <c r="I37" s="3">
        <v>4</v>
      </c>
      <c r="J37" s="3">
        <v>0</v>
      </c>
      <c r="L37" s="3">
        <v>10</v>
      </c>
      <c r="M37" s="3">
        <v>25</v>
      </c>
    </row>
    <row r="38" spans="1:13" x14ac:dyDescent="0.25">
      <c r="A38" t="s">
        <v>0</v>
      </c>
      <c r="B38" t="s">
        <v>1</v>
      </c>
      <c r="C38" t="str">
        <f>"72-3-3"</f>
        <v>72-3-3</v>
      </c>
      <c r="D38" t="s">
        <v>14</v>
      </c>
      <c r="E38" t="s">
        <v>7</v>
      </c>
      <c r="G38" t="s">
        <v>4</v>
      </c>
      <c r="H38" s="3">
        <v>11</v>
      </c>
      <c r="I38" s="3">
        <v>4</v>
      </c>
      <c r="J38" s="3">
        <v>0</v>
      </c>
      <c r="L38" s="3">
        <v>0</v>
      </c>
      <c r="M38" s="3">
        <v>15</v>
      </c>
    </row>
    <row r="39" spans="1:13" x14ac:dyDescent="0.25">
      <c r="A39" t="s">
        <v>0</v>
      </c>
      <c r="B39" t="s">
        <v>1</v>
      </c>
      <c r="C39" t="str">
        <f>"72-3-3-4P"</f>
        <v>72-3-3-4P</v>
      </c>
      <c r="D39" t="s">
        <v>14</v>
      </c>
      <c r="E39" t="s">
        <v>7</v>
      </c>
      <c r="G39" t="s">
        <v>5</v>
      </c>
      <c r="H39" s="3">
        <v>11</v>
      </c>
      <c r="I39" s="3">
        <v>4</v>
      </c>
      <c r="J39" s="3">
        <v>0</v>
      </c>
      <c r="L39" s="3">
        <v>10</v>
      </c>
      <c r="M39" s="3">
        <v>25</v>
      </c>
    </row>
    <row r="40" spans="1:13" x14ac:dyDescent="0.25">
      <c r="A40" t="s">
        <v>0</v>
      </c>
      <c r="B40" t="s">
        <v>1</v>
      </c>
      <c r="C40" t="str">
        <f>"72-3-4"</f>
        <v>72-3-4</v>
      </c>
      <c r="D40" t="s">
        <v>14</v>
      </c>
      <c r="E40" t="s">
        <v>8</v>
      </c>
      <c r="G40" t="s">
        <v>4</v>
      </c>
      <c r="H40" s="3">
        <v>11</v>
      </c>
      <c r="I40" s="3">
        <v>4</v>
      </c>
      <c r="J40" s="3">
        <v>0</v>
      </c>
      <c r="L40" s="3">
        <v>0</v>
      </c>
      <c r="M40" s="3">
        <v>15</v>
      </c>
    </row>
    <row r="41" spans="1:13" x14ac:dyDescent="0.25">
      <c r="A41" t="s">
        <v>0</v>
      </c>
      <c r="B41" t="s">
        <v>1</v>
      </c>
      <c r="C41" t="str">
        <f>"72-3-4-4P"</f>
        <v>72-3-4-4P</v>
      </c>
      <c r="D41" t="s">
        <v>14</v>
      </c>
      <c r="E41" t="s">
        <v>8</v>
      </c>
      <c r="G41" t="s">
        <v>5</v>
      </c>
      <c r="H41" s="3">
        <v>11</v>
      </c>
      <c r="I41" s="3">
        <v>4</v>
      </c>
      <c r="J41" s="3">
        <v>0</v>
      </c>
      <c r="L41" s="3">
        <v>10</v>
      </c>
      <c r="M41" s="3">
        <v>25</v>
      </c>
    </row>
    <row r="42" spans="1:13" x14ac:dyDescent="0.25">
      <c r="A42" t="s">
        <v>0</v>
      </c>
      <c r="B42" t="s">
        <v>1</v>
      </c>
      <c r="C42" t="str">
        <f>"72-3-5"</f>
        <v>72-3-5</v>
      </c>
      <c r="D42" t="s">
        <v>14</v>
      </c>
      <c r="E42" t="s">
        <v>9</v>
      </c>
      <c r="G42" t="s">
        <v>4</v>
      </c>
      <c r="H42" s="3">
        <v>11</v>
      </c>
      <c r="I42" s="3">
        <v>4</v>
      </c>
      <c r="J42" s="3">
        <v>0</v>
      </c>
      <c r="L42" s="3">
        <v>0</v>
      </c>
      <c r="M42" s="3">
        <v>15</v>
      </c>
    </row>
    <row r="43" spans="1:13" x14ac:dyDescent="0.25">
      <c r="A43" t="s">
        <v>0</v>
      </c>
      <c r="B43" t="s">
        <v>1</v>
      </c>
      <c r="C43" t="str">
        <f>"72-3-5-4P"</f>
        <v>72-3-5-4P</v>
      </c>
      <c r="D43" t="s">
        <v>14</v>
      </c>
      <c r="E43" t="s">
        <v>9</v>
      </c>
      <c r="G43" t="s">
        <v>5</v>
      </c>
      <c r="H43" s="3">
        <v>11</v>
      </c>
      <c r="I43" s="3">
        <v>4</v>
      </c>
      <c r="J43" s="3">
        <v>0</v>
      </c>
      <c r="L43" s="3">
        <v>10</v>
      </c>
      <c r="M43" s="3">
        <v>25</v>
      </c>
    </row>
    <row r="44" spans="1:13" x14ac:dyDescent="0.25">
      <c r="A44" t="s">
        <v>0</v>
      </c>
      <c r="B44" t="s">
        <v>1</v>
      </c>
      <c r="C44" t="str">
        <f>"72-3-6"</f>
        <v>72-3-6</v>
      </c>
      <c r="D44" t="s">
        <v>14</v>
      </c>
      <c r="E44" t="s">
        <v>10</v>
      </c>
      <c r="G44" t="s">
        <v>4</v>
      </c>
      <c r="H44" s="3">
        <v>11</v>
      </c>
      <c r="I44" s="3">
        <v>4</v>
      </c>
      <c r="J44" s="3">
        <v>0</v>
      </c>
      <c r="L44" s="3">
        <v>0</v>
      </c>
      <c r="M44" s="3">
        <v>15</v>
      </c>
    </row>
    <row r="45" spans="1:13" x14ac:dyDescent="0.25">
      <c r="A45" t="s">
        <v>0</v>
      </c>
      <c r="B45" t="s">
        <v>1</v>
      </c>
      <c r="C45" t="str">
        <f>"72-3-6-4P"</f>
        <v>72-3-6-4P</v>
      </c>
      <c r="D45" t="s">
        <v>14</v>
      </c>
      <c r="E45" t="s">
        <v>10</v>
      </c>
      <c r="G45" t="s">
        <v>5</v>
      </c>
      <c r="H45" s="3">
        <v>11</v>
      </c>
      <c r="I45" s="3">
        <v>4</v>
      </c>
      <c r="J45" s="3">
        <v>0</v>
      </c>
      <c r="L45" s="3">
        <v>10</v>
      </c>
      <c r="M45" s="3">
        <v>25</v>
      </c>
    </row>
    <row r="46" spans="1:13" x14ac:dyDescent="0.25">
      <c r="A46" t="s">
        <v>0</v>
      </c>
      <c r="B46" t="s">
        <v>1</v>
      </c>
      <c r="C46" t="str">
        <f>"72-3-7"</f>
        <v>72-3-7</v>
      </c>
      <c r="D46" t="s">
        <v>14</v>
      </c>
      <c r="E46" t="s">
        <v>11</v>
      </c>
      <c r="G46" t="s">
        <v>4</v>
      </c>
      <c r="H46" s="3">
        <v>11</v>
      </c>
      <c r="I46" s="3">
        <v>4</v>
      </c>
      <c r="J46" s="3">
        <v>0</v>
      </c>
      <c r="L46" s="3">
        <v>0</v>
      </c>
      <c r="M46" s="3">
        <v>15</v>
      </c>
    </row>
    <row r="47" spans="1:13" x14ac:dyDescent="0.25">
      <c r="A47" t="s">
        <v>0</v>
      </c>
      <c r="B47" t="s">
        <v>1</v>
      </c>
      <c r="C47" t="str">
        <f>"72-3-7-4P"</f>
        <v>72-3-7-4P</v>
      </c>
      <c r="D47" t="s">
        <v>14</v>
      </c>
      <c r="E47" t="s">
        <v>11</v>
      </c>
      <c r="G47" t="s">
        <v>5</v>
      </c>
      <c r="H47" s="3">
        <v>11</v>
      </c>
      <c r="I47" s="3">
        <v>4</v>
      </c>
      <c r="J47" s="3">
        <v>0</v>
      </c>
      <c r="L47" s="3">
        <v>10</v>
      </c>
      <c r="M47" s="3">
        <v>25</v>
      </c>
    </row>
    <row r="48" spans="1:13" x14ac:dyDescent="0.25">
      <c r="A48" t="s">
        <v>0</v>
      </c>
      <c r="B48" t="s">
        <v>1</v>
      </c>
      <c r="C48" t="str">
        <f>"72-3-HS"</f>
        <v>72-3-HS</v>
      </c>
      <c r="D48" t="s">
        <v>14</v>
      </c>
      <c r="E48" t="s">
        <v>12</v>
      </c>
      <c r="G48" t="s">
        <v>4</v>
      </c>
      <c r="H48" s="3">
        <v>11</v>
      </c>
      <c r="I48" s="3">
        <v>4</v>
      </c>
      <c r="J48" s="3">
        <v>0</v>
      </c>
      <c r="L48" s="3">
        <v>0</v>
      </c>
      <c r="M48" s="3">
        <v>15</v>
      </c>
    </row>
    <row r="49" spans="1:13" x14ac:dyDescent="0.25">
      <c r="A49" t="s">
        <v>0</v>
      </c>
      <c r="B49" t="s">
        <v>1</v>
      </c>
      <c r="C49" t="str">
        <f>"72-3-HS-4P"</f>
        <v>72-3-HS-4P</v>
      </c>
      <c r="D49" t="s">
        <v>14</v>
      </c>
      <c r="E49" t="s">
        <v>12</v>
      </c>
      <c r="G49" t="s">
        <v>5</v>
      </c>
      <c r="H49" s="3">
        <v>11</v>
      </c>
      <c r="I49" s="3">
        <v>4</v>
      </c>
      <c r="J49" s="3">
        <v>0</v>
      </c>
      <c r="L49" s="3">
        <v>10</v>
      </c>
      <c r="M49" s="3">
        <v>25</v>
      </c>
    </row>
    <row r="50" spans="1:13" x14ac:dyDescent="0.25">
      <c r="A50" t="s">
        <v>0</v>
      </c>
      <c r="B50" t="s">
        <v>15</v>
      </c>
      <c r="C50" t="str">
        <f>"64-1"</f>
        <v>64-1</v>
      </c>
      <c r="D50" t="s">
        <v>2</v>
      </c>
      <c r="H50" s="3">
        <v>11.5</v>
      </c>
      <c r="I50" s="3">
        <v>0</v>
      </c>
      <c r="M50" s="3">
        <v>11.5</v>
      </c>
    </row>
    <row r="51" spans="1:13" x14ac:dyDescent="0.25">
      <c r="A51" t="s">
        <v>0</v>
      </c>
      <c r="B51" t="s">
        <v>15</v>
      </c>
      <c r="C51" t="str">
        <f>"64-2"</f>
        <v>64-2</v>
      </c>
      <c r="D51" t="s">
        <v>13</v>
      </c>
      <c r="H51" s="3">
        <v>11.5</v>
      </c>
      <c r="I51" s="3">
        <v>0</v>
      </c>
      <c r="M51" s="3">
        <v>11.5</v>
      </c>
    </row>
    <row r="52" spans="1:13" x14ac:dyDescent="0.25">
      <c r="A52" t="s">
        <v>0</v>
      </c>
      <c r="B52" t="s">
        <v>15</v>
      </c>
      <c r="C52" t="str">
        <f>"64-3"</f>
        <v>64-3</v>
      </c>
      <c r="D52" t="s">
        <v>14</v>
      </c>
      <c r="H52" s="3">
        <v>11.5</v>
      </c>
      <c r="I52" s="3">
        <v>0</v>
      </c>
      <c r="M52" s="3">
        <v>11.5</v>
      </c>
    </row>
    <row r="53" spans="1:13" x14ac:dyDescent="0.25">
      <c r="A53" t="s">
        <v>0</v>
      </c>
      <c r="B53" t="s">
        <v>16</v>
      </c>
      <c r="C53" t="str">
        <f>"61-1"</f>
        <v>61-1</v>
      </c>
      <c r="D53" t="s">
        <v>2</v>
      </c>
      <c r="H53" s="3">
        <v>9</v>
      </c>
      <c r="I53" s="3">
        <v>0</v>
      </c>
      <c r="M53" s="3">
        <v>9</v>
      </c>
    </row>
    <row r="54" spans="1:13" x14ac:dyDescent="0.25">
      <c r="A54" t="s">
        <v>0</v>
      </c>
      <c r="B54" t="s">
        <v>16</v>
      </c>
      <c r="C54" t="str">
        <f>"61-2"</f>
        <v>61-2</v>
      </c>
      <c r="D54" t="s">
        <v>13</v>
      </c>
      <c r="H54" s="3">
        <v>9</v>
      </c>
      <c r="I54" s="3">
        <v>0</v>
      </c>
      <c r="M54" s="3">
        <v>9</v>
      </c>
    </row>
    <row r="55" spans="1:13" x14ac:dyDescent="0.25">
      <c r="A55" t="s">
        <v>0</v>
      </c>
      <c r="B55" t="s">
        <v>16</v>
      </c>
      <c r="C55" t="str">
        <f>"61-3"</f>
        <v>61-3</v>
      </c>
      <c r="D55" t="s">
        <v>14</v>
      </c>
      <c r="H55" s="3">
        <v>9</v>
      </c>
      <c r="I55" s="3">
        <v>0</v>
      </c>
      <c r="M55" s="3">
        <v>9</v>
      </c>
    </row>
    <row r="56" spans="1:13" x14ac:dyDescent="0.25">
      <c r="A56" t="s">
        <v>0</v>
      </c>
      <c r="B56" t="s">
        <v>17</v>
      </c>
      <c r="C56" t="str">
        <f>"301"</f>
        <v>301</v>
      </c>
      <c r="G56" t="s">
        <v>4</v>
      </c>
      <c r="H56" s="3">
        <v>5</v>
      </c>
      <c r="L56" s="3">
        <v>0</v>
      </c>
      <c r="M56" s="3">
        <v>5</v>
      </c>
    </row>
    <row r="57" spans="1:13" x14ac:dyDescent="0.25">
      <c r="A57" t="s">
        <v>0</v>
      </c>
      <c r="B57" t="s">
        <v>17</v>
      </c>
      <c r="C57" t="str">
        <f>"301-4P"</f>
        <v>301-4P</v>
      </c>
      <c r="G57" t="s">
        <v>5</v>
      </c>
      <c r="H57" s="3">
        <v>5</v>
      </c>
      <c r="L57" s="3">
        <v>5.5</v>
      </c>
      <c r="M57" s="3">
        <v>10.5</v>
      </c>
    </row>
    <row r="58" spans="1:13" x14ac:dyDescent="0.25">
      <c r="A58" t="s">
        <v>18</v>
      </c>
      <c r="B58" t="s">
        <v>19</v>
      </c>
      <c r="C58" t="str">
        <f>"15-1-28"</f>
        <v>15-1-28</v>
      </c>
      <c r="D58" t="s">
        <v>2</v>
      </c>
      <c r="F58">
        <v>28</v>
      </c>
      <c r="H58" s="3">
        <v>27.5</v>
      </c>
      <c r="I58" s="3">
        <v>0</v>
      </c>
      <c r="K58" s="3">
        <v>0</v>
      </c>
      <c r="M58" s="3">
        <v>27.5</v>
      </c>
    </row>
    <row r="59" spans="1:13" x14ac:dyDescent="0.25">
      <c r="A59" t="s">
        <v>18</v>
      </c>
      <c r="B59" t="s">
        <v>19</v>
      </c>
      <c r="C59" t="str">
        <f>"15-1-30"</f>
        <v>15-1-30</v>
      </c>
      <c r="D59" t="s">
        <v>2</v>
      </c>
      <c r="F59">
        <v>30</v>
      </c>
      <c r="H59" s="3">
        <v>27.5</v>
      </c>
      <c r="I59" s="3">
        <v>0</v>
      </c>
      <c r="K59" s="3">
        <v>0</v>
      </c>
      <c r="M59" s="3">
        <v>27.5</v>
      </c>
    </row>
    <row r="60" spans="1:13" x14ac:dyDescent="0.25">
      <c r="A60" t="s">
        <v>18</v>
      </c>
      <c r="B60" t="s">
        <v>19</v>
      </c>
      <c r="C60" t="str">
        <f>"15-1-32"</f>
        <v>15-1-32</v>
      </c>
      <c r="D60" t="s">
        <v>2</v>
      </c>
      <c r="F60">
        <v>32</v>
      </c>
      <c r="H60" s="3">
        <v>27.5</v>
      </c>
      <c r="I60" s="3">
        <v>0</v>
      </c>
      <c r="K60" s="3">
        <v>0</v>
      </c>
      <c r="M60" s="3">
        <v>27.5</v>
      </c>
    </row>
    <row r="61" spans="1:13" x14ac:dyDescent="0.25">
      <c r="A61" t="s">
        <v>18</v>
      </c>
      <c r="B61" t="s">
        <v>19</v>
      </c>
      <c r="C61" t="str">
        <f>"15-1-34"</f>
        <v>15-1-34</v>
      </c>
      <c r="D61" t="s">
        <v>2</v>
      </c>
      <c r="F61">
        <v>34</v>
      </c>
      <c r="H61" s="3">
        <v>27.5</v>
      </c>
      <c r="I61" s="3">
        <v>0</v>
      </c>
      <c r="K61" s="3">
        <v>5</v>
      </c>
      <c r="M61" s="3">
        <v>32.5</v>
      </c>
    </row>
    <row r="62" spans="1:13" x14ac:dyDescent="0.25">
      <c r="A62" t="s">
        <v>18</v>
      </c>
      <c r="B62" t="s">
        <v>19</v>
      </c>
      <c r="C62" t="str">
        <f>"15-1-36"</f>
        <v>15-1-36</v>
      </c>
      <c r="D62" t="s">
        <v>2</v>
      </c>
      <c r="F62">
        <v>36</v>
      </c>
      <c r="H62" s="3">
        <v>27.5</v>
      </c>
      <c r="I62" s="3">
        <v>0</v>
      </c>
      <c r="K62" s="3">
        <v>5</v>
      </c>
      <c r="M62" s="3">
        <v>32.5</v>
      </c>
    </row>
    <row r="63" spans="1:13" x14ac:dyDescent="0.25">
      <c r="A63" t="s">
        <v>18</v>
      </c>
      <c r="B63" t="s">
        <v>19</v>
      </c>
      <c r="C63" t="str">
        <f>"15-1-38"</f>
        <v>15-1-38</v>
      </c>
      <c r="D63" t="s">
        <v>2</v>
      </c>
      <c r="F63">
        <v>38</v>
      </c>
      <c r="H63" s="3">
        <v>27.5</v>
      </c>
      <c r="I63" s="3">
        <v>0</v>
      </c>
      <c r="K63" s="3">
        <v>5</v>
      </c>
      <c r="M63" s="3">
        <v>32.5</v>
      </c>
    </row>
    <row r="64" spans="1:13" x14ac:dyDescent="0.25">
      <c r="A64" t="s">
        <v>18</v>
      </c>
      <c r="B64" t="s">
        <v>19</v>
      </c>
      <c r="C64" t="str">
        <f>"15-1-40"</f>
        <v>15-1-40</v>
      </c>
      <c r="D64" t="s">
        <v>2</v>
      </c>
      <c r="F64">
        <v>40</v>
      </c>
      <c r="H64" s="3">
        <v>27.5</v>
      </c>
      <c r="I64" s="3">
        <v>0</v>
      </c>
      <c r="K64" s="3">
        <v>10</v>
      </c>
      <c r="M64" s="3">
        <v>37.5</v>
      </c>
    </row>
    <row r="65" spans="1:13" x14ac:dyDescent="0.25">
      <c r="A65" t="s">
        <v>18</v>
      </c>
      <c r="B65" t="s">
        <v>19</v>
      </c>
      <c r="C65" t="str">
        <f>"15-1-42"</f>
        <v>15-1-42</v>
      </c>
      <c r="D65" t="s">
        <v>2</v>
      </c>
      <c r="F65">
        <v>42</v>
      </c>
      <c r="H65" s="3">
        <v>27.5</v>
      </c>
      <c r="I65" s="3">
        <v>0</v>
      </c>
      <c r="K65" s="3">
        <v>10</v>
      </c>
      <c r="M65" s="3">
        <v>37.5</v>
      </c>
    </row>
    <row r="66" spans="1:13" x14ac:dyDescent="0.25">
      <c r="A66" t="s">
        <v>18</v>
      </c>
      <c r="B66" t="s">
        <v>19</v>
      </c>
      <c r="C66" t="str">
        <f>"15-1-44"</f>
        <v>15-1-44</v>
      </c>
      <c r="D66" t="s">
        <v>2</v>
      </c>
      <c r="F66">
        <v>44</v>
      </c>
      <c r="H66" s="3">
        <v>27.5</v>
      </c>
      <c r="I66" s="3">
        <v>0</v>
      </c>
      <c r="K66" s="3">
        <v>10</v>
      </c>
      <c r="M66" s="3">
        <v>37.5</v>
      </c>
    </row>
    <row r="67" spans="1:13" x14ac:dyDescent="0.25">
      <c r="A67" t="s">
        <v>18</v>
      </c>
      <c r="B67" t="s">
        <v>19</v>
      </c>
      <c r="C67" t="str">
        <f>"15-1-46"</f>
        <v>15-1-46</v>
      </c>
      <c r="D67" t="s">
        <v>2</v>
      </c>
      <c r="F67">
        <v>46</v>
      </c>
      <c r="H67" s="3">
        <v>27.5</v>
      </c>
      <c r="I67" s="3">
        <v>0</v>
      </c>
      <c r="K67" s="3">
        <v>15</v>
      </c>
      <c r="M67" s="3">
        <v>42.5</v>
      </c>
    </row>
    <row r="68" spans="1:13" x14ac:dyDescent="0.25">
      <c r="A68" t="s">
        <v>18</v>
      </c>
      <c r="B68" t="s">
        <v>19</v>
      </c>
      <c r="C68" t="str">
        <f>"15-1-48"</f>
        <v>15-1-48</v>
      </c>
      <c r="D68" t="s">
        <v>2</v>
      </c>
      <c r="F68">
        <v>48</v>
      </c>
      <c r="H68" s="3">
        <v>27.5</v>
      </c>
      <c r="I68" s="3">
        <v>0</v>
      </c>
      <c r="K68" s="3">
        <v>15</v>
      </c>
      <c r="M68" s="3">
        <v>42.5</v>
      </c>
    </row>
    <row r="69" spans="1:13" x14ac:dyDescent="0.25">
      <c r="A69" t="s">
        <v>18</v>
      </c>
      <c r="B69" t="s">
        <v>19</v>
      </c>
      <c r="C69" t="str">
        <f>"15-1-50"</f>
        <v>15-1-50</v>
      </c>
      <c r="D69" t="s">
        <v>2</v>
      </c>
      <c r="F69">
        <v>50</v>
      </c>
      <c r="H69" s="3">
        <v>27.5</v>
      </c>
      <c r="I69" s="3">
        <v>0</v>
      </c>
      <c r="K69" s="3">
        <v>15</v>
      </c>
      <c r="M69" s="3">
        <v>42.5</v>
      </c>
    </row>
    <row r="70" spans="1:13" x14ac:dyDescent="0.25">
      <c r="A70" t="s">
        <v>18</v>
      </c>
      <c r="B70" t="s">
        <v>19</v>
      </c>
      <c r="C70" t="str">
        <f>"15-2-28"</f>
        <v>15-2-28</v>
      </c>
      <c r="D70" t="s">
        <v>13</v>
      </c>
      <c r="F70">
        <v>28</v>
      </c>
      <c r="H70" s="3">
        <v>27.5</v>
      </c>
      <c r="I70" s="3">
        <v>0</v>
      </c>
      <c r="K70" s="3">
        <v>0</v>
      </c>
      <c r="M70" s="3">
        <v>27.5</v>
      </c>
    </row>
    <row r="71" spans="1:13" x14ac:dyDescent="0.25">
      <c r="A71" t="s">
        <v>18</v>
      </c>
      <c r="B71" t="s">
        <v>19</v>
      </c>
      <c r="C71" t="str">
        <f>"15-2-30"</f>
        <v>15-2-30</v>
      </c>
      <c r="D71" t="s">
        <v>13</v>
      </c>
      <c r="F71">
        <v>30</v>
      </c>
      <c r="H71" s="3">
        <v>27.5</v>
      </c>
      <c r="I71" s="3">
        <v>0</v>
      </c>
      <c r="K71" s="3">
        <v>0</v>
      </c>
      <c r="M71" s="3">
        <v>27.5</v>
      </c>
    </row>
    <row r="72" spans="1:13" x14ac:dyDescent="0.25">
      <c r="A72" t="s">
        <v>18</v>
      </c>
      <c r="B72" t="s">
        <v>19</v>
      </c>
      <c r="C72" t="str">
        <f>"15-2-32"</f>
        <v>15-2-32</v>
      </c>
      <c r="D72" t="s">
        <v>13</v>
      </c>
      <c r="F72">
        <v>32</v>
      </c>
      <c r="H72" s="3">
        <v>27.5</v>
      </c>
      <c r="I72" s="3">
        <v>0</v>
      </c>
      <c r="K72" s="3">
        <v>0</v>
      </c>
      <c r="M72" s="3">
        <v>27.5</v>
      </c>
    </row>
    <row r="73" spans="1:13" x14ac:dyDescent="0.25">
      <c r="A73" t="s">
        <v>18</v>
      </c>
      <c r="B73" t="s">
        <v>19</v>
      </c>
      <c r="C73" t="str">
        <f>"15-2-34"</f>
        <v>15-2-34</v>
      </c>
      <c r="D73" t="s">
        <v>13</v>
      </c>
      <c r="F73">
        <v>34</v>
      </c>
      <c r="H73" s="3">
        <v>27.5</v>
      </c>
      <c r="I73" s="3">
        <v>0</v>
      </c>
      <c r="K73" s="3">
        <v>5</v>
      </c>
      <c r="M73" s="3">
        <v>32.5</v>
      </c>
    </row>
    <row r="74" spans="1:13" x14ac:dyDescent="0.25">
      <c r="A74" t="s">
        <v>18</v>
      </c>
      <c r="B74" t="s">
        <v>19</v>
      </c>
      <c r="C74" t="str">
        <f>"15-2-36"</f>
        <v>15-2-36</v>
      </c>
      <c r="D74" t="s">
        <v>13</v>
      </c>
      <c r="F74">
        <v>36</v>
      </c>
      <c r="H74" s="3">
        <v>27.5</v>
      </c>
      <c r="I74" s="3">
        <v>0</v>
      </c>
      <c r="K74" s="3">
        <v>5</v>
      </c>
      <c r="M74" s="3">
        <v>32.5</v>
      </c>
    </row>
    <row r="75" spans="1:13" x14ac:dyDescent="0.25">
      <c r="A75" t="s">
        <v>18</v>
      </c>
      <c r="B75" t="s">
        <v>19</v>
      </c>
      <c r="C75" t="str">
        <f>"15-2-38"</f>
        <v>15-2-38</v>
      </c>
      <c r="D75" t="s">
        <v>13</v>
      </c>
      <c r="F75">
        <v>38</v>
      </c>
      <c r="H75" s="3">
        <v>27.5</v>
      </c>
      <c r="I75" s="3">
        <v>0</v>
      </c>
      <c r="K75" s="3">
        <v>5</v>
      </c>
      <c r="M75" s="3">
        <v>32.5</v>
      </c>
    </row>
    <row r="76" spans="1:13" x14ac:dyDescent="0.25">
      <c r="A76" t="s">
        <v>18</v>
      </c>
      <c r="B76" t="s">
        <v>19</v>
      </c>
      <c r="C76" t="str">
        <f>"15-2-40"</f>
        <v>15-2-40</v>
      </c>
      <c r="D76" t="s">
        <v>13</v>
      </c>
      <c r="F76">
        <v>40</v>
      </c>
      <c r="H76" s="3">
        <v>27.5</v>
      </c>
      <c r="I76" s="3">
        <v>0</v>
      </c>
      <c r="K76" s="3">
        <v>10</v>
      </c>
      <c r="M76" s="3">
        <v>37.5</v>
      </c>
    </row>
    <row r="77" spans="1:13" x14ac:dyDescent="0.25">
      <c r="A77" t="s">
        <v>18</v>
      </c>
      <c r="B77" t="s">
        <v>19</v>
      </c>
      <c r="C77" t="str">
        <f>"15-2-42"</f>
        <v>15-2-42</v>
      </c>
      <c r="D77" t="s">
        <v>13</v>
      </c>
      <c r="F77">
        <v>42</v>
      </c>
      <c r="H77" s="3">
        <v>27.5</v>
      </c>
      <c r="I77" s="3">
        <v>0</v>
      </c>
      <c r="K77" s="3">
        <v>10</v>
      </c>
      <c r="M77" s="3">
        <v>37.5</v>
      </c>
    </row>
    <row r="78" spans="1:13" x14ac:dyDescent="0.25">
      <c r="A78" t="s">
        <v>18</v>
      </c>
      <c r="B78" t="s">
        <v>19</v>
      </c>
      <c r="C78" t="str">
        <f>"15-2-44"</f>
        <v>15-2-44</v>
      </c>
      <c r="D78" t="s">
        <v>13</v>
      </c>
      <c r="F78">
        <v>44</v>
      </c>
      <c r="H78" s="3">
        <v>27.5</v>
      </c>
      <c r="I78" s="3">
        <v>0</v>
      </c>
      <c r="K78" s="3">
        <v>10</v>
      </c>
      <c r="M78" s="3">
        <v>37.5</v>
      </c>
    </row>
    <row r="79" spans="1:13" x14ac:dyDescent="0.25">
      <c r="A79" t="s">
        <v>18</v>
      </c>
      <c r="B79" t="s">
        <v>19</v>
      </c>
      <c r="C79" t="str">
        <f>"15-2-46"</f>
        <v>15-2-46</v>
      </c>
      <c r="D79" t="s">
        <v>13</v>
      </c>
      <c r="F79">
        <v>46</v>
      </c>
      <c r="H79" s="3">
        <v>27.5</v>
      </c>
      <c r="I79" s="3">
        <v>0</v>
      </c>
      <c r="K79" s="3">
        <v>15</v>
      </c>
      <c r="M79" s="3">
        <v>42.5</v>
      </c>
    </row>
    <row r="80" spans="1:13" x14ac:dyDescent="0.25">
      <c r="A80" t="s">
        <v>18</v>
      </c>
      <c r="B80" t="s">
        <v>19</v>
      </c>
      <c r="C80" t="str">
        <f>"15-2-48"</f>
        <v>15-2-48</v>
      </c>
      <c r="D80" t="s">
        <v>13</v>
      </c>
      <c r="F80">
        <v>48</v>
      </c>
      <c r="H80" s="3">
        <v>27.5</v>
      </c>
      <c r="I80" s="3">
        <v>0</v>
      </c>
      <c r="K80" s="3">
        <v>15</v>
      </c>
      <c r="M80" s="3">
        <v>42.5</v>
      </c>
    </row>
    <row r="81" spans="1:13" x14ac:dyDescent="0.25">
      <c r="A81" t="s">
        <v>18</v>
      </c>
      <c r="B81" t="s">
        <v>19</v>
      </c>
      <c r="C81" t="str">
        <f>"15-2-50"</f>
        <v>15-2-50</v>
      </c>
      <c r="D81" t="s">
        <v>13</v>
      </c>
      <c r="F81">
        <v>50</v>
      </c>
      <c r="H81" s="3">
        <v>27.5</v>
      </c>
      <c r="I81" s="3">
        <v>0</v>
      </c>
      <c r="K81" s="3">
        <v>15</v>
      </c>
      <c r="M81" s="3">
        <v>42.5</v>
      </c>
    </row>
    <row r="82" spans="1:13" x14ac:dyDescent="0.25">
      <c r="A82" t="s">
        <v>18</v>
      </c>
      <c r="B82" t="s">
        <v>19</v>
      </c>
      <c r="C82" t="str">
        <f>"15-3-28"</f>
        <v>15-3-28</v>
      </c>
      <c r="D82" t="s">
        <v>14</v>
      </c>
      <c r="F82">
        <v>28</v>
      </c>
      <c r="H82" s="3">
        <v>27.5</v>
      </c>
      <c r="I82" s="3">
        <v>0</v>
      </c>
      <c r="K82" s="3">
        <v>0</v>
      </c>
      <c r="M82" s="3">
        <v>27.5</v>
      </c>
    </row>
    <row r="83" spans="1:13" x14ac:dyDescent="0.25">
      <c r="A83" t="s">
        <v>18</v>
      </c>
      <c r="B83" t="s">
        <v>19</v>
      </c>
      <c r="C83" t="str">
        <f>"15-3-30"</f>
        <v>15-3-30</v>
      </c>
      <c r="D83" t="s">
        <v>14</v>
      </c>
      <c r="F83">
        <v>30</v>
      </c>
      <c r="H83" s="3">
        <v>27.5</v>
      </c>
      <c r="I83" s="3">
        <v>0</v>
      </c>
      <c r="K83" s="3">
        <v>0</v>
      </c>
      <c r="M83" s="3">
        <v>27.5</v>
      </c>
    </row>
    <row r="84" spans="1:13" x14ac:dyDescent="0.25">
      <c r="A84" t="s">
        <v>18</v>
      </c>
      <c r="B84" t="s">
        <v>19</v>
      </c>
      <c r="C84" t="str">
        <f>"15-3-32"</f>
        <v>15-3-32</v>
      </c>
      <c r="D84" t="s">
        <v>14</v>
      </c>
      <c r="F84">
        <v>32</v>
      </c>
      <c r="H84" s="3">
        <v>27.5</v>
      </c>
      <c r="I84" s="3">
        <v>0</v>
      </c>
      <c r="K84" s="3">
        <v>0</v>
      </c>
      <c r="M84" s="3">
        <v>27.5</v>
      </c>
    </row>
    <row r="85" spans="1:13" x14ac:dyDescent="0.25">
      <c r="A85" t="s">
        <v>18</v>
      </c>
      <c r="B85" t="s">
        <v>19</v>
      </c>
      <c r="C85" t="str">
        <f>"15-3-34"</f>
        <v>15-3-34</v>
      </c>
      <c r="D85" t="s">
        <v>14</v>
      </c>
      <c r="F85">
        <v>34</v>
      </c>
      <c r="H85" s="3">
        <v>27.5</v>
      </c>
      <c r="I85" s="3">
        <v>0</v>
      </c>
      <c r="K85" s="3">
        <v>5</v>
      </c>
      <c r="M85" s="3">
        <v>32.5</v>
      </c>
    </row>
    <row r="86" spans="1:13" x14ac:dyDescent="0.25">
      <c r="A86" t="s">
        <v>18</v>
      </c>
      <c r="B86" t="s">
        <v>19</v>
      </c>
      <c r="C86" t="str">
        <f>"15-3-36"</f>
        <v>15-3-36</v>
      </c>
      <c r="D86" t="s">
        <v>14</v>
      </c>
      <c r="F86">
        <v>36</v>
      </c>
      <c r="H86" s="3">
        <v>27.5</v>
      </c>
      <c r="I86" s="3">
        <v>0</v>
      </c>
      <c r="K86" s="3">
        <v>5</v>
      </c>
      <c r="M86" s="3">
        <v>32.5</v>
      </c>
    </row>
    <row r="87" spans="1:13" x14ac:dyDescent="0.25">
      <c r="A87" t="s">
        <v>18</v>
      </c>
      <c r="B87" t="s">
        <v>19</v>
      </c>
      <c r="C87" t="str">
        <f>"15-3-38"</f>
        <v>15-3-38</v>
      </c>
      <c r="D87" t="s">
        <v>14</v>
      </c>
      <c r="F87">
        <v>38</v>
      </c>
      <c r="H87" s="3">
        <v>27.5</v>
      </c>
      <c r="I87" s="3">
        <v>0</v>
      </c>
      <c r="K87" s="3">
        <v>5</v>
      </c>
      <c r="M87" s="3">
        <v>32.5</v>
      </c>
    </row>
    <row r="88" spans="1:13" x14ac:dyDescent="0.25">
      <c r="A88" t="s">
        <v>18</v>
      </c>
      <c r="B88" t="s">
        <v>19</v>
      </c>
      <c r="C88" t="str">
        <f>"15-3-40"</f>
        <v>15-3-40</v>
      </c>
      <c r="D88" t="s">
        <v>14</v>
      </c>
      <c r="F88">
        <v>40</v>
      </c>
      <c r="H88" s="3">
        <v>27.5</v>
      </c>
      <c r="I88" s="3">
        <v>0</v>
      </c>
      <c r="K88" s="3">
        <v>10</v>
      </c>
      <c r="M88" s="3">
        <v>37.5</v>
      </c>
    </row>
    <row r="89" spans="1:13" x14ac:dyDescent="0.25">
      <c r="A89" t="s">
        <v>18</v>
      </c>
      <c r="B89" t="s">
        <v>19</v>
      </c>
      <c r="C89" t="str">
        <f>"15-3-42"</f>
        <v>15-3-42</v>
      </c>
      <c r="D89" t="s">
        <v>14</v>
      </c>
      <c r="F89">
        <v>42</v>
      </c>
      <c r="H89" s="3">
        <v>27.5</v>
      </c>
      <c r="I89" s="3">
        <v>0</v>
      </c>
      <c r="K89" s="3">
        <v>10</v>
      </c>
      <c r="M89" s="3">
        <v>37.5</v>
      </c>
    </row>
    <row r="90" spans="1:13" x14ac:dyDescent="0.25">
      <c r="A90" t="s">
        <v>18</v>
      </c>
      <c r="B90" t="s">
        <v>19</v>
      </c>
      <c r="C90" t="str">
        <f>"15-3-44"</f>
        <v>15-3-44</v>
      </c>
      <c r="D90" t="s">
        <v>14</v>
      </c>
      <c r="F90">
        <v>44</v>
      </c>
      <c r="H90" s="3">
        <v>27.5</v>
      </c>
      <c r="I90" s="3">
        <v>0</v>
      </c>
      <c r="K90" s="3">
        <v>10</v>
      </c>
      <c r="M90" s="3">
        <v>37.5</v>
      </c>
    </row>
    <row r="91" spans="1:13" x14ac:dyDescent="0.25">
      <c r="A91" t="s">
        <v>18</v>
      </c>
      <c r="B91" t="s">
        <v>19</v>
      </c>
      <c r="C91" t="str">
        <f>"15-3-46"</f>
        <v>15-3-46</v>
      </c>
      <c r="D91" t="s">
        <v>14</v>
      </c>
      <c r="F91">
        <v>46</v>
      </c>
      <c r="H91" s="3">
        <v>27.5</v>
      </c>
      <c r="I91" s="3">
        <v>0</v>
      </c>
      <c r="K91" s="3">
        <v>15</v>
      </c>
      <c r="M91" s="3">
        <v>42.5</v>
      </c>
    </row>
    <row r="92" spans="1:13" x14ac:dyDescent="0.25">
      <c r="A92" t="s">
        <v>18</v>
      </c>
      <c r="B92" t="s">
        <v>19</v>
      </c>
      <c r="C92" t="str">
        <f>"15-3-48"</f>
        <v>15-3-48</v>
      </c>
      <c r="D92" t="s">
        <v>14</v>
      </c>
      <c r="F92">
        <v>48</v>
      </c>
      <c r="H92" s="3">
        <v>27.5</v>
      </c>
      <c r="I92" s="3">
        <v>0</v>
      </c>
      <c r="K92" s="3">
        <v>15</v>
      </c>
      <c r="M92" s="3">
        <v>42.5</v>
      </c>
    </row>
    <row r="93" spans="1:13" x14ac:dyDescent="0.25">
      <c r="A93" t="s">
        <v>18</v>
      </c>
      <c r="B93" t="s">
        <v>19</v>
      </c>
      <c r="C93" t="str">
        <f>"15-3-50"</f>
        <v>15-3-50</v>
      </c>
      <c r="D93" t="s">
        <v>14</v>
      </c>
      <c r="F93">
        <v>50</v>
      </c>
      <c r="H93" s="3">
        <v>27.5</v>
      </c>
      <c r="I93" s="3">
        <v>0</v>
      </c>
      <c r="K93" s="3">
        <v>15</v>
      </c>
      <c r="M93" s="3">
        <v>42.5</v>
      </c>
    </row>
    <row r="94" spans="1:13" x14ac:dyDescent="0.25">
      <c r="A94" t="s">
        <v>18</v>
      </c>
      <c r="B94" t="s">
        <v>19</v>
      </c>
      <c r="C94" t="str">
        <f>"15-4-28"</f>
        <v>15-4-28</v>
      </c>
      <c r="D94" t="s">
        <v>20</v>
      </c>
      <c r="F94">
        <v>28</v>
      </c>
      <c r="H94" s="3">
        <v>27.5</v>
      </c>
      <c r="I94" s="3">
        <v>0</v>
      </c>
      <c r="K94" s="3">
        <v>0</v>
      </c>
      <c r="M94" s="3">
        <v>27.5</v>
      </c>
    </row>
    <row r="95" spans="1:13" x14ac:dyDescent="0.25">
      <c r="A95" t="s">
        <v>18</v>
      </c>
      <c r="B95" t="s">
        <v>19</v>
      </c>
      <c r="C95" t="str">
        <f>"15-4-30"</f>
        <v>15-4-30</v>
      </c>
      <c r="D95" t="s">
        <v>20</v>
      </c>
      <c r="F95">
        <v>30</v>
      </c>
      <c r="H95" s="3">
        <v>27.5</v>
      </c>
      <c r="I95" s="3">
        <v>0</v>
      </c>
      <c r="K95" s="3">
        <v>0</v>
      </c>
      <c r="M95" s="3">
        <v>27.5</v>
      </c>
    </row>
    <row r="96" spans="1:13" x14ac:dyDescent="0.25">
      <c r="A96" t="s">
        <v>18</v>
      </c>
      <c r="B96" t="s">
        <v>19</v>
      </c>
      <c r="C96" t="str">
        <f>"15-4-32"</f>
        <v>15-4-32</v>
      </c>
      <c r="D96" t="s">
        <v>20</v>
      </c>
      <c r="F96">
        <v>32</v>
      </c>
      <c r="H96" s="3">
        <v>27.5</v>
      </c>
      <c r="I96" s="3">
        <v>0</v>
      </c>
      <c r="K96" s="3">
        <v>0</v>
      </c>
      <c r="M96" s="3">
        <v>27.5</v>
      </c>
    </row>
    <row r="97" spans="1:13" x14ac:dyDescent="0.25">
      <c r="A97" t="s">
        <v>18</v>
      </c>
      <c r="B97" t="s">
        <v>19</v>
      </c>
      <c r="C97" t="str">
        <f>"15-4-34"</f>
        <v>15-4-34</v>
      </c>
      <c r="D97" t="s">
        <v>20</v>
      </c>
      <c r="F97">
        <v>34</v>
      </c>
      <c r="H97" s="3">
        <v>27.5</v>
      </c>
      <c r="I97" s="3">
        <v>0</v>
      </c>
      <c r="K97" s="3">
        <v>5</v>
      </c>
      <c r="M97" s="3">
        <v>32.5</v>
      </c>
    </row>
    <row r="98" spans="1:13" x14ac:dyDescent="0.25">
      <c r="A98" t="s">
        <v>18</v>
      </c>
      <c r="B98" t="s">
        <v>19</v>
      </c>
      <c r="C98" t="str">
        <f>"15-4-36"</f>
        <v>15-4-36</v>
      </c>
      <c r="D98" t="s">
        <v>20</v>
      </c>
      <c r="F98">
        <v>36</v>
      </c>
      <c r="H98" s="3">
        <v>27.5</v>
      </c>
      <c r="I98" s="3">
        <v>0</v>
      </c>
      <c r="K98" s="3">
        <v>5</v>
      </c>
      <c r="M98" s="3">
        <v>32.5</v>
      </c>
    </row>
    <row r="99" spans="1:13" x14ac:dyDescent="0.25">
      <c r="A99" t="s">
        <v>18</v>
      </c>
      <c r="B99" t="s">
        <v>19</v>
      </c>
      <c r="C99" t="str">
        <f>"15-4-38"</f>
        <v>15-4-38</v>
      </c>
      <c r="D99" t="s">
        <v>20</v>
      </c>
      <c r="F99">
        <v>38</v>
      </c>
      <c r="H99" s="3">
        <v>27.5</v>
      </c>
      <c r="I99" s="3">
        <v>0</v>
      </c>
      <c r="K99" s="3">
        <v>5</v>
      </c>
      <c r="M99" s="3">
        <v>32.5</v>
      </c>
    </row>
    <row r="100" spans="1:13" x14ac:dyDescent="0.25">
      <c r="A100" t="s">
        <v>18</v>
      </c>
      <c r="B100" t="s">
        <v>19</v>
      </c>
      <c r="C100" t="str">
        <f>"15-4-40"</f>
        <v>15-4-40</v>
      </c>
      <c r="D100" t="s">
        <v>20</v>
      </c>
      <c r="F100">
        <v>40</v>
      </c>
      <c r="H100" s="3">
        <v>27.5</v>
      </c>
      <c r="I100" s="3">
        <v>0</v>
      </c>
      <c r="K100" s="3">
        <v>10</v>
      </c>
      <c r="M100" s="3">
        <v>37.5</v>
      </c>
    </row>
    <row r="101" spans="1:13" x14ac:dyDescent="0.25">
      <c r="A101" t="s">
        <v>18</v>
      </c>
      <c r="B101" t="s">
        <v>19</v>
      </c>
      <c r="C101" t="str">
        <f>"15-4-42"</f>
        <v>15-4-42</v>
      </c>
      <c r="D101" t="s">
        <v>20</v>
      </c>
      <c r="F101">
        <v>42</v>
      </c>
      <c r="H101" s="3">
        <v>27.5</v>
      </c>
      <c r="I101" s="3">
        <v>0</v>
      </c>
      <c r="K101" s="3">
        <v>10</v>
      </c>
      <c r="M101" s="3">
        <v>37.5</v>
      </c>
    </row>
    <row r="102" spans="1:13" x14ac:dyDescent="0.25">
      <c r="A102" t="s">
        <v>18</v>
      </c>
      <c r="B102" t="s">
        <v>19</v>
      </c>
      <c r="C102" t="str">
        <f>"15-4-44"</f>
        <v>15-4-44</v>
      </c>
      <c r="D102" t="s">
        <v>20</v>
      </c>
      <c r="F102">
        <v>44</v>
      </c>
      <c r="H102" s="3">
        <v>27.5</v>
      </c>
      <c r="I102" s="3">
        <v>0</v>
      </c>
      <c r="K102" s="3">
        <v>10</v>
      </c>
      <c r="M102" s="3">
        <v>37.5</v>
      </c>
    </row>
    <row r="103" spans="1:13" x14ac:dyDescent="0.25">
      <c r="A103" t="s">
        <v>18</v>
      </c>
      <c r="B103" t="s">
        <v>19</v>
      </c>
      <c r="C103" t="str">
        <f>"15-4-46"</f>
        <v>15-4-46</v>
      </c>
      <c r="D103" t="s">
        <v>20</v>
      </c>
      <c r="F103">
        <v>46</v>
      </c>
      <c r="H103" s="3">
        <v>27.5</v>
      </c>
      <c r="I103" s="3">
        <v>0</v>
      </c>
      <c r="K103" s="3">
        <v>15</v>
      </c>
      <c r="M103" s="3">
        <v>42.5</v>
      </c>
    </row>
    <row r="104" spans="1:13" x14ac:dyDescent="0.25">
      <c r="A104" t="s">
        <v>18</v>
      </c>
      <c r="B104" t="s">
        <v>19</v>
      </c>
      <c r="C104" t="str">
        <f>"15-4-48"</f>
        <v>15-4-48</v>
      </c>
      <c r="D104" t="s">
        <v>20</v>
      </c>
      <c r="F104">
        <v>48</v>
      </c>
      <c r="H104" s="3">
        <v>27.5</v>
      </c>
      <c r="I104" s="3">
        <v>0</v>
      </c>
      <c r="K104" s="3">
        <v>15</v>
      </c>
      <c r="M104" s="3">
        <v>42.5</v>
      </c>
    </row>
    <row r="105" spans="1:13" x14ac:dyDescent="0.25">
      <c r="A105" t="s">
        <v>18</v>
      </c>
      <c r="B105" t="s">
        <v>19</v>
      </c>
      <c r="C105" t="str">
        <f>"15-4-50"</f>
        <v>15-4-50</v>
      </c>
      <c r="D105" t="s">
        <v>20</v>
      </c>
      <c r="F105">
        <v>50</v>
      </c>
      <c r="H105" s="3">
        <v>27.5</v>
      </c>
      <c r="I105" s="3">
        <v>0</v>
      </c>
      <c r="K105" s="3">
        <v>15</v>
      </c>
      <c r="M105" s="3">
        <v>42.5</v>
      </c>
    </row>
    <row r="106" spans="1:13" x14ac:dyDescent="0.25">
      <c r="A106" t="s">
        <v>18</v>
      </c>
      <c r="B106" t="s">
        <v>21</v>
      </c>
      <c r="C106" t="str">
        <f>"11-40"</f>
        <v>11-40</v>
      </c>
      <c r="F106">
        <v>40</v>
      </c>
      <c r="H106" s="3">
        <v>40</v>
      </c>
      <c r="K106" s="3">
        <v>0</v>
      </c>
      <c r="M106" s="3">
        <v>40</v>
      </c>
    </row>
    <row r="107" spans="1:13" x14ac:dyDescent="0.25">
      <c r="A107" t="s">
        <v>18</v>
      </c>
      <c r="B107" t="s">
        <v>21</v>
      </c>
      <c r="C107" t="str">
        <f>"11-42"</f>
        <v>11-42</v>
      </c>
      <c r="F107">
        <v>42</v>
      </c>
      <c r="H107" s="3">
        <v>40</v>
      </c>
      <c r="K107" s="3">
        <v>1.6</v>
      </c>
      <c r="M107" s="3">
        <v>41.6</v>
      </c>
    </row>
    <row r="108" spans="1:13" x14ac:dyDescent="0.25">
      <c r="A108" t="s">
        <v>18</v>
      </c>
      <c r="B108" t="s">
        <v>21</v>
      </c>
      <c r="C108" t="str">
        <f>"11-46"</f>
        <v>11-46</v>
      </c>
      <c r="F108">
        <v>46</v>
      </c>
      <c r="H108" s="3">
        <v>40</v>
      </c>
      <c r="K108" s="3">
        <v>7.6</v>
      </c>
      <c r="M108" s="3">
        <v>47.6</v>
      </c>
    </row>
    <row r="109" spans="1:13" x14ac:dyDescent="0.25">
      <c r="A109" t="s">
        <v>18</v>
      </c>
      <c r="B109" t="s">
        <v>21</v>
      </c>
      <c r="C109" t="str">
        <f>"11-50"</f>
        <v>11-50</v>
      </c>
      <c r="F109">
        <v>50</v>
      </c>
      <c r="H109" s="3">
        <v>40</v>
      </c>
      <c r="K109" s="3">
        <v>13.6</v>
      </c>
      <c r="M109" s="3">
        <v>53.6</v>
      </c>
    </row>
    <row r="110" spans="1:13" x14ac:dyDescent="0.25">
      <c r="A110" t="s">
        <v>18</v>
      </c>
      <c r="B110" t="s">
        <v>21</v>
      </c>
      <c r="C110" t="str">
        <f>"11-54"</f>
        <v>11-54</v>
      </c>
      <c r="F110">
        <v>54</v>
      </c>
      <c r="H110" s="3">
        <v>40</v>
      </c>
      <c r="K110" s="3">
        <v>20.2</v>
      </c>
      <c r="M110" s="3">
        <v>60.2</v>
      </c>
    </row>
    <row r="111" spans="1:13" x14ac:dyDescent="0.25">
      <c r="A111" t="s">
        <v>18</v>
      </c>
      <c r="B111" t="s">
        <v>21</v>
      </c>
      <c r="C111" t="str">
        <f>"11-58"</f>
        <v>11-58</v>
      </c>
      <c r="F111">
        <v>58</v>
      </c>
      <c r="H111" s="3">
        <v>40</v>
      </c>
      <c r="K111" s="3">
        <v>33.1</v>
      </c>
      <c r="M111" s="3">
        <v>73.099999999999994</v>
      </c>
    </row>
    <row r="112" spans="1:13" x14ac:dyDescent="0.25">
      <c r="A112" t="s">
        <v>18</v>
      </c>
      <c r="B112" t="s">
        <v>21</v>
      </c>
      <c r="C112" t="str">
        <f>"11-62"</f>
        <v>11-62</v>
      </c>
      <c r="F112">
        <v>62</v>
      </c>
      <c r="H112" s="3">
        <v>40</v>
      </c>
      <c r="K112" s="3">
        <v>46</v>
      </c>
      <c r="M112" s="3">
        <v>86</v>
      </c>
    </row>
    <row r="113" spans="1:13" x14ac:dyDescent="0.25">
      <c r="A113" t="s">
        <v>18</v>
      </c>
      <c r="B113" t="s">
        <v>22</v>
      </c>
      <c r="C113" t="str">
        <f>"12-1-28"</f>
        <v>12-1-28</v>
      </c>
      <c r="D113" t="s">
        <v>2</v>
      </c>
      <c r="F113">
        <v>28</v>
      </c>
      <c r="H113" s="3">
        <v>20.5</v>
      </c>
      <c r="I113" s="3">
        <v>0</v>
      </c>
      <c r="K113" s="3">
        <v>0</v>
      </c>
      <c r="M113" s="3">
        <v>20.5</v>
      </c>
    </row>
    <row r="114" spans="1:13" x14ac:dyDescent="0.25">
      <c r="A114" t="s">
        <v>18</v>
      </c>
      <c r="B114" t="s">
        <v>22</v>
      </c>
      <c r="C114" t="str">
        <f>"12-1-30"</f>
        <v>12-1-30</v>
      </c>
      <c r="D114" t="s">
        <v>2</v>
      </c>
      <c r="F114">
        <v>30</v>
      </c>
      <c r="H114" s="3">
        <v>20.5</v>
      </c>
      <c r="I114" s="3">
        <v>0</v>
      </c>
      <c r="K114" s="3">
        <v>0</v>
      </c>
      <c r="M114" s="3">
        <v>20.5</v>
      </c>
    </row>
    <row r="115" spans="1:13" x14ac:dyDescent="0.25">
      <c r="A115" t="s">
        <v>18</v>
      </c>
      <c r="B115" t="s">
        <v>22</v>
      </c>
      <c r="C115" t="str">
        <f>"12-1-32"</f>
        <v>12-1-32</v>
      </c>
      <c r="D115" t="s">
        <v>2</v>
      </c>
      <c r="F115">
        <v>32</v>
      </c>
      <c r="H115" s="3">
        <v>20.5</v>
      </c>
      <c r="I115" s="3">
        <v>0</v>
      </c>
      <c r="K115" s="3">
        <v>0</v>
      </c>
      <c r="M115" s="3">
        <v>20.5</v>
      </c>
    </row>
    <row r="116" spans="1:13" x14ac:dyDescent="0.25">
      <c r="A116" t="s">
        <v>18</v>
      </c>
      <c r="B116" t="s">
        <v>22</v>
      </c>
      <c r="C116" t="str">
        <f>"12-1-34"</f>
        <v>12-1-34</v>
      </c>
      <c r="D116" t="s">
        <v>2</v>
      </c>
      <c r="F116">
        <v>34</v>
      </c>
      <c r="H116" s="3">
        <v>20.5</v>
      </c>
      <c r="I116" s="3">
        <v>0</v>
      </c>
      <c r="K116" s="3">
        <v>5</v>
      </c>
      <c r="M116" s="3">
        <v>25.5</v>
      </c>
    </row>
    <row r="117" spans="1:13" x14ac:dyDescent="0.25">
      <c r="A117" t="s">
        <v>18</v>
      </c>
      <c r="B117" t="s">
        <v>22</v>
      </c>
      <c r="C117" t="str">
        <f>"12-1-36"</f>
        <v>12-1-36</v>
      </c>
      <c r="D117" t="s">
        <v>2</v>
      </c>
      <c r="F117">
        <v>36</v>
      </c>
      <c r="H117" s="3">
        <v>20.5</v>
      </c>
      <c r="I117" s="3">
        <v>0</v>
      </c>
      <c r="K117" s="3">
        <v>5</v>
      </c>
      <c r="M117" s="3">
        <v>25.5</v>
      </c>
    </row>
    <row r="118" spans="1:13" x14ac:dyDescent="0.25">
      <c r="A118" t="s">
        <v>18</v>
      </c>
      <c r="B118" t="s">
        <v>22</v>
      </c>
      <c r="C118" t="str">
        <f>"12-1-38"</f>
        <v>12-1-38</v>
      </c>
      <c r="D118" t="s">
        <v>2</v>
      </c>
      <c r="F118">
        <v>38</v>
      </c>
      <c r="H118" s="3">
        <v>20.5</v>
      </c>
      <c r="I118" s="3">
        <v>0</v>
      </c>
      <c r="K118" s="3">
        <v>5</v>
      </c>
      <c r="M118" s="3">
        <v>25.5</v>
      </c>
    </row>
    <row r="119" spans="1:13" x14ac:dyDescent="0.25">
      <c r="A119" t="s">
        <v>18</v>
      </c>
      <c r="B119" t="s">
        <v>22</v>
      </c>
      <c r="C119" t="str">
        <f>"12-1-40"</f>
        <v>12-1-40</v>
      </c>
      <c r="D119" t="s">
        <v>2</v>
      </c>
      <c r="F119">
        <v>40</v>
      </c>
      <c r="H119" s="3">
        <v>20.5</v>
      </c>
      <c r="I119" s="3">
        <v>0</v>
      </c>
      <c r="K119" s="3">
        <v>10</v>
      </c>
      <c r="M119" s="3">
        <v>30.5</v>
      </c>
    </row>
    <row r="120" spans="1:13" x14ac:dyDescent="0.25">
      <c r="A120" t="s">
        <v>18</v>
      </c>
      <c r="B120" t="s">
        <v>22</v>
      </c>
      <c r="C120" t="str">
        <f>"12-1-42"</f>
        <v>12-1-42</v>
      </c>
      <c r="D120" t="s">
        <v>2</v>
      </c>
      <c r="F120">
        <v>42</v>
      </c>
      <c r="H120" s="3">
        <v>20.5</v>
      </c>
      <c r="I120" s="3">
        <v>0</v>
      </c>
      <c r="K120" s="3">
        <v>10</v>
      </c>
      <c r="M120" s="3">
        <v>30.5</v>
      </c>
    </row>
    <row r="121" spans="1:13" x14ac:dyDescent="0.25">
      <c r="A121" t="s">
        <v>18</v>
      </c>
      <c r="B121" t="s">
        <v>22</v>
      </c>
      <c r="C121" t="str">
        <f>"12-1-44"</f>
        <v>12-1-44</v>
      </c>
      <c r="D121" t="s">
        <v>2</v>
      </c>
      <c r="F121">
        <v>44</v>
      </c>
      <c r="H121" s="3">
        <v>20.5</v>
      </c>
      <c r="I121" s="3">
        <v>0</v>
      </c>
      <c r="K121" s="3">
        <v>10</v>
      </c>
      <c r="M121" s="3">
        <v>30.5</v>
      </c>
    </row>
    <row r="122" spans="1:13" x14ac:dyDescent="0.25">
      <c r="A122" t="s">
        <v>18</v>
      </c>
      <c r="B122" t="s">
        <v>22</v>
      </c>
      <c r="C122" t="str">
        <f>"12-1-46"</f>
        <v>12-1-46</v>
      </c>
      <c r="D122" t="s">
        <v>2</v>
      </c>
      <c r="F122">
        <v>46</v>
      </c>
      <c r="H122" s="3">
        <v>20.5</v>
      </c>
      <c r="I122" s="3">
        <v>0</v>
      </c>
      <c r="K122" s="3">
        <v>15</v>
      </c>
      <c r="M122" s="3">
        <v>35.5</v>
      </c>
    </row>
    <row r="123" spans="1:13" x14ac:dyDescent="0.25">
      <c r="A123" t="s">
        <v>18</v>
      </c>
      <c r="B123" t="s">
        <v>22</v>
      </c>
      <c r="C123" t="str">
        <f>"12-1-50"</f>
        <v>12-1-50</v>
      </c>
      <c r="D123" t="s">
        <v>2</v>
      </c>
      <c r="F123">
        <v>50</v>
      </c>
      <c r="H123" s="3">
        <v>20.5</v>
      </c>
      <c r="I123" s="3">
        <v>0</v>
      </c>
      <c r="K123" s="3">
        <v>15</v>
      </c>
      <c r="M123" s="3">
        <v>35.5</v>
      </c>
    </row>
    <row r="124" spans="1:13" x14ac:dyDescent="0.25">
      <c r="A124" t="s">
        <v>18</v>
      </c>
      <c r="B124" t="s">
        <v>22</v>
      </c>
      <c r="C124" t="str">
        <f>"12-2-28"</f>
        <v>12-2-28</v>
      </c>
      <c r="D124" t="s">
        <v>13</v>
      </c>
      <c r="F124">
        <v>28</v>
      </c>
      <c r="H124" s="3">
        <v>20.5</v>
      </c>
      <c r="I124" s="3">
        <v>0</v>
      </c>
      <c r="K124" s="3">
        <v>0</v>
      </c>
      <c r="M124" s="3">
        <v>20.5</v>
      </c>
    </row>
    <row r="125" spans="1:13" x14ac:dyDescent="0.25">
      <c r="A125" t="s">
        <v>18</v>
      </c>
      <c r="B125" t="s">
        <v>22</v>
      </c>
      <c r="C125" t="str">
        <f>"12-2-30"</f>
        <v>12-2-30</v>
      </c>
      <c r="D125" t="s">
        <v>13</v>
      </c>
      <c r="F125">
        <v>30</v>
      </c>
      <c r="H125" s="3">
        <v>20.5</v>
      </c>
      <c r="I125" s="3">
        <v>0</v>
      </c>
      <c r="K125" s="3">
        <v>0</v>
      </c>
      <c r="M125" s="3">
        <v>20.5</v>
      </c>
    </row>
    <row r="126" spans="1:13" x14ac:dyDescent="0.25">
      <c r="A126" t="s">
        <v>18</v>
      </c>
      <c r="B126" t="s">
        <v>22</v>
      </c>
      <c r="C126" t="str">
        <f>"12-2-32"</f>
        <v>12-2-32</v>
      </c>
      <c r="D126" t="s">
        <v>13</v>
      </c>
      <c r="F126">
        <v>32</v>
      </c>
      <c r="H126" s="3">
        <v>20.5</v>
      </c>
      <c r="I126" s="3">
        <v>0</v>
      </c>
      <c r="K126" s="3">
        <v>0</v>
      </c>
      <c r="M126" s="3">
        <v>20.5</v>
      </c>
    </row>
    <row r="127" spans="1:13" x14ac:dyDescent="0.25">
      <c r="A127" t="s">
        <v>18</v>
      </c>
      <c r="B127" t="s">
        <v>22</v>
      </c>
      <c r="C127" t="str">
        <f>"12-2-34"</f>
        <v>12-2-34</v>
      </c>
      <c r="D127" t="s">
        <v>13</v>
      </c>
      <c r="F127">
        <v>34</v>
      </c>
      <c r="H127" s="3">
        <v>20.5</v>
      </c>
      <c r="I127" s="3">
        <v>0</v>
      </c>
      <c r="K127" s="3">
        <v>5</v>
      </c>
      <c r="M127" s="3">
        <v>25.5</v>
      </c>
    </row>
    <row r="128" spans="1:13" x14ac:dyDescent="0.25">
      <c r="A128" t="s">
        <v>18</v>
      </c>
      <c r="B128" t="s">
        <v>22</v>
      </c>
      <c r="C128" t="str">
        <f>"12-2-36"</f>
        <v>12-2-36</v>
      </c>
      <c r="D128" t="s">
        <v>13</v>
      </c>
      <c r="F128">
        <v>36</v>
      </c>
      <c r="H128" s="3">
        <v>20.5</v>
      </c>
      <c r="I128" s="3">
        <v>0</v>
      </c>
      <c r="K128" s="3">
        <v>5</v>
      </c>
      <c r="M128" s="3">
        <v>25.5</v>
      </c>
    </row>
    <row r="129" spans="1:13" x14ac:dyDescent="0.25">
      <c r="A129" t="s">
        <v>18</v>
      </c>
      <c r="B129" t="s">
        <v>22</v>
      </c>
      <c r="C129" t="str">
        <f>"12-2-38"</f>
        <v>12-2-38</v>
      </c>
      <c r="D129" t="s">
        <v>13</v>
      </c>
      <c r="F129">
        <v>38</v>
      </c>
      <c r="H129" s="3">
        <v>20.5</v>
      </c>
      <c r="I129" s="3">
        <v>0</v>
      </c>
      <c r="K129" s="3">
        <v>5</v>
      </c>
      <c r="M129" s="3">
        <v>25.5</v>
      </c>
    </row>
    <row r="130" spans="1:13" x14ac:dyDescent="0.25">
      <c r="A130" t="s">
        <v>18</v>
      </c>
      <c r="B130" t="s">
        <v>22</v>
      </c>
      <c r="C130" t="str">
        <f>"12-2-40"</f>
        <v>12-2-40</v>
      </c>
      <c r="D130" t="s">
        <v>13</v>
      </c>
      <c r="F130">
        <v>40</v>
      </c>
      <c r="H130" s="3">
        <v>20.5</v>
      </c>
      <c r="I130" s="3">
        <v>0</v>
      </c>
      <c r="K130" s="3">
        <v>10</v>
      </c>
      <c r="M130" s="3">
        <v>30.5</v>
      </c>
    </row>
    <row r="131" spans="1:13" x14ac:dyDescent="0.25">
      <c r="A131" t="s">
        <v>18</v>
      </c>
      <c r="B131" t="s">
        <v>22</v>
      </c>
      <c r="C131" t="str">
        <f>"12-2-42"</f>
        <v>12-2-42</v>
      </c>
      <c r="D131" t="s">
        <v>13</v>
      </c>
      <c r="F131">
        <v>42</v>
      </c>
      <c r="H131" s="3">
        <v>20.5</v>
      </c>
      <c r="I131" s="3">
        <v>0</v>
      </c>
      <c r="K131" s="3">
        <v>10</v>
      </c>
      <c r="M131" s="3">
        <v>30.5</v>
      </c>
    </row>
    <row r="132" spans="1:13" x14ac:dyDescent="0.25">
      <c r="A132" t="s">
        <v>18</v>
      </c>
      <c r="B132" t="s">
        <v>22</v>
      </c>
      <c r="C132" t="str">
        <f>"12-2-44"</f>
        <v>12-2-44</v>
      </c>
      <c r="D132" t="s">
        <v>13</v>
      </c>
      <c r="F132">
        <v>44</v>
      </c>
      <c r="H132" s="3">
        <v>20.5</v>
      </c>
      <c r="I132" s="3">
        <v>0</v>
      </c>
      <c r="K132" s="3">
        <v>10</v>
      </c>
      <c r="M132" s="3">
        <v>30.5</v>
      </c>
    </row>
    <row r="133" spans="1:13" x14ac:dyDescent="0.25">
      <c r="A133" t="s">
        <v>18</v>
      </c>
      <c r="B133" t="s">
        <v>22</v>
      </c>
      <c r="C133" t="str">
        <f>"12-2-46"</f>
        <v>12-2-46</v>
      </c>
      <c r="D133" t="s">
        <v>13</v>
      </c>
      <c r="F133">
        <v>46</v>
      </c>
      <c r="H133" s="3">
        <v>20.5</v>
      </c>
      <c r="I133" s="3">
        <v>0</v>
      </c>
      <c r="K133" s="3">
        <v>15</v>
      </c>
      <c r="M133" s="3">
        <v>35.5</v>
      </c>
    </row>
    <row r="134" spans="1:13" x14ac:dyDescent="0.25">
      <c r="A134" t="s">
        <v>18</v>
      </c>
      <c r="B134" t="s">
        <v>22</v>
      </c>
      <c r="C134" t="str">
        <f>"12-2-50"</f>
        <v>12-2-50</v>
      </c>
      <c r="D134" t="s">
        <v>13</v>
      </c>
      <c r="F134">
        <v>50</v>
      </c>
      <c r="H134" s="3">
        <v>20.5</v>
      </c>
      <c r="I134" s="3">
        <v>0</v>
      </c>
      <c r="K134" s="3">
        <v>15</v>
      </c>
      <c r="M134" s="3">
        <v>35.5</v>
      </c>
    </row>
    <row r="135" spans="1:13" x14ac:dyDescent="0.25">
      <c r="A135" t="s">
        <v>18</v>
      </c>
      <c r="B135" t="s">
        <v>22</v>
      </c>
      <c r="C135" t="str">
        <f>"12-3-28"</f>
        <v>12-3-28</v>
      </c>
      <c r="D135" t="s">
        <v>14</v>
      </c>
      <c r="F135">
        <v>28</v>
      </c>
      <c r="H135" s="3">
        <v>20.5</v>
      </c>
      <c r="I135" s="3">
        <v>0</v>
      </c>
      <c r="K135" s="3">
        <v>0</v>
      </c>
      <c r="M135" s="3">
        <v>20.5</v>
      </c>
    </row>
    <row r="136" spans="1:13" x14ac:dyDescent="0.25">
      <c r="A136" t="s">
        <v>18</v>
      </c>
      <c r="B136" t="s">
        <v>22</v>
      </c>
      <c r="C136" t="str">
        <f>"12-3-30"</f>
        <v>12-3-30</v>
      </c>
      <c r="D136" t="s">
        <v>14</v>
      </c>
      <c r="F136">
        <v>30</v>
      </c>
      <c r="H136" s="3">
        <v>20.5</v>
      </c>
      <c r="I136" s="3">
        <v>0</v>
      </c>
      <c r="K136" s="3">
        <v>0</v>
      </c>
      <c r="M136" s="3">
        <v>20.5</v>
      </c>
    </row>
    <row r="137" spans="1:13" x14ac:dyDescent="0.25">
      <c r="A137" t="s">
        <v>18</v>
      </c>
      <c r="B137" t="s">
        <v>22</v>
      </c>
      <c r="C137" t="str">
        <f>"12-3-32"</f>
        <v>12-3-32</v>
      </c>
      <c r="D137" t="s">
        <v>14</v>
      </c>
      <c r="F137">
        <v>32</v>
      </c>
      <c r="H137" s="3">
        <v>20.5</v>
      </c>
      <c r="I137" s="3">
        <v>0</v>
      </c>
      <c r="K137" s="3">
        <v>0</v>
      </c>
      <c r="M137" s="3">
        <v>20.5</v>
      </c>
    </row>
    <row r="138" spans="1:13" x14ac:dyDescent="0.25">
      <c r="A138" t="s">
        <v>18</v>
      </c>
      <c r="B138" t="s">
        <v>22</v>
      </c>
      <c r="C138" t="str">
        <f>"12-3-34"</f>
        <v>12-3-34</v>
      </c>
      <c r="D138" t="s">
        <v>14</v>
      </c>
      <c r="F138">
        <v>34</v>
      </c>
      <c r="H138" s="3">
        <v>20.5</v>
      </c>
      <c r="I138" s="3">
        <v>0</v>
      </c>
      <c r="K138" s="3">
        <v>5</v>
      </c>
      <c r="M138" s="3">
        <v>25.5</v>
      </c>
    </row>
    <row r="139" spans="1:13" x14ac:dyDescent="0.25">
      <c r="A139" t="s">
        <v>18</v>
      </c>
      <c r="B139" t="s">
        <v>22</v>
      </c>
      <c r="C139" t="str">
        <f>"12-3-36"</f>
        <v>12-3-36</v>
      </c>
      <c r="D139" t="s">
        <v>14</v>
      </c>
      <c r="F139">
        <v>36</v>
      </c>
      <c r="H139" s="3">
        <v>20.5</v>
      </c>
      <c r="I139" s="3">
        <v>0</v>
      </c>
      <c r="K139" s="3">
        <v>5</v>
      </c>
      <c r="M139" s="3">
        <v>25.5</v>
      </c>
    </row>
    <row r="140" spans="1:13" x14ac:dyDescent="0.25">
      <c r="A140" t="s">
        <v>18</v>
      </c>
      <c r="B140" t="s">
        <v>22</v>
      </c>
      <c r="C140" t="str">
        <f>"12-3-38"</f>
        <v>12-3-38</v>
      </c>
      <c r="D140" t="s">
        <v>14</v>
      </c>
      <c r="F140">
        <v>38</v>
      </c>
      <c r="H140" s="3">
        <v>20.5</v>
      </c>
      <c r="I140" s="3">
        <v>0</v>
      </c>
      <c r="K140" s="3">
        <v>5</v>
      </c>
      <c r="M140" s="3">
        <v>25.5</v>
      </c>
    </row>
    <row r="141" spans="1:13" x14ac:dyDescent="0.25">
      <c r="A141" t="s">
        <v>18</v>
      </c>
      <c r="B141" t="s">
        <v>22</v>
      </c>
      <c r="C141" t="str">
        <f>"12-3-40"</f>
        <v>12-3-40</v>
      </c>
      <c r="D141" t="s">
        <v>14</v>
      </c>
      <c r="F141">
        <v>40</v>
      </c>
      <c r="H141" s="3">
        <v>20.5</v>
      </c>
      <c r="I141" s="3">
        <v>0</v>
      </c>
      <c r="K141" s="3">
        <v>10</v>
      </c>
      <c r="M141" s="3">
        <v>30.5</v>
      </c>
    </row>
    <row r="142" spans="1:13" x14ac:dyDescent="0.25">
      <c r="A142" t="s">
        <v>18</v>
      </c>
      <c r="B142" t="s">
        <v>22</v>
      </c>
      <c r="C142" t="str">
        <f>"12-3-42"</f>
        <v>12-3-42</v>
      </c>
      <c r="D142" t="s">
        <v>14</v>
      </c>
      <c r="F142">
        <v>42</v>
      </c>
      <c r="H142" s="3">
        <v>20.5</v>
      </c>
      <c r="I142" s="3">
        <v>0</v>
      </c>
      <c r="K142" s="3">
        <v>10</v>
      </c>
      <c r="M142" s="3">
        <v>30.5</v>
      </c>
    </row>
    <row r="143" spans="1:13" x14ac:dyDescent="0.25">
      <c r="A143" t="s">
        <v>18</v>
      </c>
      <c r="B143" t="s">
        <v>22</v>
      </c>
      <c r="C143" t="str">
        <f>"12-3-44"</f>
        <v>12-3-44</v>
      </c>
      <c r="D143" t="s">
        <v>14</v>
      </c>
      <c r="F143">
        <v>44</v>
      </c>
      <c r="H143" s="3">
        <v>20.5</v>
      </c>
      <c r="I143" s="3">
        <v>0</v>
      </c>
      <c r="K143" s="3">
        <v>10</v>
      </c>
      <c r="M143" s="3">
        <v>30.5</v>
      </c>
    </row>
    <row r="144" spans="1:13" x14ac:dyDescent="0.25">
      <c r="A144" t="s">
        <v>18</v>
      </c>
      <c r="B144" t="s">
        <v>22</v>
      </c>
      <c r="C144" t="str">
        <f>"12-3-46"</f>
        <v>12-3-46</v>
      </c>
      <c r="D144" t="s">
        <v>14</v>
      </c>
      <c r="F144">
        <v>46</v>
      </c>
      <c r="H144" s="3">
        <v>20.5</v>
      </c>
      <c r="I144" s="3">
        <v>0</v>
      </c>
      <c r="K144" s="3">
        <v>15</v>
      </c>
      <c r="M144" s="3">
        <v>35.5</v>
      </c>
    </row>
    <row r="145" spans="1:13" x14ac:dyDescent="0.25">
      <c r="A145" t="s">
        <v>18</v>
      </c>
      <c r="B145" t="s">
        <v>22</v>
      </c>
      <c r="C145" t="str">
        <f>"12-3-50"</f>
        <v>12-3-50</v>
      </c>
      <c r="D145" t="s">
        <v>14</v>
      </c>
      <c r="F145">
        <v>50</v>
      </c>
      <c r="H145" s="3">
        <v>20.5</v>
      </c>
      <c r="I145" s="3">
        <v>0</v>
      </c>
      <c r="K145" s="3">
        <v>15</v>
      </c>
      <c r="M145" s="3">
        <v>35.5</v>
      </c>
    </row>
    <row r="146" spans="1:13" x14ac:dyDescent="0.25">
      <c r="A146" t="s">
        <v>18</v>
      </c>
      <c r="B146" t="s">
        <v>23</v>
      </c>
      <c r="C146" t="str">
        <f>"100-28"</f>
        <v>100-28</v>
      </c>
      <c r="F146">
        <v>28</v>
      </c>
      <c r="H146" s="3">
        <v>26</v>
      </c>
      <c r="K146" s="3">
        <v>0</v>
      </c>
      <c r="M146" s="3">
        <v>26</v>
      </c>
    </row>
    <row r="147" spans="1:13" x14ac:dyDescent="0.25">
      <c r="A147" t="s">
        <v>18</v>
      </c>
      <c r="B147" t="s">
        <v>23</v>
      </c>
      <c r="C147" t="str">
        <f>"100-32"</f>
        <v>100-32</v>
      </c>
      <c r="F147">
        <v>32</v>
      </c>
      <c r="H147" s="3">
        <v>26</v>
      </c>
      <c r="K147" s="3">
        <v>0</v>
      </c>
      <c r="M147" s="3">
        <v>26</v>
      </c>
    </row>
    <row r="148" spans="1:13" x14ac:dyDescent="0.25">
      <c r="A148" t="s">
        <v>18</v>
      </c>
      <c r="B148" t="s">
        <v>23</v>
      </c>
      <c r="C148" t="str">
        <f>"100-34"</f>
        <v>100-34</v>
      </c>
      <c r="F148">
        <v>34</v>
      </c>
      <c r="H148" s="3">
        <v>26</v>
      </c>
      <c r="K148" s="3">
        <v>0</v>
      </c>
      <c r="M148" s="3">
        <v>26</v>
      </c>
    </row>
    <row r="149" spans="1:13" x14ac:dyDescent="0.25">
      <c r="A149" t="s">
        <v>18</v>
      </c>
      <c r="B149" t="s">
        <v>23</v>
      </c>
      <c r="C149" t="str">
        <f>"100-36"</f>
        <v>100-36</v>
      </c>
      <c r="F149">
        <v>36</v>
      </c>
      <c r="H149" s="3">
        <v>26</v>
      </c>
      <c r="K149" s="3">
        <v>4.5</v>
      </c>
      <c r="M149" s="3">
        <v>30.5</v>
      </c>
    </row>
    <row r="150" spans="1:13" x14ac:dyDescent="0.25">
      <c r="A150" t="s">
        <v>18</v>
      </c>
      <c r="B150" t="s">
        <v>23</v>
      </c>
      <c r="C150" t="str">
        <f>"100-38"</f>
        <v>100-38</v>
      </c>
      <c r="F150">
        <v>38</v>
      </c>
      <c r="H150" s="3">
        <v>26</v>
      </c>
      <c r="K150" s="3">
        <v>4.5</v>
      </c>
      <c r="M150" s="3">
        <v>30.5</v>
      </c>
    </row>
    <row r="151" spans="1:13" x14ac:dyDescent="0.25">
      <c r="A151" t="s">
        <v>18</v>
      </c>
      <c r="B151" t="s">
        <v>23</v>
      </c>
      <c r="C151" t="str">
        <f>"100-40"</f>
        <v>100-40</v>
      </c>
      <c r="F151">
        <v>40</v>
      </c>
      <c r="H151" s="3">
        <v>26</v>
      </c>
      <c r="K151" s="3">
        <v>4.5</v>
      </c>
      <c r="M151" s="3">
        <v>30.5</v>
      </c>
    </row>
    <row r="152" spans="1:13" x14ac:dyDescent="0.25">
      <c r="A152" t="s">
        <v>18</v>
      </c>
      <c r="B152" t="s">
        <v>23</v>
      </c>
      <c r="C152" t="str">
        <f>"100-42"</f>
        <v>100-42</v>
      </c>
      <c r="F152">
        <v>42</v>
      </c>
      <c r="H152" s="3">
        <v>26</v>
      </c>
      <c r="K152" s="3">
        <v>4.5</v>
      </c>
      <c r="M152" s="3">
        <v>30.5</v>
      </c>
    </row>
    <row r="153" spans="1:13" x14ac:dyDescent="0.25">
      <c r="A153" t="s">
        <v>18</v>
      </c>
      <c r="B153" t="s">
        <v>23</v>
      </c>
      <c r="C153" t="str">
        <f>"100-44"</f>
        <v>100-44</v>
      </c>
      <c r="F153">
        <v>44</v>
      </c>
      <c r="H153" s="3">
        <v>26</v>
      </c>
      <c r="K153" s="3">
        <v>9.5</v>
      </c>
      <c r="M153" s="3">
        <v>35.5</v>
      </c>
    </row>
    <row r="154" spans="1:13" x14ac:dyDescent="0.25">
      <c r="A154" t="s">
        <v>18</v>
      </c>
      <c r="B154" t="s">
        <v>23</v>
      </c>
      <c r="C154" t="str">
        <f>"100-46"</f>
        <v>100-46</v>
      </c>
      <c r="F154">
        <v>46</v>
      </c>
      <c r="H154" s="3">
        <v>26</v>
      </c>
      <c r="K154" s="3">
        <v>9.5</v>
      </c>
      <c r="M154" s="3">
        <v>35.5</v>
      </c>
    </row>
    <row r="155" spans="1:13" x14ac:dyDescent="0.25">
      <c r="A155" t="s">
        <v>18</v>
      </c>
      <c r="B155" t="s">
        <v>23</v>
      </c>
      <c r="C155" t="str">
        <f>"100-48"</f>
        <v>100-48</v>
      </c>
      <c r="F155">
        <v>48</v>
      </c>
      <c r="H155" s="3">
        <v>26</v>
      </c>
      <c r="K155" s="3">
        <v>9.5</v>
      </c>
      <c r="M155" s="3">
        <v>35.5</v>
      </c>
    </row>
    <row r="156" spans="1:13" x14ac:dyDescent="0.25">
      <c r="A156" t="s">
        <v>18</v>
      </c>
      <c r="B156" t="s">
        <v>23</v>
      </c>
      <c r="C156" t="str">
        <f>"100-50"</f>
        <v>100-50</v>
      </c>
      <c r="F156">
        <v>50</v>
      </c>
      <c r="H156" s="3">
        <v>26</v>
      </c>
      <c r="K156" s="3">
        <v>9.5</v>
      </c>
      <c r="M156" s="3">
        <v>35.5</v>
      </c>
    </row>
    <row r="157" spans="1:13" x14ac:dyDescent="0.25">
      <c r="A157" t="s">
        <v>18</v>
      </c>
      <c r="B157" t="s">
        <v>23</v>
      </c>
      <c r="C157" t="str">
        <f>"100-52"</f>
        <v>100-52</v>
      </c>
      <c r="F157">
        <v>52</v>
      </c>
      <c r="H157" s="3">
        <v>26</v>
      </c>
      <c r="K157" s="3">
        <v>9.5</v>
      </c>
      <c r="M157" s="3">
        <v>35.5</v>
      </c>
    </row>
    <row r="158" spans="1:13" x14ac:dyDescent="0.25">
      <c r="A158" t="s">
        <v>18</v>
      </c>
      <c r="B158" t="s">
        <v>23</v>
      </c>
      <c r="C158" t="str">
        <f>"100-54"</f>
        <v>100-54</v>
      </c>
      <c r="F158">
        <v>54</v>
      </c>
      <c r="H158" s="3">
        <v>26</v>
      </c>
      <c r="K158" s="3">
        <v>10.5</v>
      </c>
      <c r="M158" s="3">
        <v>36.5</v>
      </c>
    </row>
    <row r="159" spans="1:13" x14ac:dyDescent="0.25">
      <c r="A159" t="s">
        <v>18</v>
      </c>
      <c r="B159" t="s">
        <v>23</v>
      </c>
      <c r="C159" t="str">
        <f>"100-56"</f>
        <v>100-56</v>
      </c>
      <c r="F159">
        <v>56</v>
      </c>
      <c r="H159" s="3">
        <v>26</v>
      </c>
      <c r="K159" s="3">
        <v>10.5</v>
      </c>
      <c r="M159" s="3">
        <v>36.5</v>
      </c>
    </row>
    <row r="160" spans="1:13" x14ac:dyDescent="0.25">
      <c r="A160" t="s">
        <v>18</v>
      </c>
      <c r="B160" t="s">
        <v>23</v>
      </c>
      <c r="C160" t="str">
        <f>"100-58"</f>
        <v>100-58</v>
      </c>
      <c r="F160">
        <v>58</v>
      </c>
      <c r="H160" s="3">
        <v>26</v>
      </c>
      <c r="K160" s="3">
        <v>10.5</v>
      </c>
      <c r="M160" s="3">
        <v>36.5</v>
      </c>
    </row>
    <row r="161" spans="1:13" x14ac:dyDescent="0.25">
      <c r="A161" t="s">
        <v>18</v>
      </c>
      <c r="B161" t="s">
        <v>23</v>
      </c>
      <c r="C161" t="str">
        <f>"100-60"</f>
        <v>100-60</v>
      </c>
      <c r="F161">
        <v>60</v>
      </c>
      <c r="H161" s="3">
        <v>26</v>
      </c>
      <c r="K161" s="3">
        <v>10.5</v>
      </c>
      <c r="M161" s="3">
        <v>36.5</v>
      </c>
    </row>
    <row r="162" spans="1:13" x14ac:dyDescent="0.25">
      <c r="A162" t="s">
        <v>18</v>
      </c>
      <c r="B162" t="s">
        <v>23</v>
      </c>
      <c r="C162" t="str">
        <f>"300-28"</f>
        <v>300-28</v>
      </c>
      <c r="F162">
        <v>28</v>
      </c>
      <c r="H162" s="3">
        <v>32</v>
      </c>
      <c r="K162" s="3">
        <v>0</v>
      </c>
      <c r="M162" s="3">
        <v>32</v>
      </c>
    </row>
    <row r="163" spans="1:13" x14ac:dyDescent="0.25">
      <c r="A163" t="s">
        <v>18</v>
      </c>
      <c r="B163" t="s">
        <v>23</v>
      </c>
      <c r="C163" t="str">
        <f>"300-30"</f>
        <v>300-30</v>
      </c>
      <c r="F163">
        <v>30</v>
      </c>
      <c r="H163" s="3">
        <v>32</v>
      </c>
      <c r="K163" s="3">
        <v>0</v>
      </c>
      <c r="M163" s="3">
        <v>32</v>
      </c>
    </row>
    <row r="164" spans="1:13" x14ac:dyDescent="0.25">
      <c r="A164" t="s">
        <v>18</v>
      </c>
      <c r="B164" t="s">
        <v>23</v>
      </c>
      <c r="C164" t="str">
        <f>"300-32"</f>
        <v>300-32</v>
      </c>
      <c r="F164">
        <v>32</v>
      </c>
      <c r="H164" s="3">
        <v>32</v>
      </c>
      <c r="K164" s="3">
        <v>0</v>
      </c>
      <c r="M164" s="3">
        <v>32</v>
      </c>
    </row>
    <row r="165" spans="1:13" x14ac:dyDescent="0.25">
      <c r="A165" t="s">
        <v>18</v>
      </c>
      <c r="B165" t="s">
        <v>23</v>
      </c>
      <c r="C165" t="str">
        <f>"300-34"</f>
        <v>300-34</v>
      </c>
      <c r="F165">
        <v>34</v>
      </c>
      <c r="H165" s="3">
        <v>32</v>
      </c>
      <c r="K165" s="3">
        <v>0</v>
      </c>
      <c r="M165" s="3">
        <v>32</v>
      </c>
    </row>
    <row r="166" spans="1:13" x14ac:dyDescent="0.25">
      <c r="A166" t="s">
        <v>18</v>
      </c>
      <c r="B166" t="s">
        <v>23</v>
      </c>
      <c r="C166" t="str">
        <f>"300-36"</f>
        <v>300-36</v>
      </c>
      <c r="F166">
        <v>36</v>
      </c>
      <c r="H166" s="3">
        <v>32</v>
      </c>
      <c r="K166" s="3">
        <v>0</v>
      </c>
      <c r="M166" s="3">
        <v>32</v>
      </c>
    </row>
    <row r="167" spans="1:13" x14ac:dyDescent="0.25">
      <c r="A167" t="s">
        <v>18</v>
      </c>
      <c r="B167" t="s">
        <v>23</v>
      </c>
      <c r="C167" t="str">
        <f>"300-38"</f>
        <v>300-38</v>
      </c>
      <c r="F167">
        <v>38</v>
      </c>
      <c r="H167" s="3">
        <v>32</v>
      </c>
      <c r="K167" s="3">
        <v>0</v>
      </c>
      <c r="M167" s="3">
        <v>32</v>
      </c>
    </row>
    <row r="168" spans="1:13" x14ac:dyDescent="0.25">
      <c r="A168" t="s">
        <v>18</v>
      </c>
      <c r="B168" t="s">
        <v>23</v>
      </c>
      <c r="C168" t="str">
        <f>"300-40"</f>
        <v>300-40</v>
      </c>
      <c r="F168">
        <v>40</v>
      </c>
      <c r="H168" s="3">
        <v>32</v>
      </c>
      <c r="K168" s="3">
        <v>0</v>
      </c>
      <c r="M168" s="3">
        <v>32</v>
      </c>
    </row>
    <row r="169" spans="1:13" x14ac:dyDescent="0.25">
      <c r="A169" t="s">
        <v>18</v>
      </c>
      <c r="B169" t="s">
        <v>23</v>
      </c>
      <c r="C169" t="str">
        <f>"300-42"</f>
        <v>300-42</v>
      </c>
      <c r="F169">
        <v>42</v>
      </c>
      <c r="H169" s="3">
        <v>32</v>
      </c>
      <c r="K169" s="3">
        <v>0</v>
      </c>
      <c r="M169" s="3">
        <v>32</v>
      </c>
    </row>
    <row r="170" spans="1:13" x14ac:dyDescent="0.25">
      <c r="A170" t="s">
        <v>18</v>
      </c>
      <c r="B170" t="s">
        <v>23</v>
      </c>
      <c r="C170" t="str">
        <f>"300-44"</f>
        <v>300-44</v>
      </c>
      <c r="F170">
        <v>44</v>
      </c>
      <c r="H170" s="3">
        <v>32</v>
      </c>
      <c r="K170" s="3">
        <v>0</v>
      </c>
      <c r="M170" s="3">
        <v>32</v>
      </c>
    </row>
    <row r="171" spans="1:13" x14ac:dyDescent="0.25">
      <c r="A171" t="s">
        <v>18</v>
      </c>
      <c r="B171" t="s">
        <v>23</v>
      </c>
      <c r="C171" t="str">
        <f>"300-46"</f>
        <v>300-46</v>
      </c>
      <c r="F171">
        <v>46</v>
      </c>
      <c r="H171" s="3">
        <v>32</v>
      </c>
      <c r="K171" s="3">
        <v>0</v>
      </c>
      <c r="M171" s="3">
        <v>32</v>
      </c>
    </row>
    <row r="172" spans="1:13" x14ac:dyDescent="0.25">
      <c r="A172" t="s">
        <v>18</v>
      </c>
      <c r="B172" t="s">
        <v>23</v>
      </c>
      <c r="C172" t="str">
        <f>"300-48"</f>
        <v>300-48</v>
      </c>
      <c r="F172">
        <v>48</v>
      </c>
      <c r="H172" s="3">
        <v>32</v>
      </c>
      <c r="K172" s="3">
        <v>0</v>
      </c>
      <c r="M172" s="3">
        <v>32</v>
      </c>
    </row>
    <row r="173" spans="1:13" x14ac:dyDescent="0.25">
      <c r="A173" t="s">
        <v>18</v>
      </c>
      <c r="B173" t="s">
        <v>23</v>
      </c>
      <c r="C173" t="str">
        <f>"300-50"</f>
        <v>300-50</v>
      </c>
      <c r="F173">
        <v>50</v>
      </c>
      <c r="H173" s="3">
        <v>32</v>
      </c>
      <c r="K173" s="3">
        <v>0</v>
      </c>
      <c r="M173" s="3">
        <v>32</v>
      </c>
    </row>
    <row r="174" spans="1:13" x14ac:dyDescent="0.25">
      <c r="A174" t="s">
        <v>18</v>
      </c>
      <c r="B174" t="s">
        <v>23</v>
      </c>
      <c r="C174" t="str">
        <f>"300-52"</f>
        <v>300-52</v>
      </c>
      <c r="F174">
        <v>52</v>
      </c>
      <c r="H174" s="3">
        <v>32</v>
      </c>
      <c r="K174" s="3">
        <v>0</v>
      </c>
      <c r="M174" s="3">
        <v>32</v>
      </c>
    </row>
    <row r="175" spans="1:13" x14ac:dyDescent="0.25">
      <c r="A175" t="s">
        <v>18</v>
      </c>
      <c r="B175" t="s">
        <v>23</v>
      </c>
      <c r="C175" t="str">
        <f>"300-54"</f>
        <v>300-54</v>
      </c>
      <c r="F175">
        <v>54</v>
      </c>
      <c r="H175" s="3">
        <v>32</v>
      </c>
      <c r="K175" s="3">
        <v>0</v>
      </c>
      <c r="M175" s="3">
        <v>32</v>
      </c>
    </row>
    <row r="176" spans="1:13" x14ac:dyDescent="0.25">
      <c r="A176" t="s">
        <v>18</v>
      </c>
      <c r="B176" t="s">
        <v>24</v>
      </c>
      <c r="C176" t="str">
        <f>"556-1-28"</f>
        <v>556-1-28</v>
      </c>
      <c r="D176" t="s">
        <v>2</v>
      </c>
      <c r="F176">
        <v>28</v>
      </c>
      <c r="H176" s="3">
        <v>73.099999999999994</v>
      </c>
      <c r="I176" s="3">
        <v>0</v>
      </c>
      <c r="K176" s="3">
        <v>0</v>
      </c>
      <c r="M176" s="3">
        <v>73.099999999999994</v>
      </c>
    </row>
    <row r="177" spans="1:13" x14ac:dyDescent="0.25">
      <c r="A177" t="s">
        <v>18</v>
      </c>
      <c r="B177" t="s">
        <v>24</v>
      </c>
      <c r="C177" t="str">
        <f>"556-1-30"</f>
        <v>556-1-30</v>
      </c>
      <c r="D177" t="s">
        <v>2</v>
      </c>
      <c r="F177">
        <v>30</v>
      </c>
      <c r="H177" s="3">
        <v>73.099999999999994</v>
      </c>
      <c r="I177" s="3">
        <v>0</v>
      </c>
      <c r="K177" s="3">
        <v>0</v>
      </c>
      <c r="M177" s="3">
        <v>73.099999999999994</v>
      </c>
    </row>
    <row r="178" spans="1:13" x14ac:dyDescent="0.25">
      <c r="A178" t="s">
        <v>18</v>
      </c>
      <c r="B178" t="s">
        <v>24</v>
      </c>
      <c r="C178" t="str">
        <f>"556-1-32"</f>
        <v>556-1-32</v>
      </c>
      <c r="D178" t="s">
        <v>2</v>
      </c>
      <c r="F178">
        <v>32</v>
      </c>
      <c r="H178" s="3">
        <v>73.099999999999994</v>
      </c>
      <c r="I178" s="3">
        <v>0</v>
      </c>
      <c r="K178" s="3">
        <v>0</v>
      </c>
      <c r="M178" s="3">
        <v>73.099999999999994</v>
      </c>
    </row>
    <row r="179" spans="1:13" x14ac:dyDescent="0.25">
      <c r="A179" t="s">
        <v>18</v>
      </c>
      <c r="B179" t="s">
        <v>24</v>
      </c>
      <c r="C179" t="str">
        <f>"556-1-34"</f>
        <v>556-1-34</v>
      </c>
      <c r="D179" t="s">
        <v>2</v>
      </c>
      <c r="F179">
        <v>34</v>
      </c>
      <c r="H179" s="3">
        <v>73.099999999999994</v>
      </c>
      <c r="I179" s="3">
        <v>0</v>
      </c>
      <c r="K179" s="3">
        <v>10</v>
      </c>
      <c r="M179" s="3">
        <v>83.1</v>
      </c>
    </row>
    <row r="180" spans="1:13" x14ac:dyDescent="0.25">
      <c r="A180" t="s">
        <v>18</v>
      </c>
      <c r="B180" t="s">
        <v>24</v>
      </c>
      <c r="C180" t="str">
        <f>"556-1-36"</f>
        <v>556-1-36</v>
      </c>
      <c r="D180" t="s">
        <v>2</v>
      </c>
      <c r="F180">
        <v>36</v>
      </c>
      <c r="H180" s="3">
        <v>73.099999999999994</v>
      </c>
      <c r="I180" s="3">
        <v>0</v>
      </c>
      <c r="K180" s="3">
        <v>10</v>
      </c>
      <c r="M180" s="3">
        <v>83.1</v>
      </c>
    </row>
    <row r="181" spans="1:13" x14ac:dyDescent="0.25">
      <c r="A181" t="s">
        <v>18</v>
      </c>
      <c r="B181" t="s">
        <v>24</v>
      </c>
      <c r="C181" t="str">
        <f>"556-1-38"</f>
        <v>556-1-38</v>
      </c>
      <c r="D181" t="s">
        <v>2</v>
      </c>
      <c r="F181">
        <v>38</v>
      </c>
      <c r="H181" s="3">
        <v>73.099999999999994</v>
      </c>
      <c r="I181" s="3">
        <v>0</v>
      </c>
      <c r="K181" s="3">
        <v>10</v>
      </c>
      <c r="M181" s="3">
        <v>83.1</v>
      </c>
    </row>
    <row r="182" spans="1:13" x14ac:dyDescent="0.25">
      <c r="A182" t="s">
        <v>18</v>
      </c>
      <c r="B182" t="s">
        <v>24</v>
      </c>
      <c r="C182" t="str">
        <f>"556-1-40"</f>
        <v>556-1-40</v>
      </c>
      <c r="D182" t="s">
        <v>2</v>
      </c>
      <c r="F182">
        <v>40</v>
      </c>
      <c r="H182" s="3">
        <v>73.099999999999994</v>
      </c>
      <c r="I182" s="3">
        <v>0</v>
      </c>
      <c r="K182" s="3">
        <v>17.649999999999999</v>
      </c>
      <c r="M182" s="3">
        <v>90.75</v>
      </c>
    </row>
    <row r="183" spans="1:13" x14ac:dyDescent="0.25">
      <c r="A183" t="s">
        <v>18</v>
      </c>
      <c r="B183" t="s">
        <v>24</v>
      </c>
      <c r="C183" t="str">
        <f>"556-1-42"</f>
        <v>556-1-42</v>
      </c>
      <c r="D183" t="s">
        <v>2</v>
      </c>
      <c r="F183">
        <v>42</v>
      </c>
      <c r="H183" s="3">
        <v>73.099999999999994</v>
      </c>
      <c r="I183" s="3">
        <v>0</v>
      </c>
      <c r="K183" s="3">
        <v>17.649999999999999</v>
      </c>
      <c r="M183" s="3">
        <v>90.75</v>
      </c>
    </row>
    <row r="184" spans="1:13" x14ac:dyDescent="0.25">
      <c r="A184" t="s">
        <v>18</v>
      </c>
      <c r="B184" t="s">
        <v>24</v>
      </c>
      <c r="C184" t="str">
        <f>"556-1-44"</f>
        <v>556-1-44</v>
      </c>
      <c r="D184" t="s">
        <v>2</v>
      </c>
      <c r="F184">
        <v>44</v>
      </c>
      <c r="H184" s="3">
        <v>73.099999999999994</v>
      </c>
      <c r="I184" s="3">
        <v>0</v>
      </c>
      <c r="K184" s="3">
        <v>17.649999999999999</v>
      </c>
      <c r="M184" s="3">
        <v>90.75</v>
      </c>
    </row>
    <row r="185" spans="1:13" x14ac:dyDescent="0.25">
      <c r="A185" t="s">
        <v>18</v>
      </c>
      <c r="B185" t="s">
        <v>24</v>
      </c>
      <c r="C185" t="str">
        <f>"556-1-48"</f>
        <v>556-1-48</v>
      </c>
      <c r="D185" t="s">
        <v>2</v>
      </c>
      <c r="F185">
        <v>48</v>
      </c>
      <c r="H185" s="3">
        <v>73.099999999999994</v>
      </c>
      <c r="I185" s="3">
        <v>0</v>
      </c>
      <c r="K185" s="3">
        <v>17.649999999999999</v>
      </c>
      <c r="M185" s="3">
        <v>90.75</v>
      </c>
    </row>
    <row r="186" spans="1:13" x14ac:dyDescent="0.25">
      <c r="A186" t="s">
        <v>18</v>
      </c>
      <c r="B186" t="s">
        <v>24</v>
      </c>
      <c r="C186" t="str">
        <f>"556-1-50"</f>
        <v>556-1-50</v>
      </c>
      <c r="D186" t="s">
        <v>2</v>
      </c>
      <c r="F186">
        <v>50</v>
      </c>
      <c r="H186" s="3">
        <v>73.099999999999994</v>
      </c>
      <c r="I186" s="3">
        <v>0</v>
      </c>
      <c r="K186" s="3">
        <v>22.4</v>
      </c>
      <c r="M186" s="3">
        <v>95.5</v>
      </c>
    </row>
    <row r="187" spans="1:13" x14ac:dyDescent="0.25">
      <c r="A187" t="s">
        <v>18</v>
      </c>
      <c r="B187" t="s">
        <v>24</v>
      </c>
      <c r="C187" t="str">
        <f>"556-1-52"</f>
        <v>556-1-52</v>
      </c>
      <c r="D187" t="s">
        <v>2</v>
      </c>
      <c r="F187">
        <v>52</v>
      </c>
      <c r="H187" s="3">
        <v>73.099999999999994</v>
      </c>
      <c r="I187" s="3">
        <v>0</v>
      </c>
      <c r="K187" s="3">
        <v>22.4</v>
      </c>
      <c r="M187" s="3">
        <v>95.5</v>
      </c>
    </row>
    <row r="188" spans="1:13" x14ac:dyDescent="0.25">
      <c r="A188" t="s">
        <v>18</v>
      </c>
      <c r="B188" t="s">
        <v>24</v>
      </c>
      <c r="C188" t="str">
        <f>"556-1-54"</f>
        <v>556-1-54</v>
      </c>
      <c r="D188" t="s">
        <v>2</v>
      </c>
      <c r="F188">
        <v>54</v>
      </c>
      <c r="H188" s="3">
        <v>73.099999999999994</v>
      </c>
      <c r="I188" s="3">
        <v>0</v>
      </c>
      <c r="K188" s="3">
        <v>22.4</v>
      </c>
      <c r="M188" s="3">
        <v>95.5</v>
      </c>
    </row>
    <row r="189" spans="1:13" x14ac:dyDescent="0.25">
      <c r="A189" t="s">
        <v>18</v>
      </c>
      <c r="B189" t="s">
        <v>24</v>
      </c>
      <c r="C189" t="str">
        <f>"556-1-56"</f>
        <v>556-1-56</v>
      </c>
      <c r="D189" t="s">
        <v>2</v>
      </c>
      <c r="F189">
        <v>56</v>
      </c>
      <c r="H189" s="3">
        <v>73.099999999999994</v>
      </c>
      <c r="I189" s="3">
        <v>0</v>
      </c>
      <c r="K189" s="3">
        <v>26.9</v>
      </c>
      <c r="M189" s="3">
        <v>100</v>
      </c>
    </row>
    <row r="190" spans="1:13" x14ac:dyDescent="0.25">
      <c r="A190" t="s">
        <v>18</v>
      </c>
      <c r="B190" t="s">
        <v>24</v>
      </c>
      <c r="C190" t="str">
        <f>"556-1-58"</f>
        <v>556-1-58</v>
      </c>
      <c r="D190" t="s">
        <v>2</v>
      </c>
      <c r="F190">
        <v>58</v>
      </c>
      <c r="H190" s="3">
        <v>73.099999999999994</v>
      </c>
      <c r="I190" s="3">
        <v>0</v>
      </c>
      <c r="K190" s="3">
        <v>26.9</v>
      </c>
      <c r="M190" s="3">
        <v>100</v>
      </c>
    </row>
    <row r="191" spans="1:13" x14ac:dyDescent="0.25">
      <c r="A191" t="s">
        <v>18</v>
      </c>
      <c r="B191" t="s">
        <v>24</v>
      </c>
      <c r="C191" t="str">
        <f>"556-1-60"</f>
        <v>556-1-60</v>
      </c>
      <c r="D191" t="s">
        <v>2</v>
      </c>
      <c r="F191">
        <v>60</v>
      </c>
      <c r="H191" s="3">
        <v>73.099999999999994</v>
      </c>
      <c r="I191" s="3">
        <v>0</v>
      </c>
      <c r="K191" s="3">
        <v>26.9</v>
      </c>
      <c r="M191" s="3">
        <v>100</v>
      </c>
    </row>
    <row r="192" spans="1:13" x14ac:dyDescent="0.25">
      <c r="A192" t="s">
        <v>18</v>
      </c>
      <c r="B192" t="s">
        <v>24</v>
      </c>
      <c r="C192" t="str">
        <f>"556-2-28"</f>
        <v>556-2-28</v>
      </c>
      <c r="D192" t="s">
        <v>13</v>
      </c>
      <c r="F192">
        <v>28</v>
      </c>
      <c r="H192" s="3">
        <v>73.099999999999994</v>
      </c>
      <c r="I192" s="3">
        <v>0</v>
      </c>
      <c r="K192" s="3">
        <v>0</v>
      </c>
      <c r="M192" s="3">
        <v>73.099999999999994</v>
      </c>
    </row>
    <row r="193" spans="1:13" x14ac:dyDescent="0.25">
      <c r="A193" t="s">
        <v>18</v>
      </c>
      <c r="B193" t="s">
        <v>24</v>
      </c>
      <c r="C193" t="str">
        <f>"556-2-30"</f>
        <v>556-2-30</v>
      </c>
      <c r="D193" t="s">
        <v>13</v>
      </c>
      <c r="F193">
        <v>30</v>
      </c>
      <c r="H193" s="3">
        <v>73.099999999999994</v>
      </c>
      <c r="I193" s="3">
        <v>0</v>
      </c>
      <c r="K193" s="3">
        <v>0</v>
      </c>
      <c r="M193" s="3">
        <v>73.099999999999994</v>
      </c>
    </row>
    <row r="194" spans="1:13" x14ac:dyDescent="0.25">
      <c r="A194" t="s">
        <v>18</v>
      </c>
      <c r="B194" t="s">
        <v>24</v>
      </c>
      <c r="C194" t="str">
        <f>"556-2-32"</f>
        <v>556-2-32</v>
      </c>
      <c r="D194" t="s">
        <v>13</v>
      </c>
      <c r="F194">
        <v>32</v>
      </c>
      <c r="H194" s="3">
        <v>73.099999999999994</v>
      </c>
      <c r="I194" s="3">
        <v>0</v>
      </c>
      <c r="K194" s="3">
        <v>0</v>
      </c>
      <c r="M194" s="3">
        <v>73.099999999999994</v>
      </c>
    </row>
    <row r="195" spans="1:13" x14ac:dyDescent="0.25">
      <c r="A195" t="s">
        <v>18</v>
      </c>
      <c r="B195" t="s">
        <v>24</v>
      </c>
      <c r="C195" t="str">
        <f>"556-2-34"</f>
        <v>556-2-34</v>
      </c>
      <c r="D195" t="s">
        <v>13</v>
      </c>
      <c r="F195">
        <v>34</v>
      </c>
      <c r="H195" s="3">
        <v>73.099999999999994</v>
      </c>
      <c r="I195" s="3">
        <v>0</v>
      </c>
      <c r="K195" s="3">
        <v>10</v>
      </c>
      <c r="M195" s="3">
        <v>83.1</v>
      </c>
    </row>
    <row r="196" spans="1:13" x14ac:dyDescent="0.25">
      <c r="A196" t="s">
        <v>18</v>
      </c>
      <c r="B196" t="s">
        <v>24</v>
      </c>
      <c r="C196" t="str">
        <f>"556-2-36"</f>
        <v>556-2-36</v>
      </c>
      <c r="D196" t="s">
        <v>13</v>
      </c>
      <c r="F196">
        <v>36</v>
      </c>
      <c r="H196" s="3">
        <v>73.099999999999994</v>
      </c>
      <c r="I196" s="3">
        <v>0</v>
      </c>
      <c r="K196" s="3">
        <v>10</v>
      </c>
      <c r="M196" s="3">
        <v>83.1</v>
      </c>
    </row>
    <row r="197" spans="1:13" x14ac:dyDescent="0.25">
      <c r="A197" t="s">
        <v>18</v>
      </c>
      <c r="B197" t="s">
        <v>24</v>
      </c>
      <c r="C197" t="str">
        <f>"556-2-38"</f>
        <v>556-2-38</v>
      </c>
      <c r="D197" t="s">
        <v>13</v>
      </c>
      <c r="F197">
        <v>38</v>
      </c>
      <c r="H197" s="3">
        <v>73.099999999999994</v>
      </c>
      <c r="I197" s="3">
        <v>0</v>
      </c>
      <c r="K197" s="3">
        <v>10</v>
      </c>
      <c r="M197" s="3">
        <v>83.1</v>
      </c>
    </row>
    <row r="198" spans="1:13" x14ac:dyDescent="0.25">
      <c r="A198" t="s">
        <v>18</v>
      </c>
      <c r="B198" t="s">
        <v>24</v>
      </c>
      <c r="C198" t="str">
        <f>"556-2-40"</f>
        <v>556-2-40</v>
      </c>
      <c r="D198" t="s">
        <v>13</v>
      </c>
      <c r="F198">
        <v>40</v>
      </c>
      <c r="H198" s="3">
        <v>73.099999999999994</v>
      </c>
      <c r="I198" s="3">
        <v>0</v>
      </c>
      <c r="K198" s="3">
        <v>17.649999999999999</v>
      </c>
      <c r="M198" s="3">
        <v>90.75</v>
      </c>
    </row>
    <row r="199" spans="1:13" x14ac:dyDescent="0.25">
      <c r="A199" t="s">
        <v>18</v>
      </c>
      <c r="B199" t="s">
        <v>24</v>
      </c>
      <c r="C199" t="str">
        <f>"556-2-42"</f>
        <v>556-2-42</v>
      </c>
      <c r="D199" t="s">
        <v>13</v>
      </c>
      <c r="F199">
        <v>42</v>
      </c>
      <c r="H199" s="3">
        <v>73.099999999999994</v>
      </c>
      <c r="I199" s="3">
        <v>0</v>
      </c>
      <c r="K199" s="3">
        <v>17.649999999999999</v>
      </c>
      <c r="M199" s="3">
        <v>90.75</v>
      </c>
    </row>
    <row r="200" spans="1:13" x14ac:dyDescent="0.25">
      <c r="A200" t="s">
        <v>18</v>
      </c>
      <c r="B200" t="s">
        <v>24</v>
      </c>
      <c r="C200" t="str">
        <f>"556-2-44"</f>
        <v>556-2-44</v>
      </c>
      <c r="D200" t="s">
        <v>13</v>
      </c>
      <c r="F200">
        <v>44</v>
      </c>
      <c r="H200" s="3">
        <v>73.099999999999994</v>
      </c>
      <c r="I200" s="3">
        <v>0</v>
      </c>
      <c r="K200" s="3">
        <v>17.649999999999999</v>
      </c>
      <c r="M200" s="3">
        <v>90.75</v>
      </c>
    </row>
    <row r="201" spans="1:13" x14ac:dyDescent="0.25">
      <c r="A201" t="s">
        <v>18</v>
      </c>
      <c r="B201" t="s">
        <v>24</v>
      </c>
      <c r="C201" t="str">
        <f>"556-2-48"</f>
        <v>556-2-48</v>
      </c>
      <c r="D201" t="s">
        <v>13</v>
      </c>
      <c r="F201">
        <v>48</v>
      </c>
      <c r="H201" s="3">
        <v>73.099999999999994</v>
      </c>
      <c r="I201" s="3">
        <v>0</v>
      </c>
      <c r="K201" s="3">
        <v>17.649999999999999</v>
      </c>
      <c r="M201" s="3">
        <v>90.75</v>
      </c>
    </row>
    <row r="202" spans="1:13" x14ac:dyDescent="0.25">
      <c r="A202" t="s">
        <v>18</v>
      </c>
      <c r="B202" t="s">
        <v>24</v>
      </c>
      <c r="C202" t="str">
        <f>"556-2-50"</f>
        <v>556-2-50</v>
      </c>
      <c r="D202" t="s">
        <v>13</v>
      </c>
      <c r="F202">
        <v>50</v>
      </c>
      <c r="H202" s="3">
        <v>73.099999999999994</v>
      </c>
      <c r="I202" s="3">
        <v>0</v>
      </c>
      <c r="K202" s="3">
        <v>22.4</v>
      </c>
      <c r="M202" s="3">
        <v>95.5</v>
      </c>
    </row>
    <row r="203" spans="1:13" x14ac:dyDescent="0.25">
      <c r="A203" t="s">
        <v>18</v>
      </c>
      <c r="B203" t="s">
        <v>24</v>
      </c>
      <c r="C203" t="str">
        <f>"556-2-52"</f>
        <v>556-2-52</v>
      </c>
      <c r="D203" t="s">
        <v>13</v>
      </c>
      <c r="F203">
        <v>52</v>
      </c>
      <c r="H203" s="3">
        <v>73.099999999999994</v>
      </c>
      <c r="I203" s="3">
        <v>0</v>
      </c>
      <c r="K203" s="3">
        <v>22.4</v>
      </c>
      <c r="M203" s="3">
        <v>95.5</v>
      </c>
    </row>
    <row r="204" spans="1:13" x14ac:dyDescent="0.25">
      <c r="A204" t="s">
        <v>18</v>
      </c>
      <c r="B204" t="s">
        <v>24</v>
      </c>
      <c r="C204" t="str">
        <f>"556-2-54"</f>
        <v>556-2-54</v>
      </c>
      <c r="D204" t="s">
        <v>13</v>
      </c>
      <c r="F204">
        <v>54</v>
      </c>
      <c r="H204" s="3">
        <v>73.099999999999994</v>
      </c>
      <c r="I204" s="3">
        <v>0</v>
      </c>
      <c r="K204" s="3">
        <v>22.4</v>
      </c>
      <c r="M204" s="3">
        <v>95.5</v>
      </c>
    </row>
    <row r="205" spans="1:13" x14ac:dyDescent="0.25">
      <c r="A205" t="s">
        <v>18</v>
      </c>
      <c r="B205" t="s">
        <v>24</v>
      </c>
      <c r="C205" t="str">
        <f>"556-2-56"</f>
        <v>556-2-56</v>
      </c>
      <c r="D205" t="s">
        <v>13</v>
      </c>
      <c r="F205">
        <v>56</v>
      </c>
      <c r="H205" s="3">
        <v>73.099999999999994</v>
      </c>
      <c r="I205" s="3">
        <v>0</v>
      </c>
      <c r="K205" s="3">
        <v>26.9</v>
      </c>
      <c r="M205" s="3">
        <v>100</v>
      </c>
    </row>
    <row r="206" spans="1:13" x14ac:dyDescent="0.25">
      <c r="A206" t="s">
        <v>18</v>
      </c>
      <c r="B206" t="s">
        <v>24</v>
      </c>
      <c r="C206" t="str">
        <f>"556-2-58"</f>
        <v>556-2-58</v>
      </c>
      <c r="D206" t="s">
        <v>13</v>
      </c>
      <c r="F206">
        <v>58</v>
      </c>
      <c r="H206" s="3">
        <v>73.099999999999994</v>
      </c>
      <c r="I206" s="3">
        <v>0</v>
      </c>
      <c r="K206" s="3">
        <v>26.9</v>
      </c>
      <c r="M206" s="3">
        <v>100</v>
      </c>
    </row>
    <row r="207" spans="1:13" x14ac:dyDescent="0.25">
      <c r="A207" t="s">
        <v>18</v>
      </c>
      <c r="B207" t="s">
        <v>24</v>
      </c>
      <c r="C207" t="str">
        <f>"556-2-60"</f>
        <v>556-2-60</v>
      </c>
      <c r="D207" t="s">
        <v>13</v>
      </c>
      <c r="F207">
        <v>60</v>
      </c>
      <c r="H207" s="3">
        <v>73.099999999999994</v>
      </c>
      <c r="I207" s="3">
        <v>0</v>
      </c>
      <c r="K207" s="3">
        <v>26.9</v>
      </c>
      <c r="M207" s="3">
        <v>100</v>
      </c>
    </row>
    <row r="208" spans="1:13" x14ac:dyDescent="0.25">
      <c r="A208" t="s">
        <v>25</v>
      </c>
      <c r="B208" t="s">
        <v>26</v>
      </c>
      <c r="C208" t="str">
        <f>"88-1"</f>
        <v>88-1</v>
      </c>
      <c r="D208" t="s">
        <v>2</v>
      </c>
      <c r="H208" s="3">
        <v>39.25</v>
      </c>
      <c r="I208" s="3">
        <v>0</v>
      </c>
      <c r="M208" s="3">
        <v>39.25</v>
      </c>
    </row>
    <row r="209" spans="1:13" x14ac:dyDescent="0.25">
      <c r="A209" t="s">
        <v>25</v>
      </c>
      <c r="B209" t="s">
        <v>26</v>
      </c>
      <c r="C209" t="str">
        <f>"88-2"</f>
        <v>88-2</v>
      </c>
      <c r="D209" t="s">
        <v>13</v>
      </c>
      <c r="H209" s="3">
        <v>39.25</v>
      </c>
      <c r="I209" s="3">
        <v>0</v>
      </c>
      <c r="M209" s="3">
        <v>39.25</v>
      </c>
    </row>
    <row r="210" spans="1:13" x14ac:dyDescent="0.25">
      <c r="A210" t="s">
        <v>25</v>
      </c>
      <c r="B210" t="s">
        <v>26</v>
      </c>
      <c r="C210" t="str">
        <f>"88-3"</f>
        <v>88-3</v>
      </c>
      <c r="D210" t="s">
        <v>14</v>
      </c>
      <c r="H210" s="3">
        <v>39.25</v>
      </c>
      <c r="I210" s="3">
        <v>0</v>
      </c>
      <c r="M210" s="3">
        <v>39.25</v>
      </c>
    </row>
    <row r="211" spans="1:13" x14ac:dyDescent="0.25">
      <c r="A211" t="s">
        <v>25</v>
      </c>
      <c r="B211" t="s">
        <v>26</v>
      </c>
      <c r="C211" t="str">
        <f>"88-4"</f>
        <v>88-4</v>
      </c>
      <c r="D211" t="s">
        <v>27</v>
      </c>
      <c r="H211" s="3">
        <v>39.25</v>
      </c>
      <c r="I211" s="3">
        <v>0</v>
      </c>
      <c r="M211" s="3">
        <v>39.25</v>
      </c>
    </row>
    <row r="212" spans="1:13" x14ac:dyDescent="0.25">
      <c r="A212" t="s">
        <v>25</v>
      </c>
      <c r="B212" t="s">
        <v>28</v>
      </c>
      <c r="C212" t="str">
        <f>"22-1"</f>
        <v>22-1</v>
      </c>
      <c r="D212" t="s">
        <v>2</v>
      </c>
      <c r="H212" s="3">
        <v>17.5</v>
      </c>
      <c r="I212" s="3">
        <v>0</v>
      </c>
      <c r="M212" s="3">
        <v>17.5</v>
      </c>
    </row>
    <row r="213" spans="1:13" x14ac:dyDescent="0.25">
      <c r="A213" t="s">
        <v>25</v>
      </c>
      <c r="B213" t="s">
        <v>28</v>
      </c>
      <c r="C213" t="str">
        <f>"22-2"</f>
        <v>22-2</v>
      </c>
      <c r="D213" t="s">
        <v>13</v>
      </c>
      <c r="H213" s="3">
        <v>17.5</v>
      </c>
      <c r="I213" s="3">
        <v>0</v>
      </c>
      <c r="M213" s="3">
        <v>17.5</v>
      </c>
    </row>
    <row r="214" spans="1:13" x14ac:dyDescent="0.25">
      <c r="A214" t="s">
        <v>25</v>
      </c>
      <c r="B214" t="s">
        <v>28</v>
      </c>
      <c r="C214" t="str">
        <f>"22-3"</f>
        <v>22-3</v>
      </c>
      <c r="D214" t="s">
        <v>14</v>
      </c>
      <c r="H214" s="3">
        <v>17.5</v>
      </c>
      <c r="I214" s="3">
        <v>0</v>
      </c>
      <c r="M214" s="3"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Garcia</dc:creator>
  <cp:lastModifiedBy>%username%</cp:lastModifiedBy>
  <dcterms:created xsi:type="dcterms:W3CDTF">2016-09-20T21:18:21Z</dcterms:created>
  <dcterms:modified xsi:type="dcterms:W3CDTF">2016-09-20T21:23:57Z</dcterms:modified>
</cp:coreProperties>
</file>