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nanuminfo/Documents/OWASP/Mobile_App_Security_Checklist/"/>
    </mc:Choice>
  </mc:AlternateContent>
  <xr:revisionPtr revIDLastSave="0" documentId="13_ncr:1_{F147F68C-B501-BA48-9005-1F57CD52F085}" xr6:coauthVersionLast="45" xr6:coauthVersionMax="45" xr10:uidLastSave="{00000000-0000-0000-0000-000000000000}"/>
  <bookViews>
    <workbookView xWindow="860" yWindow="460" windowWidth="32740" windowHeight="20540" tabRatio="500" xr2:uid="{00000000-000D-0000-FFFF-FFFF00000000}"/>
  </bookViews>
  <sheets>
    <sheet name="개요" sheetId="1" r:id="rId1"/>
    <sheet name="요약" sheetId="2" r:id="rId2"/>
    <sheet name="보안요구사항(Android)" sheetId="3" r:id="rId3"/>
    <sheet name="안티리버싱(Android)" sheetId="4" r:id="rId4"/>
    <sheet name="보안요구사항(iOS)" sheetId="5" r:id="rId5"/>
    <sheet name="안티리버싱(iOS)" sheetId="6" r:id="rId6"/>
    <sheet name="변경이력(한국어)" sheetId="8" r:id="rId7"/>
    <sheet name="변경이력(원문)" sheetId="7" r:id="rId8"/>
  </sheets>
  <definedNames>
    <definedName name="_xlnm._FilterDatabase" localSheetId="2">'보안요구사항(Android)'!$B$3:$K$72</definedName>
    <definedName name="BASE_URL">개요!$D$14</definedName>
    <definedName name="MASVS_VERSION">개요!$D$11</definedName>
    <definedName name="MSTG_VERSION">개요!$D$13</definedName>
  </definedNames>
  <calcPr calcId="191029" concurrentCalc="0"/>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5" i="6" l="1"/>
  <c r="D22" i="1"/>
  <c r="D5" i="6"/>
  <c r="D6" i="6"/>
  <c r="D7" i="6"/>
  <c r="D8" i="6"/>
  <c r="D9" i="6"/>
  <c r="D10" i="6"/>
  <c r="D11" i="6"/>
  <c r="D12" i="6"/>
  <c r="D13" i="6"/>
  <c r="D14" i="6"/>
  <c r="D16" i="6"/>
  <c r="D17" i="6"/>
  <c r="D18" i="6"/>
  <c r="D4" i="6"/>
  <c r="D26" i="4"/>
  <c r="D25" i="4"/>
  <c r="D24" i="4"/>
  <c r="D24" i="6"/>
  <c r="D25" i="6"/>
  <c r="D26" i="6"/>
  <c r="D80" i="5"/>
  <c r="D81" i="5"/>
  <c r="D79"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4" i="5"/>
  <c r="H22" i="5"/>
  <c r="D43" i="2"/>
  <c r="D42" i="2"/>
  <c r="G42" i="2"/>
  <c r="I49" i="2"/>
  <c r="I50" i="2"/>
  <c r="J49" i="2"/>
  <c r="J50" i="2"/>
  <c r="H49" i="2"/>
  <c r="H50" i="2"/>
  <c r="E44" i="2"/>
  <c r="E49" i="2"/>
  <c r="E48" i="2"/>
  <c r="E45" i="2"/>
  <c r="E50" i="2"/>
  <c r="F44" i="2"/>
  <c r="F49" i="2"/>
  <c r="F48" i="2"/>
  <c r="F45" i="2"/>
  <c r="F50" i="2"/>
  <c r="D44" i="2"/>
  <c r="D49" i="2"/>
  <c r="D48" i="2"/>
  <c r="D45" i="2"/>
  <c r="D50" i="2"/>
  <c r="G50" i="2"/>
  <c r="K50" i="2"/>
  <c r="H10" i="3"/>
  <c r="I11" i="3"/>
  <c r="H11" i="3"/>
  <c r="D21" i="1"/>
  <c r="D14" i="1"/>
  <c r="G17" i="6"/>
  <c r="G15" i="6"/>
  <c r="G7" i="6"/>
  <c r="G6" i="6"/>
  <c r="G5" i="6"/>
  <c r="H72" i="5"/>
  <c r="H71" i="5"/>
  <c r="H70" i="5"/>
  <c r="H69" i="5"/>
  <c r="H68" i="5"/>
  <c r="H67" i="5"/>
  <c r="H66" i="5"/>
  <c r="H65" i="5"/>
  <c r="H64" i="5"/>
  <c r="H62" i="5"/>
  <c r="H61" i="5"/>
  <c r="H60" i="5"/>
  <c r="H59" i="5"/>
  <c r="H58" i="5"/>
  <c r="H57" i="5"/>
  <c r="H56" i="5"/>
  <c r="H55" i="5"/>
  <c r="H53" i="5"/>
  <c r="H52" i="5"/>
  <c r="H51" i="5"/>
  <c r="H50" i="5"/>
  <c r="I49" i="5"/>
  <c r="H49" i="5"/>
  <c r="H48" i="5"/>
  <c r="H46" i="5"/>
  <c r="H45" i="5"/>
  <c r="H44" i="5"/>
  <c r="H43" i="5"/>
  <c r="H42" i="5"/>
  <c r="I41" i="5"/>
  <c r="H41" i="5"/>
  <c r="H40" i="5"/>
  <c r="H39" i="5"/>
  <c r="I38" i="5"/>
  <c r="H38" i="5"/>
  <c r="H37" i="5"/>
  <c r="I36" i="5"/>
  <c r="H36" i="5"/>
  <c r="H34" i="5"/>
  <c r="H33" i="5"/>
  <c r="H32" i="5"/>
  <c r="H31" i="5"/>
  <c r="H30" i="5"/>
  <c r="H29" i="5"/>
  <c r="H27" i="5"/>
  <c r="H26" i="5"/>
  <c r="H25" i="5"/>
  <c r="H24" i="5"/>
  <c r="H23" i="5"/>
  <c r="H21" i="5"/>
  <c r="H20" i="5"/>
  <c r="H19" i="5"/>
  <c r="H18" i="5"/>
  <c r="H17" i="5"/>
  <c r="H16" i="5"/>
  <c r="H14" i="5"/>
  <c r="H13" i="5"/>
  <c r="H12" i="5"/>
  <c r="I11" i="5"/>
  <c r="H11" i="5"/>
  <c r="H10" i="5"/>
  <c r="H9" i="5"/>
  <c r="H8" i="5"/>
  <c r="H7" i="5"/>
  <c r="I6" i="5"/>
  <c r="H6" i="5"/>
  <c r="H5" i="5"/>
  <c r="G17" i="4"/>
  <c r="G15" i="4"/>
  <c r="G13" i="4"/>
  <c r="G10" i="4"/>
  <c r="G9" i="4"/>
  <c r="G8" i="4"/>
  <c r="G7" i="4"/>
  <c r="G6" i="4"/>
  <c r="G5" i="4"/>
  <c r="H72" i="3"/>
  <c r="H71" i="3"/>
  <c r="H70" i="3"/>
  <c r="H69" i="3"/>
  <c r="H68" i="3"/>
  <c r="H67" i="3"/>
  <c r="H66" i="3"/>
  <c r="H65" i="3"/>
  <c r="H64" i="3"/>
  <c r="H62" i="3"/>
  <c r="H61" i="3"/>
  <c r="H60" i="3"/>
  <c r="H59" i="3"/>
  <c r="H58" i="3"/>
  <c r="H57" i="3"/>
  <c r="I56" i="3"/>
  <c r="H56" i="3"/>
  <c r="H55" i="3"/>
  <c r="H53" i="3"/>
  <c r="H52" i="3"/>
  <c r="I51" i="3"/>
  <c r="H51" i="3"/>
  <c r="H50" i="3"/>
  <c r="H49" i="3"/>
  <c r="H48" i="3"/>
  <c r="H46" i="3"/>
  <c r="H45" i="3"/>
  <c r="H44" i="3"/>
  <c r="H43" i="3"/>
  <c r="H42" i="3"/>
  <c r="I41" i="3"/>
  <c r="H41" i="3"/>
  <c r="H40" i="3"/>
  <c r="H39" i="3"/>
  <c r="I38" i="3"/>
  <c r="H38" i="3"/>
  <c r="H37" i="3"/>
  <c r="J36" i="3"/>
  <c r="I36" i="3"/>
  <c r="H36" i="3"/>
  <c r="H34" i="3"/>
  <c r="H33" i="3"/>
  <c r="I32" i="3"/>
  <c r="H32" i="3"/>
  <c r="I31" i="3"/>
  <c r="H31" i="3"/>
  <c r="I30" i="3"/>
  <c r="H30" i="3"/>
  <c r="I29" i="3"/>
  <c r="H29" i="3"/>
  <c r="H27" i="3"/>
  <c r="I26" i="3"/>
  <c r="H26" i="3"/>
  <c r="H25" i="3"/>
  <c r="H24" i="3"/>
  <c r="H23" i="3"/>
  <c r="H22" i="3"/>
  <c r="H21" i="3"/>
  <c r="H20" i="3"/>
  <c r="H19" i="3"/>
  <c r="H18" i="3"/>
  <c r="H17" i="3"/>
  <c r="I16" i="3"/>
  <c r="H16" i="3"/>
  <c r="H14" i="3"/>
  <c r="H13" i="3"/>
  <c r="H12" i="3"/>
  <c r="J11" i="3"/>
  <c r="H9" i="3"/>
  <c r="H8" i="3"/>
  <c r="H7" i="3"/>
  <c r="I6" i="3"/>
  <c r="H6" i="3"/>
  <c r="I5" i="3"/>
  <c r="H5" i="3"/>
  <c r="K49" i="2"/>
  <c r="G49" i="2"/>
  <c r="H48" i="2"/>
  <c r="I48" i="2"/>
  <c r="K48" i="2"/>
  <c r="J48" i="2"/>
  <c r="G48" i="2"/>
  <c r="H47" i="2"/>
  <c r="I47" i="2"/>
  <c r="K47" i="2"/>
  <c r="J47" i="2"/>
  <c r="D47" i="2"/>
  <c r="E47" i="2"/>
  <c r="G47" i="2"/>
  <c r="F47" i="2"/>
  <c r="H46" i="2"/>
  <c r="I46" i="2"/>
  <c r="K46" i="2"/>
  <c r="J46" i="2"/>
  <c r="D46" i="2"/>
  <c r="E46" i="2"/>
  <c r="G46" i="2"/>
  <c r="F46" i="2"/>
  <c r="H45" i="2"/>
  <c r="I45" i="2"/>
  <c r="K45" i="2"/>
  <c r="J45" i="2"/>
  <c r="G45" i="2"/>
  <c r="H44" i="2"/>
  <c r="I44" i="2"/>
  <c r="K44" i="2"/>
  <c r="J44" i="2"/>
  <c r="G44" i="2"/>
  <c r="H43" i="2"/>
  <c r="I43" i="2"/>
  <c r="K43" i="2"/>
  <c r="J43" i="2"/>
  <c r="E43" i="2"/>
  <c r="G43" i="2"/>
  <c r="F43" i="2"/>
  <c r="H42" i="2"/>
  <c r="I42" i="2"/>
  <c r="K42" i="2"/>
  <c r="J42" i="2"/>
  <c r="E42" i="2"/>
  <c r="F42" i="2"/>
  <c r="U7" i="2"/>
  <c r="G7" i="2"/>
  <c r="D12" i="1"/>
</calcChain>
</file>

<file path=xl/sharedStrings.xml><?xml version="1.0" encoding="utf-8"?>
<sst xmlns="http://schemas.openxmlformats.org/spreadsheetml/2006/main" count="958" uniqueCount="379">
  <si>
    <t>1.1.4</t>
  </si>
  <si>
    <t>1.1.3</t>
  </si>
  <si>
    <t>Version</t>
  </si>
  <si>
    <t>`</t>
  </si>
  <si>
    <t>Android</t>
  </si>
  <si>
    <t>iOS</t>
  </si>
  <si>
    <t>P</t>
  </si>
  <si>
    <t>F</t>
  </si>
  <si>
    <t>NA</t>
  </si>
  <si>
    <t>%</t>
  </si>
  <si>
    <t>ID</t>
  </si>
  <si>
    <t>MSTG-ID</t>
  </si>
  <si>
    <t>Level 1</t>
  </si>
  <si>
    <t>Level 2</t>
  </si>
  <si>
    <t>Comment</t>
  </si>
  <si>
    <t>V1</t>
  </si>
  <si>
    <t>1.1</t>
  </si>
  <si>
    <t>MSTG-ARCH-1</t>
  </si>
  <si>
    <t>✓</t>
  </si>
  <si>
    <t>1.2</t>
  </si>
  <si>
    <t>MSTG-ARCH-2</t>
  </si>
  <si>
    <t>1.3</t>
  </si>
  <si>
    <t>MSTG-ARCH-3</t>
  </si>
  <si>
    <t>1.4</t>
  </si>
  <si>
    <t>MSTG-ARCH-4</t>
  </si>
  <si>
    <t>1.5</t>
  </si>
  <si>
    <t>MSTG-ARCH-5</t>
  </si>
  <si>
    <t>N/A</t>
  </si>
  <si>
    <t>1.6</t>
  </si>
  <si>
    <t>MSTG-ARCH-6</t>
  </si>
  <si>
    <t>1.7</t>
  </si>
  <si>
    <t>MSTG-ARCH-7</t>
  </si>
  <si>
    <t>1.8</t>
  </si>
  <si>
    <t>MSTG-ARCH-8</t>
  </si>
  <si>
    <t>1.9</t>
  </si>
  <si>
    <t>MSTG-ARCH-9</t>
  </si>
  <si>
    <t>1.10</t>
  </si>
  <si>
    <t>MSTG-ARCH-10</t>
  </si>
  <si>
    <t>V2</t>
  </si>
  <si>
    <t>2.1</t>
  </si>
  <si>
    <t>MSTG-STORAGE‑1</t>
  </si>
  <si>
    <t>2.2</t>
  </si>
  <si>
    <t>MSTG-STORAGE‑2</t>
  </si>
  <si>
    <t>2.3</t>
  </si>
  <si>
    <t>MSTG-STORAGE‑3</t>
  </si>
  <si>
    <t>2.4</t>
  </si>
  <si>
    <t>MSTG-STORAGE‑4</t>
  </si>
  <si>
    <t>2.5</t>
  </si>
  <si>
    <t>MSTG-STORAGE‑5</t>
  </si>
  <si>
    <t>2.6</t>
  </si>
  <si>
    <t>MSTG-STORAGE‑6</t>
  </si>
  <si>
    <t>2.7</t>
  </si>
  <si>
    <t>MSTG-STORAGE‑7</t>
  </si>
  <si>
    <t>2.8</t>
  </si>
  <si>
    <t>MSTG-STORAGE‑8</t>
  </si>
  <si>
    <t>2.9</t>
  </si>
  <si>
    <t>MSTG-STORAGE‑9</t>
  </si>
  <si>
    <t>2.10</t>
  </si>
  <si>
    <t>MSTG-STORAGE‑10</t>
  </si>
  <si>
    <t>2.11</t>
  </si>
  <si>
    <t>MSTG-STORAGE‑11</t>
  </si>
  <si>
    <t>2.12</t>
  </si>
  <si>
    <t>MSTG-STORAGE‑12</t>
  </si>
  <si>
    <t>V3</t>
  </si>
  <si>
    <t>3.1</t>
  </si>
  <si>
    <t>MSTG‑CRYPTO‑1</t>
  </si>
  <si>
    <t>3.2</t>
  </si>
  <si>
    <t>MSTG‑CRYPTO‑2</t>
  </si>
  <si>
    <t>3.3</t>
  </si>
  <si>
    <t>MSTG‑CRYPTO‑3</t>
  </si>
  <si>
    <t>3.4</t>
  </si>
  <si>
    <t>MSTG‑CRYPTO‑4</t>
  </si>
  <si>
    <t>3.5</t>
  </si>
  <si>
    <t>MSTG‑CRYPTO‑5</t>
  </si>
  <si>
    <t>3.6</t>
  </si>
  <si>
    <t>MSTG‑CRYPTO‑6</t>
  </si>
  <si>
    <t>V4</t>
  </si>
  <si>
    <t>4.1</t>
  </si>
  <si>
    <t>MSTG-AUTH-1</t>
  </si>
  <si>
    <t>4.2</t>
  </si>
  <si>
    <t>MSTG-AUTH-2</t>
  </si>
  <si>
    <t>4.3</t>
  </si>
  <si>
    <t>MSTG-AUTH-3</t>
  </si>
  <si>
    <t>4.4</t>
  </si>
  <si>
    <t>MSTG-AUTH-4</t>
  </si>
  <si>
    <t>4.5</t>
  </si>
  <si>
    <t>MSTG-AUTH-5</t>
  </si>
  <si>
    <t>4.6</t>
  </si>
  <si>
    <t>MSTG-AUTH-6</t>
  </si>
  <si>
    <t>4.7</t>
  </si>
  <si>
    <t>MSTG-AUTH-7</t>
  </si>
  <si>
    <t>4.8</t>
  </si>
  <si>
    <t>MSTG-AUTH-8</t>
  </si>
  <si>
    <t>4.9</t>
  </si>
  <si>
    <t>MSTG-AUTH-9</t>
  </si>
  <si>
    <t>4.10</t>
  </si>
  <si>
    <t>MSTG-AUTH-10</t>
  </si>
  <si>
    <t>4.11</t>
  </si>
  <si>
    <t>MSTG-AUTH-11</t>
  </si>
  <si>
    <t>V5</t>
  </si>
  <si>
    <t>5.1</t>
  </si>
  <si>
    <t>MSTG-NETWORK-1</t>
  </si>
  <si>
    <t>5.2</t>
  </si>
  <si>
    <t>MSTG-NETWORK-2</t>
  </si>
  <si>
    <t>5.3</t>
  </si>
  <si>
    <t>MSTG-NETWORK-3</t>
  </si>
  <si>
    <t>5.4</t>
  </si>
  <si>
    <t>MSTG-NETWORK-4</t>
  </si>
  <si>
    <t>5.5</t>
  </si>
  <si>
    <t>MSTG-NETWORK-5</t>
  </si>
  <si>
    <t>5.6</t>
  </si>
  <si>
    <t>MSTG-NETWORK-6</t>
  </si>
  <si>
    <t>V6</t>
  </si>
  <si>
    <t>6.1</t>
  </si>
  <si>
    <t>MSTG-PLATFORM-1</t>
  </si>
  <si>
    <t>6.2</t>
  </si>
  <si>
    <t>MSTG-PLATFORM-2</t>
  </si>
  <si>
    <t>6.3</t>
  </si>
  <si>
    <t>MSTG-PLATFORM-3</t>
  </si>
  <si>
    <t>6.4</t>
  </si>
  <si>
    <t>MSTG-PLATFORM-4</t>
  </si>
  <si>
    <t>6.5</t>
  </si>
  <si>
    <t>MSTG-PLATFORM-5</t>
  </si>
  <si>
    <t>6.6</t>
  </si>
  <si>
    <t>MSTG-PLATFORM-6</t>
  </si>
  <si>
    <t>6.7</t>
  </si>
  <si>
    <t>MSTG-PLATFORM-7</t>
  </si>
  <si>
    <t>6.8</t>
  </si>
  <si>
    <t>MSTG-PLATFORM-8</t>
  </si>
  <si>
    <t>V7</t>
  </si>
  <si>
    <t>7.1</t>
  </si>
  <si>
    <t>MSTG-CODE-1</t>
  </si>
  <si>
    <t>7.2</t>
  </si>
  <si>
    <t>MSTG-CODE-2</t>
  </si>
  <si>
    <t>7.3</t>
  </si>
  <si>
    <t>MSTG-CODE-3</t>
  </si>
  <si>
    <t>7.4</t>
  </si>
  <si>
    <t>MSTG-CODE-4</t>
  </si>
  <si>
    <t>7.5</t>
  </si>
  <si>
    <t>MSTG-CODE-5</t>
  </si>
  <si>
    <t>7.6</t>
  </si>
  <si>
    <t>MSTG-CODE-6</t>
  </si>
  <si>
    <t>7.7</t>
  </si>
  <si>
    <t>MSTG-CODE-7</t>
  </si>
  <si>
    <t>7.8</t>
  </si>
  <si>
    <t>MSTG-CODE-8</t>
  </si>
  <si>
    <t>7.9</t>
  </si>
  <si>
    <t>MSTG-CODE-9</t>
  </si>
  <si>
    <t>Pass</t>
  </si>
  <si>
    <t>Fail</t>
  </si>
  <si>
    <t>8.1</t>
  </si>
  <si>
    <t>MSTG-RESILIENCE-1</t>
  </si>
  <si>
    <t>8.2</t>
  </si>
  <si>
    <t>MSTG-RESILIENCE-2</t>
  </si>
  <si>
    <t>8.3</t>
  </si>
  <si>
    <t>MSTG-RESILIENCE-3</t>
  </si>
  <si>
    <t>8.4</t>
  </si>
  <si>
    <t>MSTG-RESILIENCE-4</t>
  </si>
  <si>
    <t>8.5</t>
  </si>
  <si>
    <t>MSTG-RESILIENCE-5</t>
  </si>
  <si>
    <t>8.6</t>
  </si>
  <si>
    <t>MSTG-RESILIENCE-6</t>
  </si>
  <si>
    <t>8.7</t>
  </si>
  <si>
    <t>MSTG-RESILIENCE-7</t>
  </si>
  <si>
    <t xml:space="preserve"> -</t>
  </si>
  <si>
    <t>8.8</t>
  </si>
  <si>
    <t>MSTG-RESILIENCE-8</t>
  </si>
  <si>
    <t>-</t>
  </si>
  <si>
    <t>8.9</t>
  </si>
  <si>
    <t>MSTG-RESILIENCE-9</t>
  </si>
  <si>
    <t>8.10</t>
  </si>
  <si>
    <t>MSTG-RESILIENCE-10</t>
  </si>
  <si>
    <t>8.11</t>
  </si>
  <si>
    <t>MSTG-RESILIENCE-11</t>
  </si>
  <si>
    <t>8.12</t>
  </si>
  <si>
    <t>MSTG-RESILIENCE-12</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</si>
  <si>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</si>
  <si>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</si>
  <si>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</si>
  <si>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</si>
  <si>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</si>
  <si>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</si>
  <si>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</si>
  <si>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</si>
  <si>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</si>
  <si>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</si>
  <si>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</si>
  <si>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</si>
  <si>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</si>
  <si>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</si>
  <si>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</si>
  <si>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</si>
  <si>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</si>
  <si>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</si>
  <si>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</si>
  <si>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</si>
  <si>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</si>
  <si>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</si>
  <si>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</si>
  <si>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</si>
  <si>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</si>
  <si>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</si>
  <si>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</si>
  <si>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</si>
  <si>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</si>
  <si>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</si>
  <si>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</si>
  <si>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</si>
  <si>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</si>
  <si>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</si>
  <si>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</si>
  <si>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</si>
  <si>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</si>
  <si>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</si>
  <si>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</si>
  <si>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</si>
  <si>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</si>
  <si>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</si>
  <si>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</si>
  <si>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</si>
  <si>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</si>
  <si>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</si>
  <si>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</si>
  <si>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</si>
  <si>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</si>
  <si>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</si>
  <si>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</si>
  <si>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</si>
  <si>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테스트 정보 개요</t>
    <phoneticPr fontId="9" type="noConversion"/>
  </si>
  <si>
    <t>위의 내용은 Android 및 iOS 체크리스트의 모든 하이퍼링크에 대한 기반을 구성하는데 사용됩니다.
특정 유스케이스에 맞게 모든 하이퍼링크를 특정 버전의 MSTG로 업데이트 하십시오.</t>
    <phoneticPr fontId="9" type="noConversion"/>
  </si>
  <si>
    <t>MASVS 버전</t>
    <phoneticPr fontId="9" type="noConversion"/>
  </si>
  <si>
    <t>MSTG 버전</t>
    <phoneticPr fontId="9" type="noConversion"/>
  </si>
  <si>
    <t>고객명</t>
    <phoneticPr fontId="9" type="noConversion"/>
  </si>
  <si>
    <t>테스트 장소</t>
    <phoneticPr fontId="9" type="noConversion"/>
  </si>
  <si>
    <t>시작일</t>
    <phoneticPr fontId="9" type="noConversion"/>
  </si>
  <si>
    <t>종료일</t>
    <phoneticPr fontId="9" type="noConversion"/>
  </si>
  <si>
    <t>테스터 이름</t>
    <phoneticPr fontId="9" type="noConversion"/>
  </si>
  <si>
    <t>테스트 범위</t>
    <phoneticPr fontId="9" type="noConversion"/>
  </si>
  <si>
    <t>검증 수준</t>
    <phoneticPr fontId="9" type="noConversion"/>
  </si>
  <si>
    <t>애플리케이션명</t>
    <phoneticPr fontId="9" type="noConversion"/>
  </si>
  <si>
    <t>Google Play 스토어 링크</t>
    <phoneticPr fontId="9" type="noConversion"/>
  </si>
  <si>
    <t>Apple 앱 스토어 링크</t>
    <phoneticPr fontId="9" type="noConversion"/>
  </si>
  <si>
    <t>파일명</t>
    <phoneticPr fontId="9" type="noConversion"/>
  </si>
  <si>
    <t>버전</t>
    <phoneticPr fontId="9" type="noConversion"/>
  </si>
  <si>
    <t>고객 담당자 및 연락처 정보</t>
    <phoneticPr fontId="9" type="noConversion"/>
  </si>
  <si>
    <t>이름</t>
    <phoneticPr fontId="9" type="noConversion"/>
  </si>
  <si>
    <t>부서명</t>
    <phoneticPr fontId="9" type="noConversion"/>
  </si>
  <si>
    <t>직책</t>
    <phoneticPr fontId="9" type="noConversion"/>
  </si>
  <si>
    <t>전화번호</t>
    <phoneticPr fontId="9" type="noConversion"/>
  </si>
  <si>
    <t>E-mail</t>
    <phoneticPr fontId="9" type="noConversion"/>
  </si>
  <si>
    <t>MASVS의 온라인 버전</t>
    <phoneticPr fontId="9" type="noConversion"/>
  </si>
  <si>
    <t>MSTG의 온라인 버전</t>
    <phoneticPr fontId="9" type="noConversion"/>
  </si>
  <si>
    <t>앱 테스트 정보</t>
    <phoneticPr fontId="9" type="noConversion"/>
  </si>
  <si>
    <t>파일 해쉬 SHA256
(shasum, openssl, sha256sum 등을 사용하여 얻을 수 있음)</t>
    <phoneticPr fontId="9" type="noConversion"/>
  </si>
  <si>
    <t>&lt;고객명&gt;</t>
    <phoneticPr fontId="9" type="noConversion"/>
  </si>
  <si>
    <t>&lt;AppName&gt;</t>
    <phoneticPr fontId="9" type="noConversion"/>
  </si>
  <si>
    <t>MASVS 준수 점수 ( / 5)</t>
    <phoneticPr fontId="9" type="noConversion"/>
  </si>
  <si>
    <t>V1: 아키텍처, 디자인 및 위협 모델링</t>
    <phoneticPr fontId="9" type="noConversion"/>
  </si>
  <si>
    <t>V3: 암호화 검증</t>
    <phoneticPr fontId="9" type="noConversion"/>
  </si>
  <si>
    <t>V4: 인증 및 세션 관리</t>
    <phoneticPr fontId="9" type="noConversion"/>
  </si>
  <si>
    <t>V5: 네트워크 통신</t>
    <phoneticPr fontId="9" type="noConversion"/>
  </si>
  <si>
    <t>V6: 플랫폼 상호 작용</t>
    <phoneticPr fontId="9" type="noConversion"/>
  </si>
  <si>
    <t>V7: 코드 품질 및 빌드 설정</t>
    <phoneticPr fontId="9" type="noConversion"/>
  </si>
  <si>
    <t xml:space="preserve">Android: 
iOS: </t>
    <phoneticPr fontId="9" type="noConversion"/>
  </si>
  <si>
    <t>관리자를 위한 요약 정보</t>
    <phoneticPr fontId="9" type="noConversion"/>
  </si>
  <si>
    <t>XLS 변경 이력</t>
    <phoneticPr fontId="9" type="noConversion"/>
  </si>
  <si>
    <t>변경일</t>
    <phoneticPr fontId="9" type="noConversion"/>
  </si>
  <si>
    <t>내용</t>
    <phoneticPr fontId="9" type="noConversion"/>
  </si>
  <si>
    <t>1.1.2</t>
    <phoneticPr fontId="9" type="noConversion"/>
  </si>
  <si>
    <t>전영재 (Youngjae Jeon)</t>
    <phoneticPr fontId="9" type="noConversion"/>
  </si>
  <si>
    <t>변경자</t>
    <phoneticPr fontId="9" type="noConversion"/>
  </si>
  <si>
    <t>모바일 애플리케이션 보안 요구 사항(Android)</t>
    <phoneticPr fontId="9" type="noConversion"/>
  </si>
  <si>
    <t>비고</t>
    <phoneticPr fontId="9" type="noConversion"/>
  </si>
  <si>
    <t>아키텍처, 디자인 및 위협 모델링</t>
    <phoneticPr fontId="9" type="noConversion"/>
  </si>
  <si>
    <t>데이터 저장 및 개인 정보</t>
    <phoneticPr fontId="9" type="noConversion"/>
  </si>
  <si>
    <t>암호화</t>
    <phoneticPr fontId="9" type="noConversion"/>
  </si>
  <si>
    <t>인증 및 세션 관리</t>
    <phoneticPr fontId="9" type="noConversion"/>
  </si>
  <si>
    <t>네트워크 통신</t>
    <phoneticPr fontId="9" type="noConversion"/>
  </si>
  <si>
    <t>플랫폼 상호 작용</t>
    <phoneticPr fontId="9" type="noConversion"/>
  </si>
  <si>
    <t>코드 품질 및 빌드 설정</t>
    <phoneticPr fontId="9" type="noConversion"/>
  </si>
  <si>
    <t>결과표시</t>
    <phoneticPr fontId="9" type="noConversion"/>
  </si>
  <si>
    <t>구분</t>
    <phoneticPr fontId="9" type="noConversion"/>
  </si>
  <si>
    <t>정의</t>
    <phoneticPr fontId="9" type="noConversion"/>
  </si>
  <si>
    <t>점검 요구 사항</t>
    <phoneticPr fontId="9" type="noConversion"/>
  </si>
  <si>
    <t>결과</t>
    <phoneticPr fontId="9" type="noConversion"/>
  </si>
  <si>
    <t>모바일 애플리케이션 보안 요구 사항(iOS)</t>
    <phoneticPr fontId="9" type="noConversion"/>
  </si>
  <si>
    <t>점검 방법 (링크)</t>
    <phoneticPr fontId="9" type="noConversion"/>
  </si>
  <si>
    <t>리버스 엔지니어링에 대한 복원력(Android)</t>
    <phoneticPr fontId="9" type="noConversion"/>
  </si>
  <si>
    <t>Level R</t>
    <phoneticPr fontId="9" type="noConversion"/>
  </si>
  <si>
    <t>동적 분석 및 변조 방지</t>
    <phoneticPr fontId="9" type="noConversion"/>
  </si>
  <si>
    <t>장치 바인딩</t>
    <phoneticPr fontId="9" type="noConversion"/>
  </si>
  <si>
    <t>V8-1</t>
    <phoneticPr fontId="9" type="noConversion"/>
  </si>
  <si>
    <t>V8-2</t>
    <phoneticPr fontId="9" type="noConversion"/>
  </si>
  <si>
    <t>V8-3</t>
    <phoneticPr fontId="9" type="noConversion"/>
  </si>
  <si>
    <t>리버스 엔지니어링 요구 사항에 대한 복원력</t>
    <phoneticPr fontId="9" type="noConversion"/>
  </si>
  <si>
    <t>계</t>
    <phoneticPr fontId="9" type="noConversion"/>
  </si>
  <si>
    <t>V2: 데이터 저장 및 개인 정보</t>
    <phoneticPr fontId="9" type="noConversion"/>
  </si>
  <si>
    <t>V8: 리버스 엔지니어링에 대한 복원력</t>
    <phoneticPr fontId="9" type="noConversion"/>
  </si>
  <si>
    <t>리버스 엔지니어링에 대한 복원력(iOS)</t>
    <phoneticPr fontId="9" type="noConversion"/>
  </si>
  <si>
    <t>Mobile App Security Checklist 1.1.2 영문 버전을 한국어로 번역</t>
    <phoneticPr fontId="9" type="noConversion"/>
  </si>
  <si>
    <r>
      <rPr>
        <b/>
        <sz val="20"/>
        <rFont val="맑은 고딕 (본문)"/>
        <charset val="129"/>
      </rPr>
      <t>OWASP Mobile 모바일 애플리케이션 보안 체크리스트</t>
    </r>
    <r>
      <rPr>
        <b/>
        <sz val="14"/>
        <rFont val="맑은 고딕"/>
        <family val="2"/>
        <charset val="129"/>
        <scheme val="minor"/>
      </rPr>
      <t xml:space="preserve">
</t>
    </r>
    <r>
      <rPr>
        <sz val="14"/>
        <rFont val="맑은 고딕"/>
        <family val="2"/>
        <charset val="129"/>
        <scheme val="minor"/>
      </rPr>
      <t xml:space="preserve">
OWASP 모바일 애플리케이션 보안 검증 표준 기반</t>
    </r>
    <phoneticPr fontId="9" type="noConversion"/>
  </si>
  <si>
    <t>모바일 앱과 연관된 원격 서비스의 위협 모델을 만들어 잠재적인 위협에 대한 대책을 적용하여야 한다.</t>
    <phoneticPr fontId="9" type="noConversion"/>
  </si>
  <si>
    <t>모바일 앱의 컨텍스트에서 민감한 것으로 간주되는 데이터가 명확하게 식별되어야 한다.</t>
    <phoneticPr fontId="9" type="noConversion"/>
  </si>
  <si>
    <t>모바일 앱과 연결되는 모든 원격 서비스에 대한 고급 아키텍처가 정의되었으며 해당 아키텍처에서 보안이 지원되어야 한다.</t>
    <phoneticPr fontId="9" type="noConversion"/>
  </si>
  <si>
    <t>모든 앱 구성 요소가 필요한 것으로 식별되어야 한다.</t>
    <phoneticPr fontId="9" type="noConversion"/>
  </si>
  <si>
    <t>보안 제어는 클라이언트측에서만 적용되는 것이 아니라 각각의 원격 엔드 포인트에서도 적용되어야 한다.</t>
    <phoneticPr fontId="9" type="noConversion"/>
  </si>
  <si>
    <t>모든 앱 구성 요소는 비즈니스 기능과 보안 기능이 적용되어야 한다.</t>
    <phoneticPr fontId="9" type="noConversion"/>
  </si>
  <si>
    <t>모든 보안 제어는 중앙 집중식으로 구현되어야 한다.</t>
    <phoneticPr fontId="9" type="noConversion"/>
  </si>
  <si>
    <t>암호화 키(있는 경우)를 관리하는 방법에 대한 명시적인 정책이 있으며 암호화 키의 수명주기가 적용되어야 한다. (NIST SP 800-57 등과 같은 키 관리 표준을 준수하는 것이 좋음)</t>
    <phoneticPr fontId="9" type="noConversion"/>
  </si>
  <si>
    <t>모바일 앱의 업데이트를 강제화하는 메커니즘이 존재하여야 하다.</t>
    <phoneticPr fontId="9" type="noConversion"/>
  </si>
  <si>
    <t>소프트웨어 개발 수명주기의 모든 부분에서 보안을 적용하여야 한다.</t>
    <phoneticPr fontId="9" type="noConversion"/>
  </si>
  <si>
    <t>개인 식별 정보(PII), 사용자 자격 증명 암호화 키 같은 중요한 데이터를 저장하기 위해 시스템 자격 증명 저장 기능을 적절하게 사용하여야 한다.</t>
    <phoneticPr fontId="9" type="noConversion"/>
  </si>
  <si>
    <t>민감한 데이터는 앱 컨테이너 또는 시스템 자격 증명 저장 시설 외부에 저장하지 않아야 한다.</t>
    <phoneticPr fontId="9" type="noConversion"/>
  </si>
  <si>
    <t>민감한 데이터는 응용 프로그램 로그에 기록하지 않아야 한다.</t>
    <phoneticPr fontId="9" type="noConversion"/>
  </si>
  <si>
    <t>민감한 데이터는 아키텍처에서 필요한 부분이 아닌 한 제3자와 공유하지 않아야 한다.</t>
    <phoneticPr fontId="9" type="noConversion"/>
  </si>
  <si>
    <t>민감한 데이터를 처리하는 텍스트 입력에서 키보드 캐시가 비활성화 되어야 한다.</t>
    <phoneticPr fontId="9" type="noConversion"/>
  </si>
  <si>
    <t>민감한 데이터는 IPC 메커니즘을 통해 노출되지 않아야 한다.</t>
    <phoneticPr fontId="9" type="noConversion"/>
  </si>
  <si>
    <t>비밀번호 또는 핀과 같은 민감한 데이터는 사용자 인터페이스를 통해 노출되지 않아야 한다.</t>
    <phoneticPr fontId="9" type="noConversion"/>
  </si>
  <si>
    <t>민감한 데이터는 모바일 운영체제에서 생성된 백업에 포함되지 않아야 한다.</t>
    <phoneticPr fontId="9" type="noConversion"/>
  </si>
  <si>
    <t>민감한 데이터는 앱이 백그라운드로 이동할 때 뷰에서 제거되어야 한다.</t>
    <phoneticPr fontId="9" type="noConversion"/>
  </si>
  <si>
    <t>민감한 데이터는 앱이 필요한 것보다 더 긴 시간 동안 메모리에 유지되지 않아야 하며, 사용 후에는 메모리에서 명시적으로 삭제하여야 한다.</t>
    <phoneticPr fontId="9" type="noConversion"/>
  </si>
  <si>
    <t>앱은 사용자에게 장치 암호를 설정하도록 요구하는 것과 같은 최소한의 장치 액세스 보안 정책을 설정하도록 하여야 한다.</t>
    <phoneticPr fontId="9" type="noConversion"/>
  </si>
  <si>
    <t>앱은 처리되는 개인 식별 정보의 유형과 사용자가 앱 사용시 준수해야하는 보안 모범 사례에 대해 통지하여야 한다.</t>
    <phoneticPr fontId="9" type="noConversion"/>
  </si>
  <si>
    <t>앱은 암호화의 유일한 방법으로 하드 코드 된 키에 의한 대칭 암호화에 의존하지 않아야 한다.</t>
    <phoneticPr fontId="9" type="noConversion"/>
  </si>
  <si>
    <t>앱은 검증된 암호화 알고리즘으로 구현하여야 한다.</t>
    <phoneticPr fontId="9" type="noConversion"/>
  </si>
  <si>
    <t>앱은 업계 모범 사례를 준수하는 매개 변수로 구성된 특정 유스케이스에 적합한 암호화 알고리즘을 사용하여야 한다.</t>
    <phoneticPr fontId="9" type="noConversion"/>
  </si>
  <si>
    <t>앱은 보안적인 목적으로 널리 사용되지 않는 암호화 프로토콜과 알고리즘을 사용하지 않아야 한다.</t>
    <phoneticPr fontId="9" type="noConversion"/>
  </si>
  <si>
    <t>앱은 여러 목적으로 동일한 암호화 키를 재사용하지 않아야 한다.</t>
    <phoneticPr fontId="9" type="noConversion"/>
  </si>
  <si>
    <t>모든 난수 값은 충분히 안전한 난수 생성기를 사용하여 생성하여야 한다.</t>
    <phoneticPr fontId="9" type="noConversion"/>
  </si>
  <si>
    <t>앱이 사용자에게 원격 서비스에 대한 액세스를 제공하는 경우 사용자 이름과 암호로의 인증 방식은 원격 엔드 포인트에서 수행되어야 한다.</t>
    <phoneticPr fontId="9" type="noConversion"/>
  </si>
  <si>
    <t>안정된 세션 관리를 사용하는 경우 원격 엔드 포인트는 임의로 생성된 세션 식별자를 사용하여 사용자의 자격 증명을 보내지 않고 클라이언트 요청을 인증하여야 한다.</t>
    <phoneticPr fontId="9" type="noConversion"/>
  </si>
  <si>
    <t>상태 비 저장 토큰 기반 인증을 사용하는 경우 서버는 보안 알고리즘을 사용하여 서명된 토큰을 제공하여야 한다.</t>
    <phoneticPr fontId="9" type="noConversion"/>
  </si>
  <si>
    <t>사용자가 로그아웃하면 원격 엔드 포인트는 기존의 세션을 종료하여야 한다.</t>
    <phoneticPr fontId="9" type="noConversion"/>
  </si>
  <si>
    <t>비밀번호 정책이 존재하며 원격 엔드 포인트에서 검증되어야 한다.</t>
    <phoneticPr fontId="9" type="noConversion"/>
  </si>
  <si>
    <t>원격 엔드 포인트는 과도하게 자격 증명 제출에 대한 보호 메커니즘을 구현하여야 한다.</t>
    <phoneticPr fontId="9" type="noConversion"/>
  </si>
  <si>
    <t>사전 정의 된 비 활동 기간 및 액세스 토큰이 만료 된 후 원격 엔드 포인트에서 세션이 무효화되어야 한다.</t>
    <phoneticPr fontId="9" type="noConversion"/>
  </si>
  <si>
    <t>생체 인식 인증이 사용되는 경우(예 : 단순히 "true"또는 "false"를 반환하는 API 사용) 이벤트 바인은 사용하지 않아야 한다. 대신 키 체인 및 키 스토어 잠금 해제를 기반으로 하여야 한다.</t>
    <phoneticPr fontId="9" type="noConversion"/>
  </si>
  <si>
    <t>두 번째 인증 요소는 원격 엔드 포인트에 존재하여야 하며, 2FA 요구 사항이 지속적으로 적용되어야 한다.</t>
    <phoneticPr fontId="9" type="noConversion"/>
  </si>
  <si>
    <t>민감한 트랜잭션에는 단계별 인증을 적용하여야 한다.</t>
    <phoneticPr fontId="9" type="noConversion"/>
  </si>
  <si>
    <t>앱은 사용자에게 사용자 계정의 모든 로그인 활동을 통지하여야 한다. 사용자는 계정에 액세스하고 사용되는 장비 목록 보고 특정 장치를 차단할 수 있어야 한다.</t>
    <phoneticPr fontId="9" type="noConversion"/>
  </si>
  <si>
    <t>데이터는 TLS를 사용하여 네트워크에서 암호화되어야 한다.. 보안 채널은 앱 전체에 일관되게 사용하여야 한다.</t>
    <phoneticPr fontId="9" type="noConversion"/>
  </si>
  <si>
    <t>TLS 설정은 현재 모범 사례와 일치하여야 하며, 모바일 운영 체제가 권장 표준을 지원하지 않는 경우 가능한 한 가장 가까운 모범 사례와 일치하여야 한다.</t>
    <phoneticPr fontId="9" type="noConversion"/>
  </si>
  <si>
    <t>보안 채널이 설정되면 앱은 원격 앤드 포인트의 X.509 인증서를 검증하여야 한다. 신뢰할 수 있는 CA가 서명한 인증서만 허용하여야 한다.</t>
    <phoneticPr fontId="9" type="noConversion"/>
  </si>
  <si>
    <t>앱은 자체 인증서 저장소를 사용하거나 앤드 포인트 인증서 또는 공개 키를 고정한 다음 신뢰할 수 있는 CA에서 서명한 경우에도 다른 인증서 또는 키를 제공하는 앤드 포인트와의 연결을 설정하지 않아야 한다.</t>
    <phoneticPr fontId="9" type="noConversion"/>
  </si>
  <si>
    <t>앱은 등록 및 계정 복구와 같은 중요한 작업(이메일 또는 SMS)을 위해 하나의 안전하지 않은 단일 통신 채널에 의존하지 않아야 한다.</t>
    <phoneticPr fontId="9" type="noConversion"/>
  </si>
  <si>
    <t>앱은 최신 연결 라이브러리 및 보안 라이브러리에만 의존하여야 한다.</t>
    <phoneticPr fontId="9" type="noConversion"/>
  </si>
  <si>
    <t>앱은 필요한 최소한의 권한만 요구하여야 한다.</t>
    <phoneticPr fontId="9" type="noConversion"/>
  </si>
  <si>
    <t>외부 소스 및 사용자의 모든 입력에 대해 검증하고 필요한 경우 적절하게 처리하여야 한다. 여기에는 UI를 통해 수신된 데이터, 인텐트, 사용자 정의 URL 및 네트워크 소스와 같은 IPC 메커니즘이 포함됩니다.</t>
    <phoneticPr fontId="9" type="noConversion"/>
  </si>
  <si>
    <t>앱은 메커니즘이 제대로 보호되지 않는 한 사용자 정의 URL 체계를 통해 민감한 기능을 내보내지 않아야 합니다.</t>
    <phoneticPr fontId="9" type="noConversion"/>
  </si>
  <si>
    <t>엡은 메커니즘이 제대로 보호되지 않는 한 IPC 메터니즘을 통해 민감한 기능을 내보내지 않아야 합니다.</t>
    <phoneticPr fontId="9" type="noConversion"/>
  </si>
  <si>
    <t>명시적으로 필요한 경우가 아니면 웹뷰에서 자바스크립트를 사용하지 않아야 합니다.</t>
    <phoneticPr fontId="9" type="noConversion"/>
  </si>
  <si>
    <t>웹뷰는 필요 최소한의 프로토콜 핸들러 세트만 허용하도록 구성되어야 합니다. (이상적으로는 https만 지원) file, tel 및 app-id와 같은 잠재적으로 위험한 핸들러는 비활성화하여야 합니다.</t>
    <phoneticPr fontId="9" type="noConversion"/>
  </si>
  <si>
    <t>앱의 네이티브 메소드가 웹뷰에 노출되는 경우 웹뷰가 앱 패키지에 포함된 자바스크립트만 렌더링하여야 합니다.</t>
    <phoneticPr fontId="9" type="noConversion"/>
  </si>
  <si>
    <t>객체 직렬화 해제는 안전한 직렬화 API를 사용하여 구현하여야 합니다.</t>
    <phoneticPr fontId="9" type="noConversion"/>
  </si>
  <si>
    <t>앱이 유효한 인증서로 서명 및 프로비저닝되어야 하며, 개인 키가 올바르게 보호되어야 합니다.</t>
    <phoneticPr fontId="9" type="noConversion"/>
  </si>
  <si>
    <t>앱은 릴리 모드로 빌드되어 있어야 합니다. (디버그 불가)</t>
    <phoneticPr fontId="9" type="noConversion"/>
  </si>
  <si>
    <t>네이티브 바이너리에서 디버그 기호가 제거되어야 합니다.</t>
    <phoneticPr fontId="9" type="noConversion"/>
  </si>
  <si>
    <t>디버그 코드가 제거되고 앱에서 자세한 오류나 디버깅 메시지를 기록하지 않아야 합니다.</t>
    <phoneticPr fontId="9" type="noConversion"/>
  </si>
  <si>
    <t>앱에서 사용되는 라이브러리 및 프레임워크 등은 모든 타사 구성 요소를 식별하고 알려진 취약점이 있는지 확인하여야 합니다.</t>
    <phoneticPr fontId="9" type="noConversion"/>
  </si>
  <si>
    <t>앱은 가능한 모든 예외를 포착하고 처리하여야 합니다.</t>
    <phoneticPr fontId="9" type="noConversion"/>
  </si>
  <si>
    <t>보안 제어의 오류 처리 로직은 기본적으로 액세스를 거부하여야 합니다.</t>
    <phoneticPr fontId="9" type="noConversion"/>
  </si>
  <si>
    <t>관리되지 않는 코드에서 메모리는 할당, 해제 및 안전하게 사용되어야 합니다.</t>
    <phoneticPr fontId="9" type="noConversion"/>
  </si>
  <si>
    <t>바이트 코드의 경량화, 스택 보호, PIE 지원 및 자동 참조 카운팅과 같은 툴체인에서 제공하는 무료 보안 기능이 활성화되어야 합니다.</t>
    <phoneticPr fontId="9" type="noConversion"/>
  </si>
  <si>
    <t>요구사항이 모바일 앱에 적용되며 모범 사례에 따라 구현되어 있는 경우</t>
    <phoneticPr fontId="9" type="noConversion"/>
  </si>
  <si>
    <t>요구사항이 모바일 앱에는 적용되지만 모든 요구사항을 충족하지 못하는 경우</t>
    <phoneticPr fontId="9" type="noConversion"/>
  </si>
  <si>
    <t>요구사항이 모바일 앱에 해당 사항이 없는 경우</t>
    <phoneticPr fontId="9" type="noConversion"/>
  </si>
  <si>
    <t>앱은 사용자에게 경고하거나 앱을 종료하여 루팅 또는 탈옥 된 기기의 존재를 감지하여야 한다.</t>
    <phoneticPr fontId="9" type="noConversion"/>
  </si>
  <si>
    <t>앱은 디버깅을 방지하거나 디버거 연결을 감지하여야 한다. 사용 가능한 모든 디버깅 프로토콜이 포함되어야한다.</t>
    <phoneticPr fontId="9" type="noConversion"/>
  </si>
  <si>
    <t>앱은 자체 샌드박스에서 실행 파일 및 중요한 데이터의 변조를 감지하여야 한다.</t>
    <phoneticPr fontId="9" type="noConversion"/>
  </si>
  <si>
    <t>앱은 장치에 널리 사용되는 리버스 엔지니어링 도구 및 프레임워크의 존재를 감지하여야 한다.</t>
    <phoneticPr fontId="9" type="noConversion"/>
  </si>
  <si>
    <t>앱은 어떤 방법을 사용하여 에뮬레이터에서 실행되고 있는 여부를 감지하여야 한다.</t>
    <phoneticPr fontId="9" type="noConversion"/>
  </si>
  <si>
    <t>앱은 자체 메모리 공간에서 코드와 데이터 변조를 감지하여야 한다.</t>
    <phoneticPr fontId="9" type="noConversion"/>
  </si>
  <si>
    <t>앱은 각 방어 유형(8.1~8.6)에서 여러 메커니즘을 구현하여야 한다. 복원력은 사용된 메커니즘의 독창성의 양 및 다양성과 비례합니다.</t>
    <phoneticPr fontId="9" type="noConversion"/>
  </si>
  <si>
    <t>감지 메커니즘은 지연 응답과 스텔스 응답을 포함하여 다양한 종류 응답을 트리거하여야 한다.</t>
    <phoneticPr fontId="9" type="noConversion"/>
  </si>
  <si>
    <t>프로그램 난독화가 적용되고, 동적 분석을 통한 역 난독처리를 방해하여야 한다.</t>
    <phoneticPr fontId="9" type="noConversion"/>
  </si>
  <si>
    <t>앱은 장치 고유의 여러 속성에서 파생되는 장치 지문을 사용하여 '장치 바인딩' 기능을 구현하여야 한다.</t>
    <phoneticPr fontId="9" type="noConversion"/>
  </si>
  <si>
    <t>앱에 속하는 모든 실행 파일 및 라이브러리는 파일 수준에서 암호화되거나 실행 파일 내의 중요한 코드 및 데이터 세그먼트가 암호화되거나 압축되어야 한다. 간단한 정적 분석은 중요한 코드나 데이터가 노출되지 않아야 한다.</t>
    <phoneticPr fontId="9" type="noConversion"/>
  </si>
  <si>
    <t>난독화의 목표가 민감한 계산을 보호하는 것이라면, 현재 공개된 연구를 고려하여 특정 작업에 적합하고 수동 및 자동화된 역 난독화 방법에 대해 강력한 난독화 체계가 사용되어야 한다. 난독화의 효과는 수동 테스트를 통해 검할 필요가 있다. 하드웨어 기반 격리 기능이 난독화 처리보다 우선시 됩니다.</t>
    <phoneticPr fontId="9" type="noConversion"/>
  </si>
  <si>
    <t>이해 방해(Impede Comprehension)</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</si>
</sst>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lt;=9999999]###\-####;\(###&quot;) &quot;###\-####"/>
    <numFmt numFmtId="177" formatCode="0\ %"/>
    <numFmt numFmtId="178" formatCode="[$-407]dd/mm/yyyy"/>
    <numFmt numFmtId="179" formatCode="0.0\ %"/>
    <numFmt numFmtId="180" formatCode="yyyy\-mm\-dd;@"/>
  </numFmts>
  <fonts count="34">
    <font>
      <sz val="12"/>
      <color rgb="FF000000"/>
      <name val="Calibri"/>
      <family val="2"/>
      <charset val="1"/>
    </font>
    <font>
      <u/>
      <sz val="12"/>
      <color rgb="FF5F5F5F"/>
      <name val="Calibri"/>
      <family val="2"/>
      <charset val="1"/>
    </font>
    <font>
      <sz val="10"/>
      <name val="Trebuchet MS"/>
      <family val="2"/>
      <charset val="1"/>
    </font>
    <font>
      <sz val="10"/>
      <color rgb="FF000000"/>
      <name val="Trebuchet MS"/>
      <family val="2"/>
      <charset val="1"/>
    </font>
    <font>
      <sz val="11"/>
      <color rgb="FF000000"/>
      <name val="Arial"/>
      <family val="2"/>
      <charset val="1"/>
    </font>
    <font>
      <b/>
      <sz val="10"/>
      <color rgb="FFFFFFFF"/>
      <name val="Trebuchet MS"/>
      <family val="2"/>
      <charset val="1"/>
    </font>
    <font>
      <b/>
      <sz val="12"/>
      <color rgb="FF000000"/>
      <name val="Calibri"/>
      <family val="2"/>
      <charset val="1"/>
    </font>
    <font>
      <sz val="12"/>
      <name val="Calibri"/>
      <family val="2"/>
      <charset val="1"/>
    </font>
    <font>
      <sz val="12"/>
      <color rgb="FF000000"/>
      <name val="Calibri"/>
      <family val="2"/>
      <charset val="1"/>
    </font>
    <font>
      <sz val="8"/>
      <name val="나눔고딕OTF"/>
      <family val="3"/>
      <charset val="129"/>
    </font>
    <font>
      <sz val="12"/>
      <color rgb="FF000000"/>
      <name val="맑은 고딕"/>
      <family val="2"/>
      <charset val="129"/>
      <scheme val="minor"/>
    </font>
    <font>
      <b/>
      <sz val="14"/>
      <name val="맑은 고딕"/>
      <family val="2"/>
      <charset val="129"/>
      <scheme val="minor"/>
    </font>
    <font>
      <sz val="14"/>
      <name val="맑은 고딕"/>
      <family val="2"/>
      <charset val="129"/>
      <scheme val="minor"/>
    </font>
    <font>
      <b/>
      <sz val="10"/>
      <name val="맑은 고딕"/>
      <family val="2"/>
      <charset val="129"/>
      <scheme val="minor"/>
    </font>
    <font>
      <sz val="10"/>
      <name val="맑은 고딕"/>
      <family val="2"/>
      <charset val="129"/>
      <scheme val="minor"/>
    </font>
    <font>
      <b/>
      <u/>
      <sz val="12"/>
      <color rgb="FF5F5F5F"/>
      <name val="맑은 고딕"/>
      <family val="2"/>
      <charset val="129"/>
      <scheme val="minor"/>
    </font>
    <font>
      <b/>
      <sz val="12"/>
      <color rgb="FF000000"/>
      <name val="맑은 고딕"/>
      <family val="2"/>
      <charset val="129"/>
      <scheme val="minor"/>
    </font>
    <font>
      <b/>
      <sz val="10"/>
      <color rgb="FF000000"/>
      <name val="맑은 고딕"/>
      <family val="2"/>
      <charset val="129"/>
      <scheme val="minor"/>
    </font>
    <font>
      <sz val="12"/>
      <color rgb="FFFF0000"/>
      <name val="맑은 고딕"/>
      <family val="2"/>
      <charset val="129"/>
      <scheme val="minor"/>
    </font>
    <font>
      <b/>
      <sz val="14"/>
      <color rgb="FF000000"/>
      <name val="맑은 고딕"/>
      <family val="2"/>
      <charset val="129"/>
      <scheme val="minor"/>
    </font>
    <font>
      <b/>
      <sz val="11"/>
      <color rgb="FFFFFFFF"/>
      <name val="맑은 고딕"/>
      <family val="2"/>
      <charset val="129"/>
      <scheme val="minor"/>
    </font>
    <font>
      <b/>
      <sz val="11"/>
      <color rgb="FF000000"/>
      <name val="맑은 고딕"/>
      <family val="2"/>
      <charset val="129"/>
      <scheme val="minor"/>
    </font>
    <font>
      <sz val="11"/>
      <name val="맑은 고딕"/>
      <family val="2"/>
      <charset val="129"/>
      <scheme val="minor"/>
    </font>
    <font>
      <u/>
      <sz val="12"/>
      <color rgb="FF5F5F5F"/>
      <name val="맑은 고딕"/>
      <family val="2"/>
      <charset val="129"/>
      <scheme val="minor"/>
    </font>
    <font>
      <b/>
      <sz val="11"/>
      <name val="맑은 고딕"/>
      <family val="2"/>
      <charset val="129"/>
      <scheme val="minor"/>
    </font>
    <font>
      <b/>
      <i/>
      <u/>
      <sz val="11"/>
      <name val="맑은 고딕"/>
      <family val="2"/>
      <charset val="129"/>
      <scheme val="minor"/>
    </font>
    <font>
      <sz val="11"/>
      <color rgb="FF000000"/>
      <name val="맑은 고딕"/>
      <family val="2"/>
      <charset val="129"/>
      <scheme val="minor"/>
    </font>
    <font>
      <u/>
      <sz val="11"/>
      <color rgb="FF5F5F5F"/>
      <name val="맑은 고딕"/>
      <family val="2"/>
      <charset val="129"/>
      <scheme val="minor"/>
    </font>
    <font>
      <b/>
      <sz val="12"/>
      <color rgb="FF5F5F5F"/>
      <name val="맑은 고딕"/>
      <family val="2"/>
      <charset val="129"/>
      <scheme val="minor"/>
    </font>
    <font>
      <u/>
      <sz val="11"/>
      <color rgb="FFFFFFFF"/>
      <name val="맑은 고딕"/>
      <family val="2"/>
      <charset val="129"/>
      <scheme val="minor"/>
    </font>
    <font>
      <sz val="10"/>
      <color rgb="FF000000"/>
      <name val="맑은 고딕"/>
      <family val="2"/>
      <charset val="129"/>
      <scheme val="minor"/>
    </font>
    <font>
      <b/>
      <sz val="10"/>
      <color rgb="FFFFFFFF"/>
      <name val="맑은 고딕"/>
      <family val="2"/>
      <charset val="129"/>
      <scheme val="minor"/>
    </font>
    <font>
      <sz val="72"/>
      <color rgb="FF000000"/>
      <name val="맑은 고딕"/>
      <family val="2"/>
      <charset val="129"/>
      <scheme val="minor"/>
    </font>
    <font>
      <b/>
      <sz val="20"/>
      <name val="맑은 고딕 (본문)"/>
      <charset val="129"/>
    </font>
  </fonts>
  <fills count="14">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
      <patternFill patternType="solid">
        <fgColor rgb="FFFFFF00"/>
        <bgColor indexed="64"/>
      </patternFill>
    </fill>
  </fills>
  <borders count="23">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applyBorder="0" applyProtection="0"/>
    <xf numFmtId="0" fontId="8" fillId="0" borderId="0"/>
  </cellStyleXfs>
  <cellXfs count="163">
    <xf numFmtId="0" fontId="0" fillId="0" borderId="0" xfId="0"/>
    <xf numFmtId="0" fontId="4" fillId="0" borderId="0" xfId="0" applyFont="1"/>
    <xf numFmtId="0" fontId="3" fillId="5" borderId="0" xfId="0" applyFont="1" applyFill="1" applyBorder="1"/>
    <xf numFmtId="0" fontId="3" fillId="5" borderId="0" xfId="0" applyFont="1" applyFill="1" applyBorder="1" applyAlignment="1" applyProtection="1">
      <alignment horizontal="center" vertical="center"/>
    </xf>
    <xf numFmtId="0" fontId="2" fillId="5" borderId="0" xfId="0" applyFont="1" applyFill="1" applyBorder="1" applyAlignment="1">
      <alignment horizontal="center" vertical="center" wrapText="1"/>
    </xf>
    <xf numFmtId="177" fontId="3" fillId="5" borderId="0" xfId="0" applyNumberFormat="1" applyFont="1" applyFill="1" applyBorder="1" applyAlignment="1">
      <alignment horizontal="right" vertical="center" indent="1"/>
    </xf>
    <xf numFmtId="0" fontId="4" fillId="0" borderId="0" xfId="0" applyFont="1" applyBorder="1"/>
    <xf numFmtId="0" fontId="0" fillId="0" borderId="0" xfId="0" applyFont="1"/>
    <xf numFmtId="49" fontId="0" fillId="0" borderId="0" xfId="0" applyNumberFormat="1"/>
    <xf numFmtId="0" fontId="6" fillId="0" borderId="0" xfId="0" applyFont="1" applyBorder="1" applyAlignment="1">
      <alignment horizontal="left"/>
    </xf>
    <xf numFmtId="0" fontId="6" fillId="0" borderId="6" xfId="0" applyFont="1" applyBorder="1"/>
    <xf numFmtId="0" fontId="0" fillId="0" borderId="6" xfId="0" applyFont="1" applyBorder="1" applyAlignment="1"/>
    <xf numFmtId="0" fontId="0" fillId="0" borderId="6" xfId="0" applyBorder="1" applyAlignment="1">
      <alignment horizontal="center"/>
    </xf>
    <xf numFmtId="178" fontId="0" fillId="0" borderId="6" xfId="0" applyNumberFormat="1" applyFont="1" applyBorder="1"/>
    <xf numFmtId="0" fontId="0" fillId="0" borderId="6" xfId="0" applyFont="1" applyBorder="1"/>
    <xf numFmtId="0" fontId="0" fillId="0" borderId="6" xfId="0" applyFont="1" applyBorder="1" applyAlignment="1">
      <alignment horizontal="center"/>
    </xf>
    <xf numFmtId="0" fontId="7" fillId="0" borderId="6" xfId="0" applyFont="1" applyBorder="1" applyAlignment="1">
      <alignment horizontal="center"/>
    </xf>
    <xf numFmtId="0" fontId="0" fillId="0" borderId="6" xfId="0" applyBorder="1"/>
    <xf numFmtId="0" fontId="7" fillId="0" borderId="6" xfId="0" applyFont="1" applyBorder="1"/>
    <xf numFmtId="0" fontId="0" fillId="0" borderId="6" xfId="0" applyFont="1" applyBorder="1" applyAlignment="1">
      <alignment wrapText="1"/>
    </xf>
    <xf numFmtId="0" fontId="6" fillId="0" borderId="6" xfId="0" applyFont="1" applyBorder="1" applyAlignment="1">
      <alignment wrapText="1"/>
    </xf>
    <xf numFmtId="178" fontId="7" fillId="0" borderId="6" xfId="0" applyNumberFormat="1" applyFont="1" applyBorder="1"/>
    <xf numFmtId="0" fontId="10" fillId="0" borderId="0" xfId="0" applyFont="1"/>
    <xf numFmtId="0" fontId="10" fillId="0" borderId="0" xfId="0" applyFont="1" applyBorder="1"/>
    <xf numFmtId="0" fontId="13" fillId="3" borderId="3" xfId="0" applyFont="1" applyFill="1" applyBorder="1" applyAlignment="1" applyProtection="1">
      <alignment vertical="center"/>
    </xf>
    <xf numFmtId="0" fontId="13" fillId="3" borderId="4" xfId="0" applyFont="1" applyFill="1" applyBorder="1" applyAlignment="1" applyProtection="1">
      <alignment vertical="center"/>
    </xf>
    <xf numFmtId="0" fontId="13" fillId="3" borderId="5" xfId="0" applyFont="1" applyFill="1" applyBorder="1" applyAlignment="1" applyProtection="1">
      <alignment vertical="center"/>
    </xf>
    <xf numFmtId="0" fontId="13" fillId="0" borderId="7" xfId="0" applyFont="1" applyBorder="1" applyAlignment="1" applyProtection="1">
      <alignment vertical="center"/>
    </xf>
    <xf numFmtId="0" fontId="13" fillId="3" borderId="10" xfId="0" applyFont="1" applyFill="1" applyBorder="1" applyAlignment="1" applyProtection="1">
      <alignment vertical="center"/>
    </xf>
    <xf numFmtId="0" fontId="13" fillId="3" borderId="11" xfId="0" applyFont="1" applyFill="1" applyBorder="1" applyAlignment="1" applyProtection="1">
      <alignment vertical="center"/>
    </xf>
    <xf numFmtId="0" fontId="13" fillId="3" borderId="2" xfId="0" applyFont="1" applyFill="1" applyBorder="1" applyAlignment="1" applyProtection="1">
      <alignment vertical="center"/>
    </xf>
    <xf numFmtId="0" fontId="13" fillId="0" borderId="10" xfId="0" applyFont="1" applyBorder="1" applyAlignment="1" applyProtection="1">
      <alignment vertical="center"/>
    </xf>
    <xf numFmtId="0" fontId="13" fillId="0" borderId="12" xfId="0" applyFont="1" applyBorder="1" applyAlignment="1" applyProtection="1">
      <alignment vertical="center"/>
    </xf>
    <xf numFmtId="0" fontId="15" fillId="0" borderId="7" xfId="1" applyFont="1" applyBorder="1" applyAlignment="1" applyProtection="1">
      <alignment vertical="center"/>
    </xf>
    <xf numFmtId="0" fontId="13" fillId="0" borderId="1" xfId="0" applyFont="1" applyBorder="1" applyAlignment="1" applyProtection="1">
      <alignment horizontal="left" vertical="center" wrapText="1"/>
      <protection locked="0"/>
    </xf>
    <xf numFmtId="0" fontId="15" fillId="0" borderId="1" xfId="1" applyFont="1" applyBorder="1" applyAlignment="1" applyProtection="1">
      <alignment horizontal="left" vertical="center" wrapText="1"/>
    </xf>
    <xf numFmtId="0" fontId="17" fillId="0" borderId="2" xfId="0" applyFont="1" applyBorder="1" applyAlignment="1" applyProtection="1">
      <alignment vertical="center" wrapText="1"/>
      <protection locked="0"/>
    </xf>
    <xf numFmtId="176" fontId="17" fillId="0" borderId="2" xfId="0" applyNumberFormat="1" applyFont="1" applyBorder="1" applyAlignment="1" applyProtection="1">
      <alignment vertical="center" wrapText="1"/>
      <protection locked="0"/>
    </xf>
    <xf numFmtId="0" fontId="4" fillId="0" borderId="0" xfId="0" applyFont="1" applyAlignment="1">
      <alignment vertical="center"/>
    </xf>
    <xf numFmtId="0" fontId="0" fillId="0" borderId="0" xfId="0" applyAlignment="1">
      <alignment vertical="center"/>
    </xf>
    <xf numFmtId="0" fontId="16" fillId="0" borderId="0" xfId="0" applyFont="1" applyBorder="1" applyAlignment="1">
      <alignment horizontal="left"/>
    </xf>
    <xf numFmtId="0" fontId="16" fillId="13" borderId="6" xfId="0" applyFont="1" applyFill="1" applyBorder="1" applyAlignment="1">
      <alignment horizontal="center"/>
    </xf>
    <xf numFmtId="14" fontId="10" fillId="0" borderId="6" xfId="0" applyNumberFormat="1" applyFont="1" applyBorder="1" applyAlignment="1">
      <alignment horizontal="center"/>
    </xf>
    <xf numFmtId="0" fontId="10" fillId="0" borderId="6" xfId="0" applyFont="1" applyBorder="1" applyAlignment="1">
      <alignment horizontal="center"/>
    </xf>
    <xf numFmtId="0" fontId="10" fillId="0" borderId="6" xfId="0" applyFont="1" applyBorder="1"/>
    <xf numFmtId="49" fontId="16" fillId="13" borderId="6" xfId="0" applyNumberFormat="1" applyFont="1" applyFill="1" applyBorder="1" applyAlignment="1">
      <alignment horizontal="center"/>
    </xf>
    <xf numFmtId="49" fontId="10" fillId="0" borderId="6" xfId="0" applyNumberFormat="1" applyFont="1" applyBorder="1" applyAlignment="1">
      <alignment horizontal="center"/>
    </xf>
    <xf numFmtId="180" fontId="16" fillId="13" borderId="6" xfId="0" applyNumberFormat="1" applyFont="1" applyFill="1" applyBorder="1" applyAlignment="1">
      <alignment horizontal="center"/>
    </xf>
    <xf numFmtId="180" fontId="10" fillId="0" borderId="0" xfId="0" applyNumberFormat="1" applyFont="1" applyAlignment="1">
      <alignment horizontal="center"/>
    </xf>
    <xf numFmtId="180" fontId="10" fillId="0" borderId="6" xfId="0" applyNumberFormat="1" applyFont="1" applyBorder="1" applyAlignment="1">
      <alignment horizontal="center"/>
    </xf>
    <xf numFmtId="180" fontId="0" fillId="0" borderId="0" xfId="0" applyNumberFormat="1" applyAlignment="1">
      <alignment horizontal="center"/>
    </xf>
    <xf numFmtId="0" fontId="11" fillId="2" borderId="1" xfId="0" applyFont="1" applyFill="1" applyBorder="1" applyAlignment="1" applyProtection="1">
      <alignment horizontal="left" vertical="top" wrapText="1"/>
    </xf>
    <xf numFmtId="0" fontId="10" fillId="0" borderId="2" xfId="0" applyFont="1" applyBorder="1" applyAlignment="1" applyProtection="1">
      <alignment horizontal="center"/>
    </xf>
    <xf numFmtId="0" fontId="10" fillId="0" borderId="11" xfId="0" applyFont="1" applyBorder="1" applyAlignment="1" applyProtection="1">
      <alignment horizontal="center"/>
    </xf>
    <xf numFmtId="0" fontId="13" fillId="0" borderId="6" xfId="0" applyFont="1" applyBorder="1" applyAlignment="1" applyProtection="1">
      <alignment horizontal="left" vertical="center"/>
    </xf>
    <xf numFmtId="0" fontId="13" fillId="0" borderId="8" xfId="0" applyFont="1" applyBorder="1" applyAlignment="1" applyProtection="1">
      <alignment horizontal="left" vertical="center"/>
    </xf>
    <xf numFmtId="0" fontId="13" fillId="0" borderId="9" xfId="0" applyFont="1" applyBorder="1" applyAlignment="1" applyProtection="1">
      <alignment vertical="center"/>
    </xf>
    <xf numFmtId="0" fontId="14" fillId="0" borderId="1" xfId="0" applyFont="1" applyBorder="1" applyAlignment="1" applyProtection="1">
      <alignment horizontal="center" vertical="center" wrapText="1"/>
    </xf>
    <xf numFmtId="0" fontId="13" fillId="0" borderId="8" xfId="0" applyFont="1" applyBorder="1" applyAlignment="1" applyProtection="1">
      <alignment vertical="center"/>
    </xf>
    <xf numFmtId="0" fontId="13" fillId="0" borderId="8" xfId="0" applyFont="1" applyBorder="1" applyAlignment="1" applyProtection="1">
      <alignment vertical="center" wrapText="1"/>
    </xf>
    <xf numFmtId="0" fontId="16" fillId="4" borderId="1" xfId="0" applyFont="1" applyFill="1" applyBorder="1" applyAlignment="1" applyProtection="1">
      <alignment horizontal="center" vertical="center"/>
    </xf>
    <xf numFmtId="0" fontId="13" fillId="0" borderId="1" xfId="0" applyFont="1" applyBorder="1" applyAlignment="1" applyProtection="1">
      <alignment horizontal="left" vertical="center"/>
    </xf>
    <xf numFmtId="0" fontId="5" fillId="5" borderId="0" xfId="0" applyFont="1" applyFill="1" applyBorder="1" applyAlignment="1">
      <alignment horizontal="center" vertical="center" wrapText="1"/>
    </xf>
    <xf numFmtId="0" fontId="16" fillId="0" borderId="17" xfId="0" applyFont="1" applyBorder="1" applyAlignment="1">
      <alignment horizontal="left"/>
    </xf>
    <xf numFmtId="0" fontId="6" fillId="0" borderId="17" xfId="0" applyFont="1" applyBorder="1" applyAlignment="1">
      <alignment horizontal="left"/>
    </xf>
    <xf numFmtId="0" fontId="26" fillId="0" borderId="0" xfId="0" applyFont="1" applyAlignment="1">
      <alignment horizontal="left" vertical="top" wrapText="1"/>
    </xf>
    <xf numFmtId="49" fontId="20" fillId="7" borderId="16" xfId="0" applyNumberFormat="1" applyFont="1" applyFill="1" applyBorder="1" applyAlignment="1">
      <alignment horizontal="center" vertical="center" wrapText="1"/>
    </xf>
    <xf numFmtId="49" fontId="20" fillId="7" borderId="17" xfId="0" applyNumberFormat="1" applyFont="1" applyFill="1" applyBorder="1" applyAlignment="1">
      <alignment horizontal="center" vertical="center" wrapText="1"/>
    </xf>
    <xf numFmtId="0" fontId="20" fillId="7" borderId="17" xfId="0" applyFont="1" applyFill="1" applyBorder="1" applyAlignment="1">
      <alignment horizontal="left" vertical="top" wrapText="1"/>
    </xf>
    <xf numFmtId="0" fontId="20" fillId="7" borderId="17" xfId="0" applyFont="1" applyFill="1" applyBorder="1" applyAlignment="1">
      <alignment horizontal="center" vertical="center" wrapText="1"/>
    </xf>
    <xf numFmtId="0" fontId="20" fillId="7" borderId="18" xfId="0" applyFont="1" applyFill="1" applyBorder="1" applyAlignment="1">
      <alignment horizontal="center" vertical="center" wrapText="1"/>
    </xf>
    <xf numFmtId="0" fontId="20" fillId="7" borderId="18" xfId="0" applyFont="1" applyFill="1" applyBorder="1" applyAlignment="1">
      <alignment horizontal="left" vertical="top" wrapText="1"/>
    </xf>
    <xf numFmtId="0" fontId="26" fillId="0" borderId="0" xfId="0" applyFont="1"/>
    <xf numFmtId="49" fontId="20" fillId="7" borderId="19" xfId="0" applyNumberFormat="1" applyFont="1" applyFill="1" applyBorder="1" applyAlignment="1">
      <alignment vertical="center" wrapText="1"/>
    </xf>
    <xf numFmtId="49" fontId="26" fillId="0" borderId="6" xfId="0" applyNumberFormat="1" applyFont="1" applyBorder="1" applyAlignment="1">
      <alignment vertical="top" wrapText="1"/>
    </xf>
    <xf numFmtId="0" fontId="26" fillId="0" borderId="0" xfId="0" applyFont="1" applyAlignment="1">
      <alignment horizontal="left" vertical="center" wrapText="1"/>
    </xf>
    <xf numFmtId="0" fontId="22" fillId="0" borderId="0" xfId="0" applyFont="1" applyBorder="1" applyAlignment="1">
      <alignment horizontal="left" vertical="center" wrapText="1"/>
    </xf>
    <xf numFmtId="0" fontId="27" fillId="0" borderId="0" xfId="1" applyFont="1" applyBorder="1" applyAlignment="1" applyProtection="1">
      <alignment horizontal="left" vertical="center" wrapText="1"/>
    </xf>
    <xf numFmtId="0" fontId="20" fillId="7" borderId="17" xfId="0" applyFont="1" applyFill="1" applyBorder="1" applyAlignment="1">
      <alignment horizontal="left" vertical="center" wrapText="1"/>
    </xf>
    <xf numFmtId="0" fontId="20" fillId="7" borderId="18" xfId="0" applyFont="1" applyFill="1" applyBorder="1" applyAlignment="1">
      <alignment horizontal="left" vertical="center" wrapText="1"/>
    </xf>
    <xf numFmtId="0" fontId="26" fillId="0" borderId="0" xfId="0" applyFont="1" applyBorder="1" applyAlignment="1">
      <alignment horizontal="left" vertical="center" wrapText="1"/>
    </xf>
    <xf numFmtId="0" fontId="26" fillId="0" borderId="0" xfId="0" applyFont="1" applyAlignment="1">
      <alignment vertical="center"/>
    </xf>
    <xf numFmtId="49" fontId="26" fillId="0" borderId="6" xfId="0" applyNumberFormat="1" applyFont="1" applyBorder="1" applyAlignment="1">
      <alignment vertical="center" wrapText="1"/>
    </xf>
    <xf numFmtId="0" fontId="26" fillId="0" borderId="6" xfId="0" applyFont="1" applyBorder="1" applyAlignment="1">
      <alignment horizontal="left" vertical="center" wrapText="1"/>
    </xf>
    <xf numFmtId="0" fontId="10" fillId="0" borderId="0" xfId="0" applyFont="1" applyBorder="1" applyAlignment="1">
      <alignment horizontal="left" vertical="center" wrapText="1"/>
    </xf>
    <xf numFmtId="49" fontId="20" fillId="7" borderId="19" xfId="0" applyNumberFormat="1" applyFont="1" applyFill="1" applyBorder="1" applyAlignment="1">
      <alignment horizontal="center" vertical="center" wrapText="1"/>
    </xf>
    <xf numFmtId="0" fontId="20" fillId="7" borderId="19" xfId="0" applyFont="1" applyFill="1" applyBorder="1" applyAlignment="1">
      <alignment horizontal="center" vertical="center" wrapText="1"/>
    </xf>
    <xf numFmtId="49" fontId="26" fillId="0" borderId="6" xfId="0" applyNumberFormat="1" applyFont="1" applyBorder="1" applyAlignment="1">
      <alignment horizontal="center" vertical="center" wrapText="1"/>
    </xf>
    <xf numFmtId="0" fontId="10" fillId="0" borderId="0" xfId="0" applyFont="1" applyAlignment="1">
      <alignment horizontal="left" vertical="top" wrapText="1"/>
    </xf>
    <xf numFmtId="0" fontId="10" fillId="0" borderId="0" xfId="0" applyFont="1" applyAlignment="1">
      <alignment wrapText="1"/>
    </xf>
    <xf numFmtId="0" fontId="20" fillId="7" borderId="15" xfId="0" applyFont="1" applyFill="1" applyBorder="1" applyAlignment="1">
      <alignment horizontal="center" vertical="center" wrapText="1"/>
    </xf>
    <xf numFmtId="0" fontId="10" fillId="0" borderId="0" xfId="0" applyFont="1" applyBorder="1" applyAlignment="1">
      <alignment vertical="center" wrapText="1"/>
    </xf>
    <xf numFmtId="0" fontId="19" fillId="0" borderId="0" xfId="0" applyFont="1" applyBorder="1" applyAlignment="1">
      <alignment horizontal="left" vertical="center" wrapText="1"/>
    </xf>
    <xf numFmtId="0" fontId="10" fillId="0" borderId="0" xfId="0" applyFont="1" applyAlignment="1">
      <alignment vertical="center" wrapText="1"/>
    </xf>
    <xf numFmtId="0" fontId="18" fillId="0" borderId="0" xfId="0" applyFont="1" applyBorder="1" applyAlignment="1">
      <alignment vertical="center" wrapText="1"/>
    </xf>
    <xf numFmtId="49" fontId="26" fillId="0" borderId="0" xfId="0" applyNumberFormat="1" applyFont="1" applyBorder="1" applyAlignment="1">
      <alignment vertical="center" wrapText="1"/>
    </xf>
    <xf numFmtId="0" fontId="26" fillId="0" borderId="0" xfId="0" applyFont="1" applyBorder="1" applyAlignment="1">
      <alignment vertical="center" wrapText="1"/>
    </xf>
    <xf numFmtId="0" fontId="26" fillId="0" borderId="0" xfId="0" applyFont="1" applyAlignment="1">
      <alignment vertical="center" wrapText="1"/>
    </xf>
    <xf numFmtId="49" fontId="21" fillId="0" borderId="0" xfId="0" applyNumberFormat="1" applyFont="1" applyBorder="1" applyAlignment="1">
      <alignment horizontal="center" vertical="center" wrapText="1"/>
    </xf>
    <xf numFmtId="49" fontId="21" fillId="0" borderId="0" xfId="0" applyNumberFormat="1" applyFont="1" applyBorder="1" applyAlignment="1">
      <alignment horizontal="left" vertical="center" wrapText="1"/>
    </xf>
    <xf numFmtId="49" fontId="10" fillId="0" borderId="0" xfId="0" applyNumberFormat="1" applyFont="1" applyBorder="1" applyAlignment="1">
      <alignment vertical="center" wrapText="1"/>
    </xf>
    <xf numFmtId="49" fontId="20" fillId="7" borderId="6" xfId="0" applyNumberFormat="1" applyFont="1" applyFill="1" applyBorder="1" applyAlignment="1">
      <alignment horizontal="center" vertical="center" wrapText="1"/>
    </xf>
    <xf numFmtId="0" fontId="20" fillId="7" borderId="6" xfId="0" applyFont="1" applyFill="1" applyBorder="1" applyAlignment="1">
      <alignment horizontal="center" vertical="center" wrapText="1"/>
    </xf>
    <xf numFmtId="0" fontId="20" fillId="7" borderId="6" xfId="0" applyFont="1" applyFill="1" applyBorder="1" applyAlignment="1">
      <alignment horizontal="center" vertical="center" wrapText="1"/>
    </xf>
    <xf numFmtId="49" fontId="21" fillId="8" borderId="6" xfId="0" applyNumberFormat="1" applyFont="1" applyFill="1" applyBorder="1" applyAlignment="1">
      <alignment horizontal="center" vertical="center" wrapText="1"/>
    </xf>
    <xf numFmtId="0" fontId="21" fillId="8" borderId="6" xfId="0" applyFont="1" applyFill="1" applyBorder="1" applyAlignment="1">
      <alignment horizontal="left" vertical="center" wrapText="1"/>
    </xf>
    <xf numFmtId="0" fontId="21" fillId="8" borderId="6" xfId="0" applyFont="1" applyFill="1" applyBorder="1" applyAlignment="1">
      <alignment horizontal="center" vertical="center" wrapText="1"/>
    </xf>
    <xf numFmtId="49" fontId="20" fillId="9" borderId="6" xfId="0" applyNumberFormat="1" applyFont="1" applyFill="1" applyBorder="1" applyAlignment="1">
      <alignment horizontal="center" vertical="center" wrapText="1"/>
    </xf>
    <xf numFmtId="0" fontId="22" fillId="0" borderId="6" xfId="2" applyFont="1" applyBorder="1" applyAlignment="1">
      <alignment horizontal="left" vertical="center" wrapText="1"/>
    </xf>
    <xf numFmtId="0" fontId="22" fillId="10" borderId="6" xfId="0" applyFont="1" applyFill="1" applyBorder="1" applyAlignment="1">
      <alignment horizontal="center" vertical="center" wrapText="1"/>
    </xf>
    <xf numFmtId="0" fontId="22" fillId="11" borderId="6" xfId="0" applyFont="1" applyFill="1" applyBorder="1" applyAlignment="1">
      <alignment horizontal="center" vertical="center" wrapText="1"/>
    </xf>
    <xf numFmtId="0" fontId="22" fillId="0" borderId="6" xfId="0" applyFont="1" applyBorder="1" applyAlignment="1">
      <alignment horizontal="center" vertical="center" wrapText="1"/>
    </xf>
    <xf numFmtId="0" fontId="23" fillId="0" borderId="6" xfId="1" applyFont="1" applyBorder="1" applyAlignment="1" applyProtection="1">
      <alignment horizontal="left" vertical="center" wrapText="1"/>
    </xf>
    <xf numFmtId="0" fontId="22" fillId="0" borderId="6" xfId="0" applyFont="1" applyBorder="1" applyAlignment="1">
      <alignment vertical="center" wrapText="1"/>
    </xf>
    <xf numFmtId="0" fontId="22" fillId="0" borderId="6" xfId="0" applyFont="1" applyBorder="1" applyAlignment="1">
      <alignment horizontal="left" vertical="center" wrapText="1"/>
    </xf>
    <xf numFmtId="0" fontId="23" fillId="0" borderId="6" xfId="1" applyFont="1" applyBorder="1" applyAlignment="1" applyProtection="1">
      <alignment vertical="center" wrapText="1"/>
    </xf>
    <xf numFmtId="0" fontId="1" fillId="0" borderId="6" xfId="1" applyBorder="1" applyAlignment="1" applyProtection="1">
      <alignment vertical="center" wrapText="1"/>
    </xf>
    <xf numFmtId="49" fontId="24" fillId="8" borderId="6" xfId="0" applyNumberFormat="1" applyFont="1" applyFill="1" applyBorder="1" applyAlignment="1">
      <alignment horizontal="center" vertical="center" wrapText="1"/>
    </xf>
    <xf numFmtId="0" fontId="24" fillId="8" borderId="6" xfId="0" applyFont="1" applyFill="1" applyBorder="1" applyAlignment="1">
      <alignment horizontal="left" vertical="center" wrapText="1"/>
    </xf>
    <xf numFmtId="0" fontId="24" fillId="8" borderId="6" xfId="0" applyFont="1" applyFill="1" applyBorder="1" applyAlignment="1">
      <alignment vertical="center" wrapText="1"/>
    </xf>
    <xf numFmtId="0" fontId="24" fillId="8" borderId="6" xfId="0" applyFont="1" applyFill="1" applyBorder="1" applyAlignment="1">
      <alignment horizontal="center" vertical="center" wrapText="1"/>
    </xf>
    <xf numFmtId="0" fontId="25" fillId="0" borderId="6" xfId="0" applyFont="1" applyBorder="1" applyAlignment="1">
      <alignment horizontal="left" vertical="center" wrapText="1"/>
    </xf>
    <xf numFmtId="0" fontId="27" fillId="0" borderId="6" xfId="1" applyFont="1" applyBorder="1" applyAlignment="1" applyProtection="1">
      <alignment horizontal="left" vertical="center" wrapText="1"/>
    </xf>
    <xf numFmtId="0" fontId="18" fillId="0" borderId="6" xfId="0" applyFont="1" applyBorder="1" applyAlignment="1">
      <alignment horizontal="left" vertical="center" wrapText="1"/>
    </xf>
    <xf numFmtId="0" fontId="10" fillId="0" borderId="0" xfId="0" applyFont="1" applyAlignment="1">
      <alignment horizontal="left" vertical="center" wrapText="1"/>
    </xf>
    <xf numFmtId="49" fontId="10" fillId="0" borderId="0" xfId="0" applyNumberFormat="1" applyFont="1" applyAlignment="1">
      <alignment vertical="center" wrapText="1"/>
    </xf>
    <xf numFmtId="0" fontId="20" fillId="7" borderId="15" xfId="0" applyFont="1" applyFill="1" applyBorder="1" applyAlignment="1">
      <alignment horizontal="left" vertical="center" wrapText="1"/>
    </xf>
    <xf numFmtId="49" fontId="26" fillId="0" borderId="0" xfId="0" applyNumberFormat="1" applyFont="1" applyAlignment="1">
      <alignment vertical="center" wrapText="1"/>
    </xf>
    <xf numFmtId="49" fontId="19" fillId="0" borderId="0" xfId="0" applyNumberFormat="1" applyFont="1" applyAlignment="1">
      <alignment horizontal="left" vertical="center" wrapText="1"/>
    </xf>
    <xf numFmtId="0" fontId="20" fillId="7" borderId="20" xfId="0" applyFont="1" applyFill="1" applyBorder="1" applyAlignment="1">
      <alignment horizontal="center" vertical="center" wrapText="1"/>
    </xf>
    <xf numFmtId="0" fontId="20" fillId="7" borderId="21" xfId="0" applyFont="1" applyFill="1" applyBorder="1" applyAlignment="1">
      <alignment horizontal="center" vertical="center" wrapText="1"/>
    </xf>
    <xf numFmtId="0" fontId="20" fillId="7" borderId="22" xfId="0" applyFont="1" applyFill="1" applyBorder="1" applyAlignment="1">
      <alignment horizontal="center" vertical="center" wrapText="1"/>
    </xf>
    <xf numFmtId="0" fontId="20" fillId="7" borderId="14" xfId="0" applyFont="1" applyFill="1" applyBorder="1" applyAlignment="1">
      <alignment horizontal="center" vertical="center" wrapText="1"/>
    </xf>
    <xf numFmtId="0" fontId="22" fillId="12" borderId="6" xfId="0" applyFont="1" applyFill="1" applyBorder="1" applyAlignment="1">
      <alignment horizontal="center" vertical="center" wrapText="1"/>
    </xf>
    <xf numFmtId="0" fontId="28" fillId="5" borderId="6" xfId="1" applyFont="1" applyFill="1" applyBorder="1" applyAlignment="1" applyProtection="1">
      <alignment horizontal="center" vertical="center" wrapText="1"/>
    </xf>
    <xf numFmtId="0" fontId="28" fillId="0" borderId="6" xfId="1" applyFont="1" applyBorder="1" applyAlignment="1" applyProtection="1">
      <alignment horizontal="center" vertical="center" wrapText="1"/>
    </xf>
    <xf numFmtId="49" fontId="19" fillId="0" borderId="0" xfId="0" applyNumberFormat="1" applyFont="1" applyBorder="1" applyAlignment="1">
      <alignment horizontal="left" vertical="center" wrapText="1"/>
    </xf>
    <xf numFmtId="0" fontId="29" fillId="6" borderId="14" xfId="1" applyFont="1" applyFill="1" applyBorder="1" applyAlignment="1" applyProtection="1">
      <alignment horizontal="center" vertical="center"/>
    </xf>
    <xf numFmtId="0" fontId="26" fillId="0" borderId="6" xfId="0" applyFont="1" applyBorder="1" applyAlignment="1">
      <alignment horizontal="center"/>
    </xf>
    <xf numFmtId="0" fontId="29" fillId="6" borderId="14" xfId="1" applyFont="1" applyFill="1" applyBorder="1" applyAlignment="1" applyProtection="1">
      <alignment vertical="center"/>
    </xf>
    <xf numFmtId="0" fontId="26" fillId="0" borderId="6" xfId="0" applyFont="1" applyBorder="1"/>
    <xf numFmtId="0" fontId="26" fillId="0" borderId="14" xfId="0" applyFont="1" applyBorder="1"/>
    <xf numFmtId="179" fontId="26" fillId="0" borderId="6" xfId="0" applyNumberFormat="1" applyFont="1" applyBorder="1"/>
    <xf numFmtId="0" fontId="29" fillId="6" borderId="14" xfId="1" applyFont="1" applyFill="1" applyBorder="1" applyAlignment="1" applyProtection="1">
      <alignment horizontal="center" vertical="center"/>
    </xf>
    <xf numFmtId="0" fontId="21" fillId="13" borderId="6" xfId="0" applyFont="1" applyFill="1" applyBorder="1"/>
    <xf numFmtId="179" fontId="21" fillId="13" borderId="6" xfId="0" applyNumberFormat="1" applyFont="1" applyFill="1" applyBorder="1"/>
    <xf numFmtId="0" fontId="17" fillId="0" borderId="0" xfId="0" applyFont="1"/>
    <xf numFmtId="0" fontId="30" fillId="0" borderId="0" xfId="0" applyFont="1"/>
    <xf numFmtId="0" fontId="31" fillId="5" borderId="0" xfId="0" applyFont="1" applyFill="1" applyBorder="1" applyAlignment="1">
      <alignment horizontal="center" vertical="center" wrapText="1"/>
    </xf>
    <xf numFmtId="0" fontId="30" fillId="5" borderId="0" xfId="0" applyFont="1" applyFill="1" applyBorder="1" applyAlignment="1">
      <alignment horizontal="left" vertical="center" wrapText="1"/>
    </xf>
    <xf numFmtId="0" fontId="30" fillId="0" borderId="13" xfId="0" applyFont="1" applyBorder="1" applyAlignment="1">
      <alignment horizontal="center" vertical="center"/>
    </xf>
    <xf numFmtId="0" fontId="30" fillId="5" borderId="0" xfId="0" applyFont="1" applyFill="1" applyBorder="1"/>
    <xf numFmtId="1" fontId="32" fillId="0" borderId="13" xfId="0" applyNumberFormat="1" applyFont="1" applyBorder="1" applyAlignment="1">
      <alignment horizontal="center" vertical="center"/>
    </xf>
    <xf numFmtId="0" fontId="30" fillId="5" borderId="0" xfId="0" applyFont="1" applyFill="1" applyBorder="1" applyAlignment="1">
      <alignment horizontal="left" wrapText="1"/>
    </xf>
    <xf numFmtId="0" fontId="26" fillId="0" borderId="6" xfId="0" applyFont="1" applyFill="1" applyBorder="1" applyAlignment="1">
      <alignment horizontal="left" vertical="center" wrapText="1"/>
    </xf>
    <xf numFmtId="49" fontId="19" fillId="0" borderId="0" xfId="0" applyNumberFormat="1" applyFont="1" applyAlignment="1">
      <alignment horizontal="left" wrapText="1"/>
    </xf>
    <xf numFmtId="49" fontId="10" fillId="0" borderId="0" xfId="0" applyNumberFormat="1" applyFont="1" applyAlignment="1">
      <alignment wrapText="1"/>
    </xf>
    <xf numFmtId="0" fontId="26" fillId="0" borderId="0" xfId="0" applyFont="1" applyAlignment="1">
      <alignment wrapText="1"/>
    </xf>
    <xf numFmtId="49" fontId="26" fillId="0" borderId="0" xfId="0" applyNumberFormat="1" applyFont="1" applyAlignment="1">
      <alignment wrapText="1"/>
    </xf>
    <xf numFmtId="49" fontId="21" fillId="0" borderId="0" xfId="0" applyNumberFormat="1" applyFont="1" applyAlignment="1">
      <alignment horizontal="left" wrapText="1"/>
    </xf>
    <xf numFmtId="0" fontId="22" fillId="0" borderId="6" xfId="0" applyFont="1" applyFill="1" applyBorder="1" applyAlignment="1">
      <alignment horizontal="left" vertical="center" wrapText="1"/>
    </xf>
    <xf numFmtId="0" fontId="16" fillId="0" borderId="6" xfId="0" applyFont="1" applyBorder="1" applyAlignment="1">
      <alignment horizontal="center" vertical="center" wrapText="1"/>
    </xf>
    <xf numFmtId="0" fontId="11" fillId="3" borderId="13" xfId="0" applyFont="1" applyFill="1" applyBorder="1" applyAlignment="1" applyProtection="1">
      <alignment horizontal="center" vertical="center"/>
    </xf>
  </cellXfs>
  <cellStyles count="3">
    <cellStyle name="표준" xfId="0" builtinId="0"/>
    <cellStyle name="하이퍼링크" xfId="1" builtinId="8"/>
    <cellStyle name="Normal 3" xfId="2" xr:uid="{00000000-0005-0000-0000-000006000000}"/>
  </cellStyles>
  <dxfs count="1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c:style val="2"/>
  <c:chart>
    <c:title>
      <c:tx>
        <c:rich>
          <a:bodyPr rot="0"/>
          <a:lstStyle/>
          <a:p>
            <a:pPr>
              <a:defRPr sz="1400"/>
            </a:pPr>
            <a:r>
              <a:rPr lang="en" sz="1400"/>
              <a:t>MASVS </a:t>
            </a:r>
            <a:r>
              <a:rPr lang="ko-KR" sz="1400"/>
              <a:t>컴플라이언스 </a:t>
            </a:r>
            <a:r>
              <a:rPr lang="ko-KR" altLang="en-US" sz="1400"/>
              <a:t>수준</a:t>
            </a:r>
            <a:r>
              <a:rPr lang="en-US" sz="1400"/>
              <a:t>(</a:t>
            </a:r>
            <a:r>
              <a:rPr lang="en" sz="1400"/>
              <a:t>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요약!$C$42:$C$49</c:f>
              <c:strCache>
                <c:ptCount val="8"/>
                <c:pt idx="0">
                  <c:v>V1: 아키텍처, 디자인 및 위협 모델링</c:v>
                </c:pt>
                <c:pt idx="1">
                  <c:v>V2: 데이터 저장 및 개인 정보</c:v>
                </c:pt>
                <c:pt idx="2">
                  <c:v>V3: 암호화 검증</c:v>
                </c:pt>
                <c:pt idx="3">
                  <c:v>V4: 인증 및 세션 관리</c:v>
                </c:pt>
                <c:pt idx="4">
                  <c:v>V5: 네트워크 통신</c:v>
                </c:pt>
                <c:pt idx="5">
                  <c:v>V6: 플랫폼 상호 작용</c:v>
                </c:pt>
                <c:pt idx="6">
                  <c:v>V7: 코드 품질 및 빌드 설정</c:v>
                </c:pt>
                <c:pt idx="7">
                  <c:v>V8: 리버스 엔지니어링에 대한 복원력</c:v>
                </c:pt>
              </c:strCache>
            </c:strRef>
          </c:cat>
          <c:val>
            <c:numRef>
              <c:f>요약!$G$42:$G$49</c:f>
              <c:numCache>
                <c:formatCode>0.0\ %</c:formatCode>
                <c:ptCount val="8"/>
                <c:pt idx="0">
                  <c:v>0.75</c:v>
                </c:pt>
                <c:pt idx="1">
                  <c:v>0.8571428571428571</c:v>
                </c:pt>
                <c:pt idx="2">
                  <c:v>0.83333333333333337</c:v>
                </c:pt>
                <c:pt idx="3">
                  <c:v>0.7142857142857143</c:v>
                </c:pt>
                <c:pt idx="4">
                  <c:v>0.66666666666666663</c:v>
                </c:pt>
                <c:pt idx="5">
                  <c:v>0.625</c:v>
                </c:pt>
                <c:pt idx="6">
                  <c:v>0.66666666666666663</c:v>
                </c:pt>
                <c:pt idx="7">
                  <c:v>0.66666666666666663</c:v>
                </c:pt>
              </c:numCache>
            </c:numRef>
          </c:val>
          <c:extLst>
            <c:ext xmlns:c16="http://schemas.microsoft.com/office/drawing/2014/chart" uri="{C3380CC4-5D6E-409C-BE32-E72D297353CC}">
              <c16:uniqueId val="{00000000-C276-DA4B-8AF8-1CCF51D8DE3A}"/>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legend>
    <c:plotVisOnly val="1"/>
    <c:dispBlanksAs val="gap"/>
    <c:showDLblsOverMax val="1"/>
  </c:chart>
  <c:spPr>
    <a:solidFill>
      <a:srgbClr val="FFFFFF"/>
    </a:solidFill>
    <a:ln w="6480">
      <a:noFill/>
    </a:ln>
  </c:spPr>
  <c:txPr>
    <a:bodyPr/>
    <a:lstStyle/>
    <a:p>
      <a:pPr>
        <a:defRPr>
          <a:latin typeface="+mn-ea"/>
          <a:ea typeface="+mn-ea"/>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c:style val="2"/>
  <c:chart>
    <c:title>
      <c:tx>
        <c:rich>
          <a:bodyPr rot="0"/>
          <a:lstStyle/>
          <a:p>
            <a:pPr>
              <a:defRPr sz="1400"/>
            </a:pPr>
            <a:r>
              <a:rPr lang="en" sz="1400"/>
              <a:t>MASVS </a:t>
            </a:r>
            <a:r>
              <a:rPr lang="ko-KR" sz="1400"/>
              <a:t>컴플라이언스 </a:t>
            </a:r>
            <a:r>
              <a:rPr lang="ko-KR" altLang="en-US" sz="1400"/>
              <a:t>수준</a:t>
            </a:r>
            <a:r>
              <a:rPr lang="en-US" sz="1400"/>
              <a:t>(</a:t>
            </a:r>
            <a:r>
              <a:rPr lang="en" sz="1400"/>
              <a:t>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요약!$C$42:$C$49</c:f>
              <c:strCache>
                <c:ptCount val="8"/>
                <c:pt idx="0">
                  <c:v>V1: 아키텍처, 디자인 및 위협 모델링</c:v>
                </c:pt>
                <c:pt idx="1">
                  <c:v>V2: 데이터 저장 및 개인 정보</c:v>
                </c:pt>
                <c:pt idx="2">
                  <c:v>V3: 암호화 검증</c:v>
                </c:pt>
                <c:pt idx="3">
                  <c:v>V4: 인증 및 세션 관리</c:v>
                </c:pt>
                <c:pt idx="4">
                  <c:v>V5: 네트워크 통신</c:v>
                </c:pt>
                <c:pt idx="5">
                  <c:v>V6: 플랫폼 상호 작용</c:v>
                </c:pt>
                <c:pt idx="6">
                  <c:v>V7: 코드 품질 및 빌드 설정</c:v>
                </c:pt>
                <c:pt idx="7">
                  <c:v>V8: 리버스 엔지니어링에 대한 복원력</c:v>
                </c:pt>
              </c:strCache>
            </c:strRef>
          </c:cat>
          <c:val>
            <c:numRef>
              <c:f>요약!$K$42:$K$49</c:f>
              <c:numCache>
                <c:formatCode>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0601-1C41-8CBF-CECDB5AD606C}"/>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legend>
    <c:plotVisOnly val="1"/>
    <c:dispBlanksAs val="gap"/>
    <c:showDLblsOverMax val="1"/>
  </c:chart>
  <c:spPr>
    <a:solidFill>
      <a:srgbClr val="FFFFFF"/>
    </a:solidFill>
    <a:ln w="6480">
      <a:noFill/>
    </a:ln>
  </c:spPr>
  <c:txPr>
    <a:bodyPr/>
    <a:lstStyle/>
    <a:p>
      <a:pPr>
        <a:defRPr>
          <a:latin typeface="+mn-ea"/>
          <a:ea typeface="+mn-ea"/>
        </a:defRPr>
      </a:pPr>
      <a:endParaRPr lang="ko-K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6858000</xdr:colOff>
      <xdr:row>5</xdr:row>
      <xdr:rowOff>158340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02600" y="221840"/>
          <a:ext cx="914400" cy="9144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261620</xdr:colOff>
      <xdr:row>10</xdr:row>
      <xdr:rowOff>55080</xdr:rowOff>
    </xdr:from>
    <xdr:to>
      <xdr:col>9</xdr:col>
      <xdr:colOff>29980</xdr:colOff>
      <xdr:row>37</xdr:row>
      <xdr:rowOff>66960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23280</xdr:colOff>
      <xdr:row>10</xdr:row>
      <xdr:rowOff>65520</xdr:rowOff>
    </xdr:from>
    <xdr:to>
      <xdr:col>23</xdr:col>
      <xdr:colOff>25780</xdr:colOff>
      <xdr:row>37</xdr:row>
      <xdr:rowOff>96480</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44"/>
  <sheetViews>
    <sheetView showGridLines="0" tabSelected="1" zoomScaleNormal="100" workbookViewId="0">
      <selection activeCell="B2" sqref="B2:D8"/>
    </sheetView>
  </sheetViews>
  <sheetFormatPr baseColWidth="10" defaultColWidth="8.83203125" defaultRowHeight="18"/>
  <cols>
    <col min="1" max="1" width="2.33203125" style="22" customWidth="1"/>
    <col min="2" max="2" width="8.83203125" style="22" customWidth="1"/>
    <col min="3" max="3" width="17.1640625" style="22" customWidth="1"/>
    <col min="4" max="4" width="92.5" style="22" customWidth="1"/>
    <col min="5" max="1025" width="8.83203125" style="22" customWidth="1"/>
    <col min="1026" max="16384" width="8.83203125" style="22"/>
  </cols>
  <sheetData>
    <row r="1" spans="2:5" ht="8" customHeight="1"/>
    <row r="2" spans="2:5" ht="15.5" customHeight="1">
      <c r="B2" s="51" t="s">
        <v>300</v>
      </c>
      <c r="C2" s="51"/>
      <c r="D2" s="51"/>
    </row>
    <row r="3" spans="2:5">
      <c r="B3" s="51"/>
      <c r="C3" s="51"/>
      <c r="D3" s="51"/>
    </row>
    <row r="4" spans="2:5">
      <c r="B4" s="51"/>
      <c r="C4" s="51"/>
      <c r="D4" s="51"/>
    </row>
    <row r="5" spans="2:5">
      <c r="B5" s="51"/>
      <c r="C5" s="51"/>
      <c r="D5" s="51"/>
    </row>
    <row r="6" spans="2:5">
      <c r="B6" s="51"/>
      <c r="C6" s="51"/>
      <c r="D6" s="51"/>
    </row>
    <row r="7" spans="2:5">
      <c r="B7" s="51"/>
      <c r="C7" s="51"/>
      <c r="D7" s="51"/>
    </row>
    <row r="8" spans="2:5" hidden="1">
      <c r="B8" s="51"/>
      <c r="C8" s="51"/>
      <c r="D8" s="51"/>
    </row>
    <row r="9" spans="2:5">
      <c r="B9" s="52"/>
      <c r="C9" s="52"/>
      <c r="D9" s="53"/>
      <c r="E9" s="23"/>
    </row>
    <row r="10" spans="2:5">
      <c r="B10" s="24" t="s">
        <v>228</v>
      </c>
      <c r="C10" s="25"/>
      <c r="D10" s="26"/>
    </row>
    <row r="11" spans="2:5">
      <c r="B11" s="54" t="s">
        <v>230</v>
      </c>
      <c r="C11" s="54"/>
      <c r="D11" s="27" t="s">
        <v>0</v>
      </c>
    </row>
    <row r="12" spans="2:5">
      <c r="B12" s="55" t="s">
        <v>250</v>
      </c>
      <c r="C12" s="55"/>
      <c r="D12" s="33" t="str">
        <f>HYPERLINK(CONCATENATE( "https://github.com/OWASP/owasp-masvs/blob/", MASVS_VERSION, "/Document/"))</f>
        <v>https://github.com/OWASP/owasp-masvs/blob/1.1.4/Document/</v>
      </c>
    </row>
    <row r="13" spans="2:5">
      <c r="B13" s="56" t="s">
        <v>231</v>
      </c>
      <c r="C13" s="56"/>
      <c r="D13" s="34" t="s">
        <v>1</v>
      </c>
    </row>
    <row r="14" spans="2:5" ht="19">
      <c r="B14" s="55" t="s">
        <v>251</v>
      </c>
      <c r="C14" s="55"/>
      <c r="D14" s="35" t="str">
        <f>HYPERLINK(CONCATENATE( "https://github.com/OWASP/owasp-mstg/blob/", MSTG_VERSION, "/Document/"))</f>
        <v>https://github.com/OWASP/owasp-mstg/blob/1.1.3/Document/</v>
      </c>
    </row>
    <row r="15" spans="2:5" ht="32" customHeight="1">
      <c r="B15" s="57" t="s">
        <v>229</v>
      </c>
      <c r="C15" s="57"/>
      <c r="D15" s="57"/>
    </row>
    <row r="16" spans="2:5">
      <c r="B16" s="58" t="s">
        <v>232</v>
      </c>
      <c r="C16" s="58"/>
      <c r="D16" s="34" t="s">
        <v>254</v>
      </c>
    </row>
    <row r="17" spans="2:5">
      <c r="B17" s="55" t="s">
        <v>233</v>
      </c>
      <c r="C17" s="55"/>
      <c r="D17" s="34"/>
    </row>
    <row r="18" spans="2:5">
      <c r="B18" s="58" t="s">
        <v>234</v>
      </c>
      <c r="C18" s="58"/>
      <c r="D18" s="34"/>
    </row>
    <row r="19" spans="2:5">
      <c r="B19" s="58" t="s">
        <v>235</v>
      </c>
      <c r="C19" s="58"/>
      <c r="D19" s="34"/>
    </row>
    <row r="20" spans="2:5">
      <c r="B20" s="58" t="s">
        <v>236</v>
      </c>
      <c r="C20" s="58"/>
      <c r="D20" s="34"/>
    </row>
    <row r="21" spans="2:5">
      <c r="B21" s="58" t="s">
        <v>237</v>
      </c>
      <c r="C21" s="58"/>
      <c r="D21" s="34" t="str">
        <f>"앱 " &amp; D25 &amp; " 내에서 사용 가능한 모든 기능"</f>
        <v>앱 &lt;AppName&gt; 내에서 사용 가능한 모든 기능</v>
      </c>
    </row>
    <row r="22" spans="2:5" ht="70.5" customHeight="1">
      <c r="B22" s="58" t="s">
        <v>238</v>
      </c>
      <c r="C22" s="58"/>
      <c r="D22" s="34" t="str">
        <f>D16&amp;"(와)과 협의 후 "&amp;D25&amp;"에 대한 검증 수준은 Level 1 요구사항만 적용하기로 결정" &amp;
"
Level 1 : 표준 보안
Level 2 : 심층 방어
Level R : 리버스 엔지니어링에 대한 복원력"</f>
        <v>&lt;고객명&gt;(와)과 협의 후 &lt;AppName&gt;에 대한 검증 수준은 Level 1 요구사항만 적용하기로 결정
Level 1 : 표준 보안
Level 2 : 심층 방어
Level R : 리버스 엔지니어링에 대한 복원력</v>
      </c>
    </row>
    <row r="23" spans="2:5">
      <c r="B23" s="52"/>
      <c r="C23" s="52"/>
      <c r="D23" s="53"/>
      <c r="E23" s="23"/>
    </row>
    <row r="24" spans="2:5">
      <c r="B24" s="28" t="s">
        <v>252</v>
      </c>
      <c r="C24" s="29"/>
      <c r="D24" s="30"/>
    </row>
    <row r="25" spans="2:5">
      <c r="B25" s="31" t="s">
        <v>239</v>
      </c>
      <c r="C25" s="32"/>
      <c r="D25" s="34" t="s">
        <v>255</v>
      </c>
    </row>
    <row r="26" spans="2:5">
      <c r="B26" s="58" t="s">
        <v>240</v>
      </c>
      <c r="C26" s="58"/>
      <c r="D26" s="34"/>
    </row>
    <row r="27" spans="2:5">
      <c r="B27" s="58" t="s">
        <v>241</v>
      </c>
      <c r="C27" s="58"/>
      <c r="D27" s="34"/>
    </row>
    <row r="28" spans="2:5">
      <c r="B28" s="58" t="s">
        <v>242</v>
      </c>
      <c r="C28" s="58"/>
      <c r="D28" s="34"/>
    </row>
    <row r="29" spans="2:5">
      <c r="B29" s="58" t="s">
        <v>243</v>
      </c>
      <c r="C29" s="58"/>
      <c r="D29" s="34"/>
    </row>
    <row r="30" spans="2:5" ht="52" customHeight="1">
      <c r="B30" s="59" t="s">
        <v>253</v>
      </c>
      <c r="C30" s="59"/>
      <c r="D30" s="34" t="s">
        <v>263</v>
      </c>
    </row>
    <row r="31" spans="2:5">
      <c r="B31" s="52"/>
      <c r="C31" s="52"/>
      <c r="D31" s="53"/>
      <c r="E31" s="23"/>
    </row>
    <row r="32" spans="2:5">
      <c r="B32" s="28" t="s">
        <v>244</v>
      </c>
      <c r="C32" s="29"/>
      <c r="D32" s="30"/>
    </row>
    <row r="33" spans="2:4">
      <c r="B33" s="60"/>
      <c r="C33" s="60"/>
      <c r="D33" s="60"/>
    </row>
    <row r="34" spans="2:4">
      <c r="B34" s="61" t="s">
        <v>245</v>
      </c>
      <c r="C34" s="61"/>
      <c r="D34" s="36"/>
    </row>
    <row r="35" spans="2:4">
      <c r="B35" s="61" t="s">
        <v>246</v>
      </c>
      <c r="C35" s="61"/>
      <c r="D35" s="36"/>
    </row>
    <row r="36" spans="2:4">
      <c r="B36" s="61" t="s">
        <v>247</v>
      </c>
      <c r="C36" s="61"/>
      <c r="D36" s="36"/>
    </row>
    <row r="37" spans="2:4">
      <c r="B37" s="61" t="s">
        <v>248</v>
      </c>
      <c r="C37" s="61"/>
      <c r="D37" s="37"/>
    </row>
    <row r="38" spans="2:4">
      <c r="B38" s="61" t="s">
        <v>249</v>
      </c>
      <c r="C38" s="61"/>
      <c r="D38" s="36"/>
    </row>
    <row r="39" spans="2:4">
      <c r="B39" s="60"/>
      <c r="C39" s="60"/>
      <c r="D39" s="60"/>
    </row>
    <row r="40" spans="2:4">
      <c r="B40" s="61" t="s">
        <v>245</v>
      </c>
      <c r="C40" s="61"/>
      <c r="D40" s="36"/>
    </row>
    <row r="41" spans="2:4">
      <c r="B41" s="61" t="s">
        <v>246</v>
      </c>
      <c r="C41" s="61"/>
      <c r="D41" s="36"/>
    </row>
    <row r="42" spans="2:4">
      <c r="B42" s="61" t="s">
        <v>247</v>
      </c>
      <c r="C42" s="61"/>
      <c r="D42" s="36"/>
    </row>
    <row r="43" spans="2:4">
      <c r="B43" s="61" t="s">
        <v>248</v>
      </c>
      <c r="C43" s="61"/>
      <c r="D43" s="37"/>
    </row>
    <row r="44" spans="2:4">
      <c r="B44" s="61" t="s">
        <v>249</v>
      </c>
      <c r="C44" s="61"/>
      <c r="D44" s="36"/>
    </row>
  </sheetData>
  <mergeCells count="33">
    <mergeCell ref="B43:C43"/>
    <mergeCell ref="B44:C44"/>
    <mergeCell ref="B38:C38"/>
    <mergeCell ref="B39:D39"/>
    <mergeCell ref="B40:C40"/>
    <mergeCell ref="B41:C41"/>
    <mergeCell ref="B42:C42"/>
    <mergeCell ref="B33:D33"/>
    <mergeCell ref="B34:C34"/>
    <mergeCell ref="B35:C35"/>
    <mergeCell ref="B36:C36"/>
    <mergeCell ref="B37:C37"/>
    <mergeCell ref="B26:C26"/>
    <mergeCell ref="B28:C28"/>
    <mergeCell ref="B29:C29"/>
    <mergeCell ref="B30:C30"/>
    <mergeCell ref="B31:D31"/>
    <mergeCell ref="B27:C27"/>
    <mergeCell ref="B19:C19"/>
    <mergeCell ref="B20:C20"/>
    <mergeCell ref="B21:C21"/>
    <mergeCell ref="B22:C22"/>
    <mergeCell ref="B23:D23"/>
    <mergeCell ref="B14:C14"/>
    <mergeCell ref="B15:D15"/>
    <mergeCell ref="B16:C16"/>
    <mergeCell ref="B17:C17"/>
    <mergeCell ref="B18:C18"/>
    <mergeCell ref="B2:D8"/>
    <mergeCell ref="B9:D9"/>
    <mergeCell ref="B11:C11"/>
    <mergeCell ref="B12:C12"/>
    <mergeCell ref="B13:C13"/>
  </mergeCells>
  <phoneticPr fontId="9" type="noConversion"/>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50"/>
  <sheetViews>
    <sheetView showGridLines="0" zoomScaleNormal="100" workbookViewId="0"/>
  </sheetViews>
  <sheetFormatPr baseColWidth="10" defaultColWidth="8.83203125" defaultRowHeight="16"/>
  <cols>
    <col min="1" max="1" width="1.83203125" style="1" customWidth="1"/>
    <col min="2" max="2" width="9.5" style="1" customWidth="1"/>
    <col min="3" max="3" width="54.83203125" style="1" customWidth="1"/>
    <col min="4" max="11" width="7.83203125" style="1" customWidth="1"/>
    <col min="12" max="17" width="8.83203125" style="1" customWidth="1"/>
    <col min="18" max="23" width="7.83203125" style="1" customWidth="1"/>
    <col min="24" max="1024" width="8.83203125" style="1" customWidth="1"/>
  </cols>
  <sheetData>
    <row r="1" spans="1:1024" ht="17">
      <c r="A1" s="72"/>
      <c r="B1" s="72"/>
      <c r="C1" s="72"/>
      <c r="D1" s="72"/>
      <c r="E1" s="72"/>
      <c r="F1" s="72"/>
      <c r="G1" s="72"/>
      <c r="H1" s="72"/>
      <c r="I1" s="72"/>
      <c r="J1" s="72"/>
      <c r="K1" s="72"/>
      <c r="L1" s="72"/>
      <c r="M1" s="72"/>
      <c r="N1" s="72"/>
      <c r="O1" s="72"/>
      <c r="P1" s="72"/>
      <c r="Q1" s="72"/>
      <c r="R1" s="72"/>
      <c r="S1" s="72"/>
      <c r="T1" s="72"/>
      <c r="U1" s="72"/>
      <c r="V1" s="72"/>
      <c r="W1" s="72"/>
      <c r="X1" s="72"/>
      <c r="Y1" s="72"/>
    </row>
    <row r="2" spans="1:1024" ht="20">
      <c r="A2" s="72"/>
      <c r="B2" s="146"/>
      <c r="C2" s="162" t="s">
        <v>264</v>
      </c>
      <c r="D2" s="147"/>
      <c r="E2" s="147"/>
      <c r="F2" s="147"/>
      <c r="G2" s="72"/>
      <c r="H2" s="72"/>
      <c r="I2" s="72"/>
      <c r="J2" s="72"/>
      <c r="K2" s="72"/>
      <c r="L2" s="72"/>
      <c r="M2" s="72"/>
      <c r="N2" s="72"/>
      <c r="O2" s="72"/>
      <c r="P2" s="72"/>
      <c r="Q2" s="72"/>
      <c r="R2" s="72"/>
      <c r="S2" s="72"/>
      <c r="T2" s="72"/>
      <c r="U2" s="72"/>
      <c r="V2" s="72"/>
      <c r="W2" s="72"/>
      <c r="X2" s="72"/>
      <c r="Y2" s="72"/>
    </row>
    <row r="3" spans="1:1024" ht="17">
      <c r="A3" s="72"/>
      <c r="B3" s="147"/>
      <c r="C3" s="147"/>
      <c r="D3" s="147"/>
      <c r="E3" s="147"/>
      <c r="F3" s="147"/>
      <c r="G3" s="72"/>
      <c r="H3" s="72"/>
      <c r="I3" s="72"/>
      <c r="J3" s="72"/>
      <c r="K3" s="72"/>
      <c r="L3" s="72"/>
      <c r="M3" s="72"/>
      <c r="N3" s="72"/>
      <c r="O3" s="72"/>
      <c r="P3" s="72"/>
      <c r="Q3" s="72"/>
      <c r="R3" s="72"/>
      <c r="S3" s="72"/>
      <c r="T3" s="72"/>
      <c r="U3" s="72"/>
      <c r="V3" s="72"/>
      <c r="W3" s="72"/>
      <c r="X3" s="72"/>
      <c r="Y3" s="72"/>
    </row>
    <row r="4" spans="1:1024" ht="16" customHeight="1">
      <c r="A4" s="72"/>
      <c r="B4" s="148"/>
      <c r="C4" s="148"/>
      <c r="D4" s="148"/>
      <c r="E4" s="148"/>
      <c r="F4" s="148"/>
      <c r="G4" s="72"/>
      <c r="H4" s="72"/>
      <c r="I4" s="72"/>
      <c r="J4" s="72"/>
      <c r="K4" s="72"/>
      <c r="L4" s="72"/>
      <c r="M4" s="72"/>
      <c r="N4" s="72"/>
      <c r="O4" s="72"/>
      <c r="P4" s="72"/>
      <c r="Q4" s="72"/>
      <c r="R4" s="72"/>
      <c r="S4" s="72"/>
      <c r="T4" s="72"/>
      <c r="U4" s="72"/>
      <c r="V4" s="72"/>
      <c r="W4" s="72"/>
      <c r="X4" s="72"/>
      <c r="Y4" s="72"/>
    </row>
    <row r="5" spans="1:1024" s="39" customFormat="1" ht="19" customHeight="1">
      <c r="A5" s="81"/>
      <c r="B5" s="149"/>
      <c r="C5" s="149"/>
      <c r="D5" s="149"/>
      <c r="E5" s="149"/>
      <c r="F5" s="149"/>
      <c r="G5" s="150" t="s">
        <v>256</v>
      </c>
      <c r="H5" s="150"/>
      <c r="I5" s="150"/>
      <c r="J5" s="81"/>
      <c r="K5" s="81"/>
      <c r="L5" s="81"/>
      <c r="M5" s="81"/>
      <c r="N5" s="81"/>
      <c r="O5" s="81"/>
      <c r="P5" s="81"/>
      <c r="Q5" s="81"/>
      <c r="R5" s="81"/>
      <c r="S5" s="81"/>
      <c r="T5" s="81"/>
      <c r="U5" s="150" t="s">
        <v>256</v>
      </c>
      <c r="V5" s="150"/>
      <c r="W5" s="150"/>
      <c r="X5" s="81"/>
      <c r="Y5" s="81"/>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8"/>
      <c r="IY5" s="38"/>
      <c r="IZ5" s="38"/>
      <c r="JA5" s="38"/>
      <c r="JB5" s="38"/>
      <c r="JC5" s="38"/>
      <c r="JD5" s="38"/>
      <c r="JE5" s="38"/>
      <c r="JF5" s="38"/>
      <c r="JG5" s="38"/>
      <c r="JH5" s="38"/>
      <c r="JI5" s="38"/>
      <c r="JJ5" s="38"/>
      <c r="JK5" s="38"/>
      <c r="JL5" s="38"/>
      <c r="JM5" s="38"/>
      <c r="JN5" s="38"/>
      <c r="JO5" s="38"/>
      <c r="JP5" s="38"/>
      <c r="JQ5" s="38"/>
      <c r="JR5" s="38"/>
      <c r="JS5" s="38"/>
      <c r="JT5" s="38"/>
      <c r="JU5" s="38"/>
      <c r="JV5" s="38"/>
      <c r="JW5" s="38"/>
      <c r="JX5" s="38"/>
      <c r="JY5" s="38"/>
      <c r="JZ5" s="38"/>
      <c r="KA5" s="38"/>
      <c r="KB5" s="38"/>
      <c r="KC5" s="38"/>
      <c r="KD5" s="38"/>
      <c r="KE5" s="38"/>
      <c r="KF5" s="38"/>
      <c r="KG5" s="38"/>
      <c r="KH5" s="38"/>
      <c r="KI5" s="38"/>
      <c r="KJ5" s="38"/>
      <c r="KK5" s="38"/>
      <c r="KL5" s="38"/>
      <c r="KM5" s="38"/>
      <c r="KN5" s="38"/>
      <c r="KO5" s="38"/>
      <c r="KP5" s="38"/>
      <c r="KQ5" s="38"/>
      <c r="KR5" s="38"/>
      <c r="KS5" s="38"/>
      <c r="KT5" s="38"/>
      <c r="KU5" s="38"/>
      <c r="KV5" s="38"/>
      <c r="KW5" s="38"/>
      <c r="KX5" s="38"/>
      <c r="KY5" s="38"/>
      <c r="KZ5" s="38"/>
      <c r="LA5" s="38"/>
      <c r="LB5" s="38"/>
      <c r="LC5" s="38"/>
      <c r="LD5" s="38"/>
      <c r="LE5" s="38"/>
      <c r="LF5" s="38"/>
      <c r="LG5" s="38"/>
      <c r="LH5" s="38"/>
      <c r="LI5" s="38"/>
      <c r="LJ5" s="38"/>
      <c r="LK5" s="38"/>
      <c r="LL5" s="38"/>
      <c r="LM5" s="38"/>
      <c r="LN5" s="38"/>
      <c r="LO5" s="38"/>
      <c r="LP5" s="38"/>
      <c r="LQ5" s="38"/>
      <c r="LR5" s="38"/>
      <c r="LS5" s="38"/>
      <c r="LT5" s="38"/>
      <c r="LU5" s="38"/>
      <c r="LV5" s="38"/>
      <c r="LW5" s="38"/>
      <c r="LX5" s="38"/>
      <c r="LY5" s="38"/>
      <c r="LZ5" s="38"/>
      <c r="MA5" s="38"/>
      <c r="MB5" s="38"/>
      <c r="MC5" s="38"/>
      <c r="MD5" s="38"/>
      <c r="ME5" s="38"/>
      <c r="MF5" s="38"/>
      <c r="MG5" s="38"/>
      <c r="MH5" s="38"/>
      <c r="MI5" s="38"/>
      <c r="MJ5" s="38"/>
      <c r="MK5" s="38"/>
      <c r="ML5" s="38"/>
      <c r="MM5" s="38"/>
      <c r="MN5" s="38"/>
      <c r="MO5" s="38"/>
      <c r="MP5" s="38"/>
      <c r="MQ5" s="38"/>
      <c r="MR5" s="38"/>
      <c r="MS5" s="38"/>
      <c r="MT5" s="38"/>
      <c r="MU5" s="38"/>
      <c r="MV5" s="38"/>
      <c r="MW5" s="38"/>
      <c r="MX5" s="38"/>
      <c r="MY5" s="38"/>
      <c r="MZ5" s="38"/>
      <c r="NA5" s="38"/>
      <c r="NB5" s="38"/>
      <c r="NC5" s="38"/>
      <c r="ND5" s="38"/>
      <c r="NE5" s="38"/>
      <c r="NF5" s="38"/>
      <c r="NG5" s="38"/>
      <c r="NH5" s="38"/>
      <c r="NI5" s="38"/>
      <c r="NJ5" s="38"/>
      <c r="NK5" s="38"/>
      <c r="NL5" s="38"/>
      <c r="NM5" s="38"/>
      <c r="NN5" s="38"/>
      <c r="NO5" s="38"/>
      <c r="NP5" s="38"/>
      <c r="NQ5" s="38"/>
      <c r="NR5" s="38"/>
      <c r="NS5" s="38"/>
      <c r="NT5" s="38"/>
      <c r="NU5" s="38"/>
      <c r="NV5" s="38"/>
      <c r="NW5" s="38"/>
      <c r="NX5" s="38"/>
      <c r="NY5" s="38"/>
      <c r="NZ5" s="38"/>
      <c r="OA5" s="38"/>
      <c r="OB5" s="38"/>
      <c r="OC5" s="38"/>
      <c r="OD5" s="38"/>
      <c r="OE5" s="38"/>
      <c r="OF5" s="38"/>
      <c r="OG5" s="38"/>
      <c r="OH5" s="38"/>
      <c r="OI5" s="38"/>
      <c r="OJ5" s="38"/>
      <c r="OK5" s="38"/>
      <c r="OL5" s="38"/>
      <c r="OM5" s="38"/>
      <c r="ON5" s="38"/>
      <c r="OO5" s="38"/>
      <c r="OP5" s="38"/>
      <c r="OQ5" s="38"/>
      <c r="OR5" s="38"/>
      <c r="OS5" s="38"/>
      <c r="OT5" s="38"/>
      <c r="OU5" s="38"/>
      <c r="OV5" s="38"/>
      <c r="OW5" s="38"/>
      <c r="OX5" s="38"/>
      <c r="OY5" s="38"/>
      <c r="OZ5" s="38"/>
      <c r="PA5" s="38"/>
      <c r="PB5" s="38"/>
      <c r="PC5" s="38"/>
      <c r="PD5" s="38"/>
      <c r="PE5" s="38"/>
      <c r="PF5" s="38"/>
      <c r="PG5" s="38"/>
      <c r="PH5" s="38"/>
      <c r="PI5" s="38"/>
      <c r="PJ5" s="38"/>
      <c r="PK5" s="38"/>
      <c r="PL5" s="38"/>
      <c r="PM5" s="38"/>
      <c r="PN5" s="38"/>
      <c r="PO5" s="38"/>
      <c r="PP5" s="38"/>
      <c r="PQ5" s="38"/>
      <c r="PR5" s="38"/>
      <c r="PS5" s="38"/>
      <c r="PT5" s="38"/>
      <c r="PU5" s="38"/>
      <c r="PV5" s="38"/>
      <c r="PW5" s="38"/>
      <c r="PX5" s="38"/>
      <c r="PY5" s="38"/>
      <c r="PZ5" s="38"/>
      <c r="QA5" s="38"/>
      <c r="QB5" s="38"/>
      <c r="QC5" s="38"/>
      <c r="QD5" s="38"/>
      <c r="QE5" s="38"/>
      <c r="QF5" s="38"/>
      <c r="QG5" s="38"/>
      <c r="QH5" s="38"/>
      <c r="QI5" s="38"/>
      <c r="QJ5" s="38"/>
      <c r="QK5" s="38"/>
      <c r="QL5" s="38"/>
      <c r="QM5" s="38"/>
      <c r="QN5" s="38"/>
      <c r="QO5" s="38"/>
      <c r="QP5" s="38"/>
      <c r="QQ5" s="38"/>
      <c r="QR5" s="38"/>
      <c r="QS5" s="38"/>
      <c r="QT5" s="38"/>
      <c r="QU5" s="38"/>
      <c r="QV5" s="38"/>
      <c r="QW5" s="38"/>
      <c r="QX5" s="38"/>
      <c r="QY5" s="38"/>
      <c r="QZ5" s="38"/>
      <c r="RA5" s="38"/>
      <c r="RB5" s="38"/>
      <c r="RC5" s="38"/>
      <c r="RD5" s="38"/>
      <c r="RE5" s="38"/>
      <c r="RF5" s="38"/>
      <c r="RG5" s="38"/>
      <c r="RH5" s="38"/>
      <c r="RI5" s="38"/>
      <c r="RJ5" s="38"/>
      <c r="RK5" s="38"/>
      <c r="RL5" s="38"/>
      <c r="RM5" s="38"/>
      <c r="RN5" s="38"/>
      <c r="RO5" s="38"/>
      <c r="RP5" s="38"/>
      <c r="RQ5" s="38"/>
      <c r="RR5" s="38"/>
      <c r="RS5" s="38"/>
      <c r="RT5" s="38"/>
      <c r="RU5" s="38"/>
      <c r="RV5" s="38"/>
      <c r="RW5" s="38"/>
      <c r="RX5" s="38"/>
      <c r="RY5" s="38"/>
      <c r="RZ5" s="38"/>
      <c r="SA5" s="38"/>
      <c r="SB5" s="38"/>
      <c r="SC5" s="38"/>
      <c r="SD5" s="38"/>
      <c r="SE5" s="38"/>
      <c r="SF5" s="38"/>
      <c r="SG5" s="38"/>
      <c r="SH5" s="38"/>
      <c r="SI5" s="38"/>
      <c r="SJ5" s="38"/>
      <c r="SK5" s="38"/>
      <c r="SL5" s="38"/>
      <c r="SM5" s="38"/>
      <c r="SN5" s="38"/>
      <c r="SO5" s="38"/>
      <c r="SP5" s="38"/>
      <c r="SQ5" s="38"/>
      <c r="SR5" s="38"/>
      <c r="SS5" s="38"/>
      <c r="ST5" s="38"/>
      <c r="SU5" s="38"/>
      <c r="SV5" s="38"/>
      <c r="SW5" s="38"/>
      <c r="SX5" s="38"/>
      <c r="SY5" s="38"/>
      <c r="SZ5" s="38"/>
      <c r="TA5" s="38"/>
      <c r="TB5" s="38"/>
      <c r="TC5" s="38"/>
      <c r="TD5" s="38"/>
      <c r="TE5" s="38"/>
      <c r="TF5" s="38"/>
      <c r="TG5" s="38"/>
      <c r="TH5" s="38"/>
      <c r="TI5" s="38"/>
      <c r="TJ5" s="38"/>
      <c r="TK5" s="38"/>
      <c r="TL5" s="38"/>
      <c r="TM5" s="38"/>
      <c r="TN5" s="38"/>
      <c r="TO5" s="38"/>
      <c r="TP5" s="38"/>
      <c r="TQ5" s="38"/>
      <c r="TR5" s="38"/>
      <c r="TS5" s="38"/>
      <c r="TT5" s="38"/>
      <c r="TU5" s="38"/>
      <c r="TV5" s="38"/>
      <c r="TW5" s="38"/>
      <c r="TX5" s="38"/>
      <c r="TY5" s="38"/>
      <c r="TZ5" s="38"/>
      <c r="UA5" s="38"/>
      <c r="UB5" s="38"/>
      <c r="UC5" s="38"/>
      <c r="UD5" s="38"/>
      <c r="UE5" s="38"/>
      <c r="UF5" s="38"/>
      <c r="UG5" s="38"/>
      <c r="UH5" s="38"/>
      <c r="UI5" s="38"/>
      <c r="UJ5" s="38"/>
      <c r="UK5" s="38"/>
      <c r="UL5" s="38"/>
      <c r="UM5" s="38"/>
      <c r="UN5" s="38"/>
      <c r="UO5" s="38"/>
      <c r="UP5" s="38"/>
      <c r="UQ5" s="38"/>
      <c r="UR5" s="38"/>
      <c r="US5" s="38"/>
      <c r="UT5" s="38"/>
      <c r="UU5" s="38"/>
      <c r="UV5" s="38"/>
      <c r="UW5" s="38"/>
      <c r="UX5" s="38"/>
      <c r="UY5" s="38"/>
      <c r="UZ5" s="38"/>
      <c r="VA5" s="38"/>
      <c r="VB5" s="38"/>
      <c r="VC5" s="38"/>
      <c r="VD5" s="38"/>
      <c r="VE5" s="38"/>
      <c r="VF5" s="38"/>
      <c r="VG5" s="38"/>
      <c r="VH5" s="38"/>
      <c r="VI5" s="38"/>
      <c r="VJ5" s="38"/>
      <c r="VK5" s="38"/>
      <c r="VL5" s="38"/>
      <c r="VM5" s="38"/>
      <c r="VN5" s="38"/>
      <c r="VO5" s="38"/>
      <c r="VP5" s="38"/>
      <c r="VQ5" s="38"/>
      <c r="VR5" s="38"/>
      <c r="VS5" s="38"/>
      <c r="VT5" s="38"/>
      <c r="VU5" s="38"/>
      <c r="VV5" s="38"/>
      <c r="VW5" s="38"/>
      <c r="VX5" s="38"/>
      <c r="VY5" s="38"/>
      <c r="VZ5" s="38"/>
      <c r="WA5" s="38"/>
      <c r="WB5" s="38"/>
      <c r="WC5" s="38"/>
      <c r="WD5" s="38"/>
      <c r="WE5" s="38"/>
      <c r="WF5" s="38"/>
      <c r="WG5" s="38"/>
      <c r="WH5" s="38"/>
      <c r="WI5" s="38"/>
      <c r="WJ5" s="38"/>
      <c r="WK5" s="38"/>
      <c r="WL5" s="38"/>
      <c r="WM5" s="38"/>
      <c r="WN5" s="38"/>
      <c r="WO5" s="38"/>
      <c r="WP5" s="38"/>
      <c r="WQ5" s="38"/>
      <c r="WR5" s="38"/>
      <c r="WS5" s="38"/>
      <c r="WT5" s="38"/>
      <c r="WU5" s="38"/>
      <c r="WV5" s="38"/>
      <c r="WW5" s="38"/>
      <c r="WX5" s="38"/>
      <c r="WY5" s="38"/>
      <c r="WZ5" s="38"/>
      <c r="XA5" s="38"/>
      <c r="XB5" s="38"/>
      <c r="XC5" s="38"/>
      <c r="XD5" s="38"/>
      <c r="XE5" s="38"/>
      <c r="XF5" s="38"/>
      <c r="XG5" s="38"/>
      <c r="XH5" s="38"/>
      <c r="XI5" s="38"/>
      <c r="XJ5" s="38"/>
      <c r="XK5" s="38"/>
      <c r="XL5" s="38"/>
      <c r="XM5" s="38"/>
      <c r="XN5" s="38"/>
      <c r="XO5" s="38"/>
      <c r="XP5" s="38"/>
      <c r="XQ5" s="38"/>
      <c r="XR5" s="38"/>
      <c r="XS5" s="38"/>
      <c r="XT5" s="38"/>
      <c r="XU5" s="38"/>
      <c r="XV5" s="38"/>
      <c r="XW5" s="38"/>
      <c r="XX5" s="38"/>
      <c r="XY5" s="38"/>
      <c r="XZ5" s="38"/>
      <c r="YA5" s="38"/>
      <c r="YB5" s="38"/>
      <c r="YC5" s="38"/>
      <c r="YD5" s="38"/>
      <c r="YE5" s="38"/>
      <c r="YF5" s="38"/>
      <c r="YG5" s="38"/>
      <c r="YH5" s="38"/>
      <c r="YI5" s="38"/>
      <c r="YJ5" s="38"/>
      <c r="YK5" s="38"/>
      <c r="YL5" s="38"/>
      <c r="YM5" s="38"/>
      <c r="YN5" s="38"/>
      <c r="YO5" s="38"/>
      <c r="YP5" s="38"/>
      <c r="YQ5" s="38"/>
      <c r="YR5" s="38"/>
      <c r="YS5" s="38"/>
      <c r="YT5" s="38"/>
      <c r="YU5" s="38"/>
      <c r="YV5" s="38"/>
      <c r="YW5" s="38"/>
      <c r="YX5" s="38"/>
      <c r="YY5" s="38"/>
      <c r="YZ5" s="38"/>
      <c r="ZA5" s="38"/>
      <c r="ZB5" s="38"/>
      <c r="ZC5" s="38"/>
      <c r="ZD5" s="38"/>
      <c r="ZE5" s="38"/>
      <c r="ZF5" s="38"/>
      <c r="ZG5" s="38"/>
      <c r="ZH5" s="38"/>
      <c r="ZI5" s="38"/>
      <c r="ZJ5" s="38"/>
      <c r="ZK5" s="38"/>
      <c r="ZL5" s="38"/>
      <c r="ZM5" s="38"/>
      <c r="ZN5" s="38"/>
      <c r="ZO5" s="38"/>
      <c r="ZP5" s="38"/>
      <c r="ZQ5" s="38"/>
      <c r="ZR5" s="38"/>
      <c r="ZS5" s="38"/>
      <c r="ZT5" s="38"/>
      <c r="ZU5" s="38"/>
      <c r="ZV5" s="38"/>
      <c r="ZW5" s="38"/>
      <c r="ZX5" s="38"/>
      <c r="ZY5" s="38"/>
      <c r="ZZ5" s="38"/>
      <c r="AAA5" s="38"/>
      <c r="AAB5" s="38"/>
      <c r="AAC5" s="38"/>
      <c r="AAD5" s="38"/>
      <c r="AAE5" s="38"/>
      <c r="AAF5" s="38"/>
      <c r="AAG5" s="38"/>
      <c r="AAH5" s="38"/>
      <c r="AAI5" s="38"/>
      <c r="AAJ5" s="38"/>
      <c r="AAK5" s="38"/>
      <c r="AAL5" s="38"/>
      <c r="AAM5" s="38"/>
      <c r="AAN5" s="38"/>
      <c r="AAO5" s="38"/>
      <c r="AAP5" s="38"/>
      <c r="AAQ5" s="38"/>
      <c r="AAR5" s="38"/>
      <c r="AAS5" s="38"/>
      <c r="AAT5" s="38"/>
      <c r="AAU5" s="38"/>
      <c r="AAV5" s="38"/>
      <c r="AAW5" s="38"/>
      <c r="AAX5" s="38"/>
      <c r="AAY5" s="38"/>
      <c r="AAZ5" s="38"/>
      <c r="ABA5" s="38"/>
      <c r="ABB5" s="38"/>
      <c r="ABC5" s="38"/>
      <c r="ABD5" s="38"/>
      <c r="ABE5" s="38"/>
      <c r="ABF5" s="38"/>
      <c r="ABG5" s="38"/>
      <c r="ABH5" s="38"/>
      <c r="ABI5" s="38"/>
      <c r="ABJ5" s="38"/>
      <c r="ABK5" s="38"/>
      <c r="ABL5" s="38"/>
      <c r="ABM5" s="38"/>
      <c r="ABN5" s="38"/>
      <c r="ABO5" s="38"/>
      <c r="ABP5" s="38"/>
      <c r="ABQ5" s="38"/>
      <c r="ABR5" s="38"/>
      <c r="ABS5" s="38"/>
      <c r="ABT5" s="38"/>
      <c r="ABU5" s="38"/>
      <c r="ABV5" s="38"/>
      <c r="ABW5" s="38"/>
      <c r="ABX5" s="38"/>
      <c r="ABY5" s="38"/>
      <c r="ABZ5" s="38"/>
      <c r="ACA5" s="38"/>
      <c r="ACB5" s="38"/>
      <c r="ACC5" s="38"/>
      <c r="ACD5" s="38"/>
      <c r="ACE5" s="38"/>
      <c r="ACF5" s="38"/>
      <c r="ACG5" s="38"/>
      <c r="ACH5" s="38"/>
      <c r="ACI5" s="38"/>
      <c r="ACJ5" s="38"/>
      <c r="ACK5" s="38"/>
      <c r="ACL5" s="38"/>
      <c r="ACM5" s="38"/>
      <c r="ACN5" s="38"/>
      <c r="ACO5" s="38"/>
      <c r="ACP5" s="38"/>
      <c r="ACQ5" s="38"/>
      <c r="ACR5" s="38"/>
      <c r="ACS5" s="38"/>
      <c r="ACT5" s="38"/>
      <c r="ACU5" s="38"/>
      <c r="ACV5" s="38"/>
      <c r="ACW5" s="38"/>
      <c r="ACX5" s="38"/>
      <c r="ACY5" s="38"/>
      <c r="ACZ5" s="38"/>
      <c r="ADA5" s="38"/>
      <c r="ADB5" s="38"/>
      <c r="ADC5" s="38"/>
      <c r="ADD5" s="38"/>
      <c r="ADE5" s="38"/>
      <c r="ADF5" s="38"/>
      <c r="ADG5" s="38"/>
      <c r="ADH5" s="38"/>
      <c r="ADI5" s="38"/>
      <c r="ADJ5" s="38"/>
      <c r="ADK5" s="38"/>
      <c r="ADL5" s="38"/>
      <c r="ADM5" s="38"/>
      <c r="ADN5" s="38"/>
      <c r="ADO5" s="38"/>
      <c r="ADP5" s="38"/>
      <c r="ADQ5" s="38"/>
      <c r="ADR5" s="38"/>
      <c r="ADS5" s="38"/>
      <c r="ADT5" s="38"/>
      <c r="ADU5" s="38"/>
      <c r="ADV5" s="38"/>
      <c r="ADW5" s="38"/>
      <c r="ADX5" s="38"/>
      <c r="ADY5" s="38"/>
      <c r="ADZ5" s="38"/>
      <c r="AEA5" s="38"/>
      <c r="AEB5" s="38"/>
      <c r="AEC5" s="38"/>
      <c r="AED5" s="38"/>
      <c r="AEE5" s="38"/>
      <c r="AEF5" s="38"/>
      <c r="AEG5" s="38"/>
      <c r="AEH5" s="38"/>
      <c r="AEI5" s="38"/>
      <c r="AEJ5" s="38"/>
      <c r="AEK5" s="38"/>
      <c r="AEL5" s="38"/>
      <c r="AEM5" s="38"/>
      <c r="AEN5" s="38"/>
      <c r="AEO5" s="38"/>
      <c r="AEP5" s="38"/>
      <c r="AEQ5" s="38"/>
      <c r="AER5" s="38"/>
      <c r="AES5" s="38"/>
      <c r="AET5" s="38"/>
      <c r="AEU5" s="38"/>
      <c r="AEV5" s="38"/>
      <c r="AEW5" s="38"/>
      <c r="AEX5" s="38"/>
      <c r="AEY5" s="38"/>
      <c r="AEZ5" s="38"/>
      <c r="AFA5" s="38"/>
      <c r="AFB5" s="38"/>
      <c r="AFC5" s="38"/>
      <c r="AFD5" s="38"/>
      <c r="AFE5" s="38"/>
      <c r="AFF5" s="38"/>
      <c r="AFG5" s="38"/>
      <c r="AFH5" s="38"/>
      <c r="AFI5" s="38"/>
      <c r="AFJ5" s="38"/>
      <c r="AFK5" s="38"/>
      <c r="AFL5" s="38"/>
      <c r="AFM5" s="38"/>
      <c r="AFN5" s="38"/>
      <c r="AFO5" s="38"/>
      <c r="AFP5" s="38"/>
      <c r="AFQ5" s="38"/>
      <c r="AFR5" s="38"/>
      <c r="AFS5" s="38"/>
      <c r="AFT5" s="38"/>
      <c r="AFU5" s="38"/>
      <c r="AFV5" s="38"/>
      <c r="AFW5" s="38"/>
      <c r="AFX5" s="38"/>
      <c r="AFY5" s="38"/>
      <c r="AFZ5" s="38"/>
      <c r="AGA5" s="38"/>
      <c r="AGB5" s="38"/>
      <c r="AGC5" s="38"/>
      <c r="AGD5" s="38"/>
      <c r="AGE5" s="38"/>
      <c r="AGF5" s="38"/>
      <c r="AGG5" s="38"/>
      <c r="AGH5" s="38"/>
      <c r="AGI5" s="38"/>
      <c r="AGJ5" s="38"/>
      <c r="AGK5" s="38"/>
      <c r="AGL5" s="38"/>
      <c r="AGM5" s="38"/>
      <c r="AGN5" s="38"/>
      <c r="AGO5" s="38"/>
      <c r="AGP5" s="38"/>
      <c r="AGQ5" s="38"/>
      <c r="AGR5" s="38"/>
      <c r="AGS5" s="38"/>
      <c r="AGT5" s="38"/>
      <c r="AGU5" s="38"/>
      <c r="AGV5" s="38"/>
      <c r="AGW5" s="38"/>
      <c r="AGX5" s="38"/>
      <c r="AGY5" s="38"/>
      <c r="AGZ5" s="38"/>
      <c r="AHA5" s="38"/>
      <c r="AHB5" s="38"/>
      <c r="AHC5" s="38"/>
      <c r="AHD5" s="38"/>
      <c r="AHE5" s="38"/>
      <c r="AHF5" s="38"/>
      <c r="AHG5" s="38"/>
      <c r="AHH5" s="38"/>
      <c r="AHI5" s="38"/>
      <c r="AHJ5" s="38"/>
      <c r="AHK5" s="38"/>
      <c r="AHL5" s="38"/>
      <c r="AHM5" s="38"/>
      <c r="AHN5" s="38"/>
      <c r="AHO5" s="38"/>
      <c r="AHP5" s="38"/>
      <c r="AHQ5" s="38"/>
      <c r="AHR5" s="38"/>
      <c r="AHS5" s="38"/>
      <c r="AHT5" s="38"/>
      <c r="AHU5" s="38"/>
      <c r="AHV5" s="38"/>
      <c r="AHW5" s="38"/>
      <c r="AHX5" s="38"/>
      <c r="AHY5" s="38"/>
      <c r="AHZ5" s="38"/>
      <c r="AIA5" s="38"/>
      <c r="AIB5" s="38"/>
      <c r="AIC5" s="38"/>
      <c r="AID5" s="38"/>
      <c r="AIE5" s="38"/>
      <c r="AIF5" s="38"/>
      <c r="AIG5" s="38"/>
      <c r="AIH5" s="38"/>
      <c r="AII5" s="38"/>
      <c r="AIJ5" s="38"/>
      <c r="AIK5" s="38"/>
      <c r="AIL5" s="38"/>
      <c r="AIM5" s="38"/>
      <c r="AIN5" s="38"/>
      <c r="AIO5" s="38"/>
      <c r="AIP5" s="38"/>
      <c r="AIQ5" s="38"/>
      <c r="AIR5" s="38"/>
      <c r="AIS5" s="38"/>
      <c r="AIT5" s="38"/>
      <c r="AIU5" s="38"/>
      <c r="AIV5" s="38"/>
      <c r="AIW5" s="38"/>
      <c r="AIX5" s="38"/>
      <c r="AIY5" s="38"/>
      <c r="AIZ5" s="38"/>
      <c r="AJA5" s="38"/>
      <c r="AJB5" s="38"/>
      <c r="AJC5" s="38"/>
      <c r="AJD5" s="38"/>
      <c r="AJE5" s="38"/>
      <c r="AJF5" s="38"/>
      <c r="AJG5" s="38"/>
      <c r="AJH5" s="38"/>
      <c r="AJI5" s="38"/>
      <c r="AJJ5" s="38"/>
      <c r="AJK5" s="38"/>
      <c r="AJL5" s="38"/>
      <c r="AJM5" s="38"/>
      <c r="AJN5" s="38"/>
      <c r="AJO5" s="38"/>
      <c r="AJP5" s="38"/>
      <c r="AJQ5" s="38"/>
      <c r="AJR5" s="38"/>
      <c r="AJS5" s="38"/>
      <c r="AJT5" s="38"/>
      <c r="AJU5" s="38"/>
      <c r="AJV5" s="38"/>
      <c r="AJW5" s="38"/>
      <c r="AJX5" s="38"/>
      <c r="AJY5" s="38"/>
      <c r="AJZ5" s="38"/>
      <c r="AKA5" s="38"/>
      <c r="AKB5" s="38"/>
      <c r="AKC5" s="38"/>
      <c r="AKD5" s="38"/>
      <c r="AKE5" s="38"/>
      <c r="AKF5" s="38"/>
      <c r="AKG5" s="38"/>
      <c r="AKH5" s="38"/>
      <c r="AKI5" s="38"/>
      <c r="AKJ5" s="38"/>
      <c r="AKK5" s="38"/>
      <c r="AKL5" s="38"/>
      <c r="AKM5" s="38"/>
      <c r="AKN5" s="38"/>
      <c r="AKO5" s="38"/>
      <c r="AKP5" s="38"/>
      <c r="AKQ5" s="38"/>
      <c r="AKR5" s="38"/>
      <c r="AKS5" s="38"/>
      <c r="AKT5" s="38"/>
      <c r="AKU5" s="38"/>
      <c r="AKV5" s="38"/>
      <c r="AKW5" s="38"/>
      <c r="AKX5" s="38"/>
      <c r="AKY5" s="38"/>
      <c r="AKZ5" s="38"/>
      <c r="ALA5" s="38"/>
      <c r="ALB5" s="38"/>
      <c r="ALC5" s="38"/>
      <c r="ALD5" s="38"/>
      <c r="ALE5" s="38"/>
      <c r="ALF5" s="38"/>
      <c r="ALG5" s="38"/>
      <c r="ALH5" s="38"/>
      <c r="ALI5" s="38"/>
      <c r="ALJ5" s="38"/>
      <c r="ALK5" s="38"/>
      <c r="ALL5" s="38"/>
      <c r="ALM5" s="38"/>
      <c r="ALN5" s="38"/>
      <c r="ALO5" s="38"/>
      <c r="ALP5" s="38"/>
      <c r="ALQ5" s="38"/>
      <c r="ALR5" s="38"/>
      <c r="ALS5" s="38"/>
      <c r="ALT5" s="38"/>
      <c r="ALU5" s="38"/>
      <c r="ALV5" s="38"/>
      <c r="ALW5" s="38"/>
      <c r="ALX5" s="38"/>
      <c r="ALY5" s="38"/>
      <c r="ALZ5" s="38"/>
      <c r="AMA5" s="38"/>
      <c r="AMB5" s="38"/>
      <c r="AMC5" s="38"/>
      <c r="AMD5" s="38"/>
      <c r="AME5" s="38"/>
      <c r="AMF5" s="38"/>
      <c r="AMG5" s="38"/>
      <c r="AMH5" s="38"/>
      <c r="AMI5" s="38"/>
      <c r="AMJ5" s="38"/>
    </row>
    <row r="6" spans="1:1024" ht="17">
      <c r="A6" s="72"/>
      <c r="B6" s="151"/>
      <c r="C6" s="151"/>
      <c r="D6" s="151"/>
      <c r="E6" s="151"/>
      <c r="F6" s="151"/>
      <c r="G6" s="72"/>
      <c r="H6" s="72"/>
      <c r="I6" s="72"/>
      <c r="J6" s="72"/>
      <c r="K6" s="72"/>
      <c r="L6" s="72"/>
      <c r="M6" s="72"/>
      <c r="N6" s="72"/>
      <c r="O6" s="72"/>
      <c r="P6" s="72"/>
      <c r="Q6" s="72"/>
      <c r="R6" s="72"/>
      <c r="S6" s="72"/>
      <c r="T6" s="72"/>
      <c r="U6" s="72"/>
      <c r="V6" s="72"/>
      <c r="W6" s="72"/>
      <c r="X6" s="72"/>
      <c r="Y6" s="72"/>
    </row>
    <row r="7" spans="1:1024" ht="16" customHeight="1">
      <c r="A7" s="72"/>
      <c r="B7" s="148"/>
      <c r="C7" s="148"/>
      <c r="D7" s="148"/>
      <c r="E7" s="148"/>
      <c r="F7" s="148"/>
      <c r="G7" s="152">
        <f>AVERAGE(G42:G49)*5</f>
        <v>3.6123511904761907</v>
      </c>
      <c r="H7" s="152"/>
      <c r="I7" s="152"/>
      <c r="J7" s="72"/>
      <c r="K7" s="72"/>
      <c r="L7" s="72"/>
      <c r="M7" s="72"/>
      <c r="N7" s="72"/>
      <c r="O7" s="72"/>
      <c r="P7" s="72"/>
      <c r="Q7" s="72"/>
      <c r="R7" s="72"/>
      <c r="S7" s="72"/>
      <c r="T7" s="72"/>
      <c r="U7" s="152">
        <f>AVERAGE(K42:K49)*5</f>
        <v>0</v>
      </c>
      <c r="V7" s="152"/>
      <c r="W7" s="152"/>
      <c r="X7" s="72"/>
      <c r="Y7" s="72"/>
    </row>
    <row r="8" spans="1:1024" ht="91" customHeight="1">
      <c r="A8" s="72"/>
      <c r="B8" s="153"/>
      <c r="C8" s="153"/>
      <c r="D8" s="153"/>
      <c r="E8" s="153"/>
      <c r="F8" s="153"/>
      <c r="G8" s="152"/>
      <c r="H8" s="152"/>
      <c r="I8" s="152"/>
      <c r="J8" s="72"/>
      <c r="K8" s="72"/>
      <c r="L8" s="72"/>
      <c r="M8" s="72"/>
      <c r="N8" s="72"/>
      <c r="O8" s="72"/>
      <c r="P8" s="72"/>
      <c r="Q8" s="72"/>
      <c r="R8" s="72"/>
      <c r="S8" s="72"/>
      <c r="T8" s="72"/>
      <c r="U8" s="152"/>
      <c r="V8" s="152"/>
      <c r="W8" s="152"/>
      <c r="X8" s="72"/>
      <c r="Y8" s="72"/>
    </row>
    <row r="9" spans="1:1024" ht="16.5" customHeight="1">
      <c r="A9" s="72"/>
      <c r="B9" s="151"/>
      <c r="C9" s="151"/>
      <c r="D9" s="151"/>
      <c r="E9" s="151"/>
      <c r="F9" s="151"/>
      <c r="G9" s="152"/>
      <c r="H9" s="152"/>
      <c r="I9" s="152"/>
      <c r="J9" s="72"/>
      <c r="K9" s="72"/>
      <c r="L9" s="72"/>
      <c r="M9" s="72"/>
      <c r="N9" s="72"/>
      <c r="O9" s="72"/>
      <c r="P9" s="72"/>
      <c r="Q9" s="72"/>
      <c r="R9" s="72"/>
      <c r="S9" s="72"/>
      <c r="T9" s="72"/>
      <c r="U9" s="152"/>
      <c r="V9" s="152"/>
      <c r="W9" s="152"/>
      <c r="X9" s="72"/>
      <c r="Y9" s="72"/>
    </row>
    <row r="10" spans="1:1024" ht="17.25" customHeight="1">
      <c r="A10" s="72"/>
      <c r="B10" s="151"/>
      <c r="C10" s="151"/>
      <c r="D10" s="151"/>
      <c r="E10" s="151"/>
      <c r="F10" s="151"/>
      <c r="G10" s="152"/>
      <c r="H10" s="152"/>
      <c r="I10" s="152"/>
      <c r="J10" s="72"/>
      <c r="K10" s="72"/>
      <c r="L10" s="72"/>
      <c r="M10" s="72"/>
      <c r="N10" s="72"/>
      <c r="O10" s="72"/>
      <c r="P10" s="72"/>
      <c r="Q10" s="72"/>
      <c r="R10" s="72"/>
      <c r="S10" s="72"/>
      <c r="T10" s="72"/>
      <c r="U10" s="152"/>
      <c r="V10" s="152"/>
      <c r="W10" s="152"/>
      <c r="X10" s="72"/>
      <c r="Y10" s="72"/>
    </row>
    <row r="11" spans="1:1024" ht="16" customHeight="1">
      <c r="B11" s="62"/>
      <c r="C11" s="62"/>
      <c r="D11" s="62"/>
      <c r="E11" s="62"/>
      <c r="F11" s="62"/>
    </row>
    <row r="12" spans="1:1024">
      <c r="B12" s="3"/>
      <c r="C12" s="3"/>
      <c r="D12" s="3"/>
      <c r="E12" s="3"/>
      <c r="F12" s="3"/>
    </row>
    <row r="13" spans="1:1024">
      <c r="B13" s="4"/>
      <c r="C13" s="4"/>
      <c r="D13" s="4"/>
      <c r="E13" s="4"/>
      <c r="F13" s="5"/>
    </row>
    <row r="14" spans="1:1024">
      <c r="B14" s="2"/>
      <c r="C14" s="2"/>
      <c r="D14" s="2"/>
      <c r="E14" s="2"/>
      <c r="F14" s="2"/>
    </row>
    <row r="15" spans="1:1024" ht="16" customHeight="1">
      <c r="B15" s="62"/>
      <c r="C15" s="62"/>
      <c r="D15" s="62"/>
      <c r="E15" s="62"/>
      <c r="F15" s="62"/>
    </row>
    <row r="16" spans="1:1024">
      <c r="B16" s="3"/>
      <c r="C16" s="3"/>
      <c r="D16" s="3"/>
      <c r="E16" s="3"/>
      <c r="F16" s="3"/>
    </row>
    <row r="17" spans="2:6">
      <c r="B17" s="4"/>
      <c r="C17" s="4"/>
      <c r="D17" s="4"/>
      <c r="E17" s="4"/>
      <c r="F17" s="5"/>
    </row>
    <row r="19" spans="2:6">
      <c r="B19" s="1" t="s">
        <v>3</v>
      </c>
    </row>
    <row r="22" spans="2:6">
      <c r="C22" s="6"/>
    </row>
    <row r="23" spans="2:6">
      <c r="C23" s="6"/>
    </row>
    <row r="24" spans="2:6">
      <c r="C24" s="6"/>
    </row>
    <row r="25" spans="2:6">
      <c r="C25" s="6"/>
    </row>
    <row r="26" spans="2:6">
      <c r="C26" s="6"/>
    </row>
    <row r="27" spans="2:6">
      <c r="C27" s="6"/>
    </row>
    <row r="28" spans="2:6">
      <c r="C28" s="6"/>
    </row>
    <row r="29" spans="2:6">
      <c r="C29" s="6"/>
    </row>
    <row r="30" spans="2:6">
      <c r="C30" s="6"/>
    </row>
    <row r="31" spans="2:6">
      <c r="C31" s="6"/>
    </row>
    <row r="34" spans="3:11" ht="15.75" customHeight="1"/>
    <row r="40" spans="3:11" ht="17">
      <c r="C40" s="72"/>
      <c r="D40" s="137" t="s">
        <v>4</v>
      </c>
      <c r="E40" s="137"/>
      <c r="F40" s="137"/>
      <c r="G40" s="137"/>
      <c r="H40" s="137" t="s">
        <v>5</v>
      </c>
      <c r="I40" s="137"/>
      <c r="J40" s="137"/>
      <c r="K40" s="137"/>
    </row>
    <row r="41" spans="3:11" ht="17">
      <c r="C41" s="72"/>
      <c r="D41" s="138" t="s">
        <v>6</v>
      </c>
      <c r="E41" s="138" t="s">
        <v>7</v>
      </c>
      <c r="F41" s="138" t="s">
        <v>8</v>
      </c>
      <c r="G41" s="138" t="s">
        <v>9</v>
      </c>
      <c r="H41" s="138" t="s">
        <v>6</v>
      </c>
      <c r="I41" s="138" t="s">
        <v>7</v>
      </c>
      <c r="J41" s="138" t="s">
        <v>8</v>
      </c>
      <c r="K41" s="138" t="s">
        <v>9</v>
      </c>
    </row>
    <row r="42" spans="3:11" ht="17">
      <c r="C42" s="139" t="s">
        <v>257</v>
      </c>
      <c r="D42" s="140">
        <f>COUNTIFS('보안요구사항(Android)'!G5:G14,'보안요구사항(Android)'!B79)</f>
        <v>3</v>
      </c>
      <c r="E42" s="140">
        <f>COUNTIFS('보안요구사항(Android)'!G5:G14,'보안요구사항(Android)'!B80)</f>
        <v>1</v>
      </c>
      <c r="F42" s="141">
        <f>COUNTIFS('보안요구사항(Android)'!G5:G14,'보안요구사항(Android)'!B81)</f>
        <v>6</v>
      </c>
      <c r="G42" s="142">
        <f t="shared" ref="G42:G49" si="0">IF(D42+E42=0, 0, D42/(E42+D42))</f>
        <v>0.75</v>
      </c>
      <c r="H42" s="140">
        <f>COUNTIFS('보안요구사항(iOS)'!G5:G14,'보안요구사항(Android)'!B79)</f>
        <v>0</v>
      </c>
      <c r="I42" s="140">
        <f>COUNTIFS('보안요구사항(iOS)'!G5:G14,'보안요구사항(Android)'!B80)</f>
        <v>0</v>
      </c>
      <c r="J42" s="141">
        <f>COUNTIFS('보안요구사항(iOS)'!G5:G14,'보안요구사항(Android)'!B81)</f>
        <v>6</v>
      </c>
      <c r="K42" s="142">
        <f t="shared" ref="K42:K49" si="1">IF(H42+I42=0, 0, H42/(H42+I42))</f>
        <v>0</v>
      </c>
    </row>
    <row r="43" spans="3:11" ht="17">
      <c r="C43" s="139" t="s">
        <v>296</v>
      </c>
      <c r="D43" s="140">
        <f>COUNTIFS('보안요구사항(Android)'!G16:G27,'보안요구사항(Android)'!B79)</f>
        <v>6</v>
      </c>
      <c r="E43" s="140">
        <f>COUNTIFS('보안요구사항(Android)'!G16:G27,'보안요구사항(Android)'!B80)</f>
        <v>1</v>
      </c>
      <c r="F43" s="140">
        <f>COUNTIFS('보안요구사항(Android)'!G16:G27,'보안요구사항(Android)'!B81)</f>
        <v>5</v>
      </c>
      <c r="G43" s="142">
        <f t="shared" si="0"/>
        <v>0.8571428571428571</v>
      </c>
      <c r="H43" s="140">
        <f>COUNTIFS('보안요구사항(iOS)'!G16:G27,'보안요구사항(Android)'!B79)</f>
        <v>0</v>
      </c>
      <c r="I43" s="140">
        <f>COUNTIFS('보안요구사항(iOS)'!G16:G27,'보안요구사항(Android)'!B80)</f>
        <v>0</v>
      </c>
      <c r="J43" s="140">
        <f>COUNTIFS('보안요구사항(iOS)'!G16:G27,'보안요구사항(Android)'!B81)</f>
        <v>5</v>
      </c>
      <c r="K43" s="142">
        <f t="shared" si="1"/>
        <v>0</v>
      </c>
    </row>
    <row r="44" spans="3:11" ht="17">
      <c r="C44" s="139" t="s">
        <v>258</v>
      </c>
      <c r="D44" s="140">
        <f>COUNTIFS('보안요구사항(Android)'!G29:G34,'보안요구사항(Android)'!B79)</f>
        <v>5</v>
      </c>
      <c r="E44" s="140">
        <f>COUNTIFS('보안요구사항(Android)'!G29:G34,'보안요구사항(Android)'!B80)</f>
        <v>1</v>
      </c>
      <c r="F44" s="140">
        <f>COUNTIFS('보안요구사항(Android)'!G29:G34,'보안요구사항(Android)'!B81)</f>
        <v>0</v>
      </c>
      <c r="G44" s="142">
        <f t="shared" si="0"/>
        <v>0.83333333333333337</v>
      </c>
      <c r="H44" s="140">
        <f>COUNTIFS('보안요구사항(iOS)'!G29:G34,'보안요구사항(Android)'!B79)</f>
        <v>0</v>
      </c>
      <c r="I44" s="140">
        <f>COUNTIFS('보안요구사항(iOS)'!G29:G34,'보안요구사항(Android)'!B80)</f>
        <v>0</v>
      </c>
      <c r="J44" s="140">
        <f>COUNTIFS('보안요구사항(iOS)'!G29:G34,'보안요구사항(Android)'!B81)</f>
        <v>0</v>
      </c>
      <c r="K44" s="142">
        <f t="shared" si="1"/>
        <v>0</v>
      </c>
    </row>
    <row r="45" spans="3:11" ht="17">
      <c r="C45" s="139" t="s">
        <v>259</v>
      </c>
      <c r="D45" s="140">
        <f>COUNTIFS('보안요구사항(Android)'!G36:G46,'보안요구사항(Android)'!B79)</f>
        <v>5</v>
      </c>
      <c r="E45" s="140">
        <f>COUNTIFS('보안요구사항(Android)'!G36:G46,'보안요구사항(Android)'!B80)</f>
        <v>2</v>
      </c>
      <c r="F45" s="140">
        <f>COUNTIFS('보안요구사항(Android)'!G36:G46,'보안요구사항(Android)'!B81)</f>
        <v>4</v>
      </c>
      <c r="G45" s="142">
        <f t="shared" si="0"/>
        <v>0.7142857142857143</v>
      </c>
      <c r="H45" s="140">
        <f>COUNTIFS('보안요구사항(iOS)'!G36:G46,'보안요구사항(Android)'!B79)</f>
        <v>0</v>
      </c>
      <c r="I45" s="140">
        <f>COUNTIFS('보안요구사항(iOS)'!G36:G46,'보안요구사항(Android)'!B80)</f>
        <v>0</v>
      </c>
      <c r="J45" s="140">
        <f>COUNTIFS('보안요구사항(iOS)'!G36:G46,'보안요구사항(Android)'!B81)</f>
        <v>4</v>
      </c>
      <c r="K45" s="142">
        <f t="shared" si="1"/>
        <v>0</v>
      </c>
    </row>
    <row r="46" spans="3:11" ht="17">
      <c r="C46" s="139" t="s">
        <v>260</v>
      </c>
      <c r="D46" s="140">
        <f>COUNTIFS('보안요구사항(Android)'!G48:G53,'보안요구사항(Android)'!B79)</f>
        <v>2</v>
      </c>
      <c r="E46" s="140">
        <f>COUNTIFS('보안요구사항(Android)'!G48:G53,'보안요구사항(Android)'!B80)</f>
        <v>1</v>
      </c>
      <c r="F46" s="140">
        <f>COUNTIFS('보안요구사항(Android)'!G48:G53,'보안요구사항(Android)'!B81)</f>
        <v>3</v>
      </c>
      <c r="G46" s="142">
        <f t="shared" si="0"/>
        <v>0.66666666666666663</v>
      </c>
      <c r="H46" s="140">
        <f>COUNTIFS('보안요구사항(iOS)'!G48:G53,'보안요구사항(Android)'!B79)</f>
        <v>0</v>
      </c>
      <c r="I46" s="140">
        <f>COUNTIFS('보안요구사항(iOS)'!G48:G53,'보안요구사항(Android)'!B80)</f>
        <v>0</v>
      </c>
      <c r="J46" s="140">
        <f>COUNTIFS('보안요구사항(iOS)'!G48:G53,'보안요구사항(Android)'!B81)</f>
        <v>3</v>
      </c>
      <c r="K46" s="142">
        <f t="shared" si="1"/>
        <v>0</v>
      </c>
    </row>
    <row r="47" spans="3:11" ht="17">
      <c r="C47" s="139" t="s">
        <v>261</v>
      </c>
      <c r="D47" s="140">
        <f>COUNTIFS('보안요구사항(Android)'!G55:G62,'보안요구사항(Android)'!B79)</f>
        <v>5</v>
      </c>
      <c r="E47" s="140">
        <f>COUNTIFS('보안요구사항(Android)'!G55:G62,'보안요구사항(Android)'!B80)</f>
        <v>3</v>
      </c>
      <c r="F47" s="140">
        <f>COUNTIFS('보안요구사항(Android)'!G55:G62,'보안요구사항(Android)'!B81)</f>
        <v>0</v>
      </c>
      <c r="G47" s="142">
        <f t="shared" si="0"/>
        <v>0.625</v>
      </c>
      <c r="H47" s="140">
        <f>COUNTIFS('보안요구사항(iOS)'!G55:G62,'보안요구사항(Android)'!B79)</f>
        <v>0</v>
      </c>
      <c r="I47" s="140">
        <f>COUNTIFS('보안요구사항(iOS)'!G55:G62,'보안요구사항(Android)'!B80)</f>
        <v>0</v>
      </c>
      <c r="J47" s="140">
        <f>COUNTIFS('보안요구사항(iOS)'!G55:G62,'보안요구사항(Android)'!B81)</f>
        <v>0</v>
      </c>
      <c r="K47" s="142">
        <f t="shared" si="1"/>
        <v>0</v>
      </c>
    </row>
    <row r="48" spans="3:11" ht="17">
      <c r="C48" s="139" t="s">
        <v>262</v>
      </c>
      <c r="D48" s="140">
        <f>COUNTIFS('보안요구사항(Android)'!G64:G72,'보안요구사항(Android)'!B79)</f>
        <v>6</v>
      </c>
      <c r="E48" s="140">
        <f>COUNTIFS('보안요구사항(Android)'!G64:G72,'보안요구사항(Android)'!B80)</f>
        <v>3</v>
      </c>
      <c r="F48" s="140">
        <f>COUNTIFS('보안요구사항(Android)'!G64:G72,'보안요구사항(Android)'!B81)</f>
        <v>0</v>
      </c>
      <c r="G48" s="142">
        <f t="shared" si="0"/>
        <v>0.66666666666666663</v>
      </c>
      <c r="H48" s="140">
        <f>COUNTIFS('보안요구사항(iOS)'!G64:G72,'보안요구사항(Android)'!B79)</f>
        <v>0</v>
      </c>
      <c r="I48" s="140">
        <f>COUNTIFS('보안요구사항(iOS)'!G64:G72,'보안요구사항(Android)'!B80)</f>
        <v>0</v>
      </c>
      <c r="J48" s="140">
        <f>COUNTIFS('보안요구사항(iOS)'!G64:G72,'보안요구사항(Android)'!B81)</f>
        <v>0</v>
      </c>
      <c r="K48" s="142">
        <f t="shared" si="1"/>
        <v>0</v>
      </c>
    </row>
    <row r="49" spans="3:11" ht="17">
      <c r="C49" s="139" t="s">
        <v>297</v>
      </c>
      <c r="D49" s="140">
        <f>COUNTIFS('안티리버싱(Android)'!F4:F18,'보안요구사항(Android)'!B79)</f>
        <v>6</v>
      </c>
      <c r="E49" s="140">
        <f>COUNTIFS('안티리버싱(Android)'!F4:F18,'보안요구사항(Android)'!B80)</f>
        <v>3</v>
      </c>
      <c r="F49" s="140">
        <f>COUNTIFS('안티리버싱(Android)'!F4:F18,'보안요구사항(Android)'!B81)</f>
        <v>3</v>
      </c>
      <c r="G49" s="142">
        <f t="shared" si="0"/>
        <v>0.66666666666666663</v>
      </c>
      <c r="H49" s="140">
        <f>COUNTIFS('안티리버싱(iOS)'!F4:F18,'보안요구사항(Android)'!B79)</f>
        <v>0</v>
      </c>
      <c r="I49" s="140">
        <f>COUNTIFS('안티리버싱(iOS)'!F4:F18,'보안요구사항(Android)'!B80)</f>
        <v>0</v>
      </c>
      <c r="J49" s="140">
        <f>COUNTIFS('안티리버싱(iOS)'!F4:F18,'보안요구사항(Android)'!B81)</f>
        <v>12</v>
      </c>
      <c r="K49" s="142">
        <f t="shared" si="1"/>
        <v>0</v>
      </c>
    </row>
    <row r="50" spans="3:11" ht="17">
      <c r="C50" s="143" t="s">
        <v>295</v>
      </c>
      <c r="D50" s="144">
        <f>SUM(D42:D49)</f>
        <v>38</v>
      </c>
      <c r="E50" s="144">
        <f t="shared" ref="E50:F50" si="2">SUM(E42:E49)</f>
        <v>15</v>
      </c>
      <c r="F50" s="144">
        <f t="shared" si="2"/>
        <v>21</v>
      </c>
      <c r="G50" s="145">
        <f t="shared" ref="G50" si="3">IF(D50+E50=0, 0, D50/(E50+D50))</f>
        <v>0.71698113207547165</v>
      </c>
      <c r="H50" s="144">
        <f>SUM(H42:H49)</f>
        <v>0</v>
      </c>
      <c r="I50" s="144">
        <f t="shared" ref="I50:J50" si="4">SUM(I42:I49)</f>
        <v>0</v>
      </c>
      <c r="J50" s="144">
        <f t="shared" si="4"/>
        <v>30</v>
      </c>
      <c r="K50" s="145">
        <f t="shared" ref="K50" si="5">IF(H50+I50=0, 0, H50/(H50+I50))</f>
        <v>0</v>
      </c>
    </row>
  </sheetData>
  <mergeCells count="8">
    <mergeCell ref="D40:G40"/>
    <mergeCell ref="H40:K40"/>
    <mergeCell ref="G5:I5"/>
    <mergeCell ref="U5:W5"/>
    <mergeCell ref="G7:I10"/>
    <mergeCell ref="U7:W10"/>
    <mergeCell ref="B11:F11"/>
    <mergeCell ref="B15:F15"/>
  </mergeCells>
  <phoneticPr fontId="9" type="noConversion"/>
  <conditionalFormatting sqref="F13">
    <cfRule type="iconSet" priority="2">
      <iconSet>
        <cfvo type="percent" val="0"/>
        <cfvo type="num" val="0.4"/>
        <cfvo type="num" val="0.8"/>
      </iconSet>
    </cfRule>
  </conditionalFormatting>
  <conditionalFormatting sqref="F13">
    <cfRule type="expression" dxfId="13" priority="3">
      <formula>MOD(ROW(),2)=1</formula>
    </cfRule>
  </conditionalFormatting>
  <conditionalFormatting sqref="F17">
    <cfRule type="iconSet" priority="4">
      <iconSet>
        <cfvo type="percent" val="0"/>
        <cfvo type="num" val="0.4"/>
        <cfvo type="num" val="0.8"/>
      </iconSet>
    </cfRule>
  </conditionalFormatting>
  <conditionalFormatting sqref="F17">
    <cfRule type="expression" dxfId="12" priority="5">
      <formula>MOD(ROW(),2)=1</formula>
    </cfRule>
  </conditionalFormatting>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85"/>
  <sheetViews>
    <sheetView zoomScale="90" zoomScaleNormal="90" workbookViewId="0">
      <selection activeCell="B1" sqref="B1:K1"/>
    </sheetView>
  </sheetViews>
  <sheetFormatPr baseColWidth="10" defaultColWidth="8.83203125" defaultRowHeight="18"/>
  <cols>
    <col min="1" max="1" width="1.83203125" style="91" customWidth="1"/>
    <col min="2" max="2" width="9.33203125" style="100" bestFit="1" customWidth="1"/>
    <col min="3" max="3" width="20.83203125" style="100" customWidth="1"/>
    <col min="4" max="4" width="80.83203125" style="84" customWidth="1"/>
    <col min="5" max="7" width="8.33203125" style="91" customWidth="1"/>
    <col min="8" max="10" width="40.83203125" style="93" customWidth="1"/>
    <col min="11" max="11" width="20.83203125" style="84" customWidth="1"/>
    <col min="12" max="12" width="11" style="91" customWidth="1"/>
    <col min="13" max="14" width="10.83203125" style="91" customWidth="1"/>
    <col min="15" max="1025" width="11" style="91" customWidth="1"/>
    <col min="1026" max="16384" width="8.83203125" style="93"/>
  </cols>
  <sheetData>
    <row r="1" spans="2:11" ht="20">
      <c r="B1" s="92" t="s">
        <v>271</v>
      </c>
      <c r="C1" s="92"/>
      <c r="D1" s="92"/>
      <c r="E1" s="92"/>
      <c r="F1" s="92"/>
      <c r="G1" s="92"/>
      <c r="H1" s="92"/>
      <c r="I1" s="92"/>
      <c r="J1" s="92"/>
      <c r="K1" s="92"/>
    </row>
    <row r="3" spans="2:11">
      <c r="B3" s="101" t="s">
        <v>10</v>
      </c>
      <c r="C3" s="101" t="s">
        <v>11</v>
      </c>
      <c r="D3" s="102" t="s">
        <v>283</v>
      </c>
      <c r="E3" s="102" t="s">
        <v>12</v>
      </c>
      <c r="F3" s="102" t="s">
        <v>13</v>
      </c>
      <c r="G3" s="102" t="s">
        <v>284</v>
      </c>
      <c r="H3" s="129" t="s">
        <v>286</v>
      </c>
      <c r="I3" s="130"/>
      <c r="J3" s="131"/>
      <c r="K3" s="102" t="s">
        <v>272</v>
      </c>
    </row>
    <row r="4" spans="2:11">
      <c r="B4" s="104" t="s">
        <v>15</v>
      </c>
      <c r="C4" s="104"/>
      <c r="D4" s="105" t="s">
        <v>273</v>
      </c>
      <c r="E4" s="106"/>
      <c r="F4" s="106"/>
      <c r="G4" s="106"/>
      <c r="H4" s="105"/>
      <c r="I4" s="105"/>
      <c r="J4" s="105"/>
      <c r="K4" s="105"/>
    </row>
    <row r="5" spans="2:11" ht="38">
      <c r="B5" s="107" t="s">
        <v>16</v>
      </c>
      <c r="C5" s="107" t="s">
        <v>17</v>
      </c>
      <c r="D5" s="108" t="s">
        <v>304</v>
      </c>
      <c r="E5" s="109" t="s">
        <v>18</v>
      </c>
      <c r="F5" s="110" t="s">
        <v>18</v>
      </c>
      <c r="G5" s="111" t="s">
        <v>148</v>
      </c>
      <c r="H5" s="112" t="str">
        <f>HYPERLINK(CONCATENATE( BASE_URL, "0x04b-Mobile-App-Security-Testing.md#architectural-information"), "Architectural Information")</f>
        <v>Architectural Information</v>
      </c>
      <c r="I5" s="112"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113"/>
      <c r="K5" s="114"/>
    </row>
    <row r="6" spans="2:11" ht="57">
      <c r="B6" s="107" t="s">
        <v>19</v>
      </c>
      <c r="C6" s="107" t="s">
        <v>20</v>
      </c>
      <c r="D6" s="108" t="s">
        <v>305</v>
      </c>
      <c r="E6" s="109" t="s">
        <v>18</v>
      </c>
      <c r="F6" s="110" t="s">
        <v>18</v>
      </c>
      <c r="G6" s="111" t="s">
        <v>149</v>
      </c>
      <c r="H6" s="112" t="str">
        <f>HYPERLINK(CONCATENATE( BASE_URL, "0x04h-Testing-Code-Quality.md#injection-flaws-mstg-arch-2-and-mstg-platform-2"), "Injection Flaws (MSTG-ARCH-2 and MSTG-PLATFORM-2)")</f>
        <v>Injection Flaws (MSTG-ARCH-2 and MSTG-PLATFORM-2)</v>
      </c>
      <c r="I6" s="11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15"/>
      <c r="K6" s="114"/>
    </row>
    <row r="7" spans="2:11" ht="36">
      <c r="B7" s="107" t="s">
        <v>21</v>
      </c>
      <c r="C7" s="107" t="s">
        <v>22</v>
      </c>
      <c r="D7" s="108" t="s">
        <v>303</v>
      </c>
      <c r="E7" s="109" t="s">
        <v>18</v>
      </c>
      <c r="F7" s="110" t="s">
        <v>18</v>
      </c>
      <c r="G7" s="111" t="s">
        <v>148</v>
      </c>
      <c r="H7" s="112" t="str">
        <f>HYPERLINK(CONCATENATE( BASE_URL, "0x04b-Mobile-App-Security-Testing.md#architectural-information"), "Architectural Information")</f>
        <v>Architectural Information</v>
      </c>
      <c r="I7" s="113"/>
      <c r="J7" s="113"/>
      <c r="K7" s="114"/>
    </row>
    <row r="8" spans="2:11" ht="19">
      <c r="B8" s="107" t="s">
        <v>23</v>
      </c>
      <c r="C8" s="107" t="s">
        <v>24</v>
      </c>
      <c r="D8" s="108" t="s">
        <v>302</v>
      </c>
      <c r="E8" s="109" t="s">
        <v>18</v>
      </c>
      <c r="F8" s="110" t="s">
        <v>18</v>
      </c>
      <c r="G8" s="111" t="s">
        <v>148</v>
      </c>
      <c r="H8" s="112" t="str">
        <f>HYPERLINK(CONCATENATE( BASE_URL, "0x04b-Mobile-App-Security-Testing.md#identifying-sensitive-data"), "Identifying Sensitive Data")</f>
        <v>Identifying Sensitive Data</v>
      </c>
      <c r="I8" s="113"/>
      <c r="J8" s="113"/>
      <c r="K8" s="114"/>
    </row>
    <row r="9" spans="2:11" ht="19">
      <c r="B9" s="107" t="s">
        <v>25</v>
      </c>
      <c r="C9" s="107" t="s">
        <v>26</v>
      </c>
      <c r="D9" s="108" t="s">
        <v>306</v>
      </c>
      <c r="E9" s="113"/>
      <c r="F9" s="110" t="s">
        <v>18</v>
      </c>
      <c r="G9" s="111" t="s">
        <v>27</v>
      </c>
      <c r="H9" s="112" t="str">
        <f>HYPERLINK(CONCATENATE( BASE_URL, "0x04b-Mobile-App-Security-Testing.md#environmental-information"), "Environmental Information")</f>
        <v>Environmental Information</v>
      </c>
      <c r="I9" s="113"/>
      <c r="J9" s="113"/>
      <c r="K9" s="114"/>
    </row>
    <row r="10" spans="2:11" ht="36">
      <c r="B10" s="107" t="s">
        <v>28</v>
      </c>
      <c r="C10" s="107" t="s">
        <v>29</v>
      </c>
      <c r="D10" s="108" t="s">
        <v>301</v>
      </c>
      <c r="E10" s="113"/>
      <c r="F10" s="110" t="s">
        <v>18</v>
      </c>
      <c r="G10" s="111" t="s">
        <v>27</v>
      </c>
      <c r="H10" s="115" t="str">
        <f>HYPERLINK(CONCATENATE( BASE_URL, "0x04b-Mobile-App-Security-Testing.md#mapping-the-application"), "Mapping the Application")</f>
        <v>Mapping the Application</v>
      </c>
      <c r="I10" s="113"/>
      <c r="J10" s="113"/>
      <c r="K10" s="114"/>
    </row>
    <row r="11" spans="2:11" ht="52" customHeight="1">
      <c r="B11" s="107" t="s">
        <v>30</v>
      </c>
      <c r="C11" s="107" t="s">
        <v>31</v>
      </c>
      <c r="D11" s="108" t="s">
        <v>307</v>
      </c>
      <c r="E11" s="113"/>
      <c r="F11" s="110" t="s">
        <v>18</v>
      </c>
      <c r="G11" s="111" t="s">
        <v>27</v>
      </c>
      <c r="H11" s="115"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115" t="str">
        <f>HYPERLINK(CONCATENATE( BASE_URL, "0x04b-Mobile-App-Security-Testing.md#principles-of-testing"), "Principles of Testing")</f>
        <v>Principles of Testing</v>
      </c>
      <c r="J11" s="112" t="str">
        <f>HYPERLINK(CONCATENATE( BASE_URL, "0x04b-Mobile-App-Security-Testing.md#penetration-testing-aka-pentesting"), "Penetration Testing (a.k.a. Pentesting)")</f>
        <v>Penetration Testing (a.k.a. Pentesting)</v>
      </c>
      <c r="K11" s="114"/>
    </row>
    <row r="12" spans="2:11" ht="36">
      <c r="B12" s="107" t="s">
        <v>32</v>
      </c>
      <c r="C12" s="107" t="s">
        <v>33</v>
      </c>
      <c r="D12" s="108" t="s">
        <v>308</v>
      </c>
      <c r="E12" s="113"/>
      <c r="F12" s="110" t="s">
        <v>18</v>
      </c>
      <c r="G12" s="111" t="s">
        <v>27</v>
      </c>
      <c r="H12" s="112" t="str">
        <f>HYPERLINK(CONCATENATE( BASE_URL, "0x04g-Testing-Cryptography.md#cryptographic-policy"), "Cryptographic policy")</f>
        <v>Cryptographic policy</v>
      </c>
      <c r="I12" s="113"/>
      <c r="J12" s="113"/>
      <c r="K12" s="114"/>
    </row>
    <row r="13" spans="2:11" ht="35" customHeight="1">
      <c r="B13" s="107" t="s">
        <v>34</v>
      </c>
      <c r="C13" s="107" t="s">
        <v>35</v>
      </c>
      <c r="D13" s="108" t="s">
        <v>309</v>
      </c>
      <c r="E13" s="113"/>
      <c r="F13" s="110" t="s">
        <v>18</v>
      </c>
      <c r="G13" s="111" t="s">
        <v>27</v>
      </c>
      <c r="H13" s="112" t="str">
        <f>HYPERLINK(CONCATENATE( BASE_URL, "0x05h-Testing-Platform-Interaction.md#testing-enforced-updating-mstg-arch-9"), "Testing enforced updating (MSTG-ARCH-9)")</f>
        <v>Testing enforced updating (MSTG-ARCH-9)</v>
      </c>
      <c r="I13" s="113"/>
      <c r="J13" s="113"/>
      <c r="K13" s="114"/>
    </row>
    <row r="14" spans="2:11" ht="19">
      <c r="B14" s="107" t="s">
        <v>36</v>
      </c>
      <c r="C14" s="107" t="s">
        <v>37</v>
      </c>
      <c r="D14" s="108" t="s">
        <v>310</v>
      </c>
      <c r="E14" s="113"/>
      <c r="F14" s="110" t="s">
        <v>18</v>
      </c>
      <c r="G14" s="111" t="s">
        <v>27</v>
      </c>
      <c r="H14" s="112" t="str">
        <f>HYPERLINK(CONCATENATE( BASE_URL, "0x04b-Mobile-App-Security-Testing.md#security-testing-and-the-sdlc"), "Security Testing and the SDLC")</f>
        <v>Security Testing and the SDLC</v>
      </c>
      <c r="I14" s="113"/>
      <c r="J14" s="113"/>
      <c r="K14" s="114"/>
    </row>
    <row r="15" spans="2:11">
      <c r="B15" s="117" t="s">
        <v>38</v>
      </c>
      <c r="C15" s="117"/>
      <c r="D15" s="118" t="s">
        <v>274</v>
      </c>
      <c r="E15" s="119"/>
      <c r="F15" s="120"/>
      <c r="G15" s="119"/>
      <c r="H15" s="119"/>
      <c r="I15" s="119"/>
      <c r="J15" s="119"/>
      <c r="K15" s="118"/>
    </row>
    <row r="16" spans="2:11" ht="55" customHeight="1">
      <c r="B16" s="107" t="s">
        <v>39</v>
      </c>
      <c r="C16" s="107" t="s">
        <v>40</v>
      </c>
      <c r="D16" s="108" t="s">
        <v>311</v>
      </c>
      <c r="E16" s="109" t="s">
        <v>18</v>
      </c>
      <c r="F16" s="110" t="s">
        <v>18</v>
      </c>
      <c r="G16" s="111" t="s">
        <v>149</v>
      </c>
      <c r="H16" s="115" t="str">
        <f>HYPERLINK(CONCATENATE(BASE_URL,"0x05d-Testing-Data-Storage.md#testing-local-storage-for-sensitive-data-mstg-storage-1-and-mstg-storage-2"),"Testing Local Storage for Sensitive Data (MSTG-STORAGE-1 and MSTG-STORAGE-2)")</f>
        <v>Testing Local Storage for Sensitive Data (MSTG-STORAGE-1 and MSTG-STORAGE-2)</v>
      </c>
      <c r="I16" s="115" t="str">
        <f>HYPERLINK(CONCATENATE(BASE_URL,"0x05e-Testing-Cryptography.md#testing-key-management-mstg-storage-1-mstg-crypto-1-and-mstg-crypto-5"),"Testing Key Management (MSTG-STORAGE-1, MSTG-CRYPTO-1 and MSTG-CRYPTO-5)")</f>
        <v>Testing Key Management (MSTG-STORAGE-1, MSTG-CRYPTO-1 and MSTG-CRYPTO-5)</v>
      </c>
      <c r="J16" s="113"/>
      <c r="K16" s="114"/>
    </row>
    <row r="17" spans="2:11" ht="55" customHeight="1">
      <c r="B17" s="107" t="s">
        <v>41</v>
      </c>
      <c r="C17" s="107" t="s">
        <v>42</v>
      </c>
      <c r="D17" s="108" t="s">
        <v>312</v>
      </c>
      <c r="E17" s="109"/>
      <c r="F17" s="110"/>
      <c r="G17" s="111" t="s">
        <v>148</v>
      </c>
      <c r="H17" s="115" t="str">
        <f>HYPERLINK(CONCATENATE(BASE_URL,"0x05d-Testing-Data-Storage.md#testing-local-storage-for-sensitive-data-mstg-storage-1-and-mstg-storage-2"),"Testing Local Storage for Sensitive Data (MSTG-STORAGE-1 and MSTG-STORAGE-2)")</f>
        <v>Testing Local Storage for Sensitive Data (MSTG-STORAGE-1 and MSTG-STORAGE-2)</v>
      </c>
      <c r="I17" s="113"/>
      <c r="J17" s="113"/>
      <c r="K17" s="121"/>
    </row>
    <row r="18" spans="2:11" ht="38">
      <c r="B18" s="107" t="s">
        <v>43</v>
      </c>
      <c r="C18" s="107" t="s">
        <v>44</v>
      </c>
      <c r="D18" s="108" t="s">
        <v>313</v>
      </c>
      <c r="E18" s="109" t="s">
        <v>18</v>
      </c>
      <c r="F18" s="110" t="s">
        <v>18</v>
      </c>
      <c r="G18" s="111" t="s">
        <v>148</v>
      </c>
      <c r="H18" s="115" t="str">
        <f>HYPERLINK(CONCATENATE(BASE_URL,"0x05d-Testing-Data-Storage.md#testing-logs-for-sensitive-data-mstg-storage-3"),"Testing Logs for Sensitive Data (MSTG-STORAGE-3)")</f>
        <v>Testing Logs for Sensitive Data (MSTG-STORAGE-3)</v>
      </c>
      <c r="I18" s="113"/>
      <c r="J18" s="113"/>
      <c r="K18" s="114"/>
    </row>
    <row r="19" spans="2:11" ht="38">
      <c r="B19" s="107" t="s">
        <v>45</v>
      </c>
      <c r="C19" s="107" t="s">
        <v>46</v>
      </c>
      <c r="D19" s="108" t="s">
        <v>314</v>
      </c>
      <c r="E19" s="109" t="s">
        <v>18</v>
      </c>
      <c r="F19" s="110" t="s">
        <v>18</v>
      </c>
      <c r="G19" s="111" t="s">
        <v>148</v>
      </c>
      <c r="H19" s="115" t="str">
        <f>HYPERLINK(CONCATENATE(BASE_URL,"0x05d-Testing-Data-Storage.md#determining-whether-sensitive-data-is-sent-to-third-parties-mstg-storage-4"),"Determining Whether Sensitive Data is Sent to Third Parties (MSTG-STORAGE-4)")</f>
        <v>Determining Whether Sensitive Data is Sent to Third Parties (MSTG-STORAGE-4)</v>
      </c>
      <c r="I19" s="113"/>
      <c r="J19" s="113"/>
      <c r="K19" s="114"/>
    </row>
    <row r="20" spans="2:11" ht="57">
      <c r="B20" s="107" t="s">
        <v>47</v>
      </c>
      <c r="C20" s="107" t="s">
        <v>48</v>
      </c>
      <c r="D20" s="83" t="s">
        <v>315</v>
      </c>
      <c r="E20" s="109" t="s">
        <v>18</v>
      </c>
      <c r="F20" s="110" t="s">
        <v>18</v>
      </c>
      <c r="G20" s="111" t="s">
        <v>148</v>
      </c>
      <c r="H20" s="115"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0" s="113"/>
      <c r="J20" s="113"/>
      <c r="K20" s="114"/>
    </row>
    <row r="21" spans="2:11" ht="57">
      <c r="B21" s="107" t="s">
        <v>49</v>
      </c>
      <c r="C21" s="107" t="s">
        <v>50</v>
      </c>
      <c r="D21" s="83" t="s">
        <v>316</v>
      </c>
      <c r="E21" s="109" t="s">
        <v>18</v>
      </c>
      <c r="F21" s="110" t="s">
        <v>18</v>
      </c>
      <c r="G21" s="111" t="s">
        <v>148</v>
      </c>
      <c r="H21" s="115"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1" s="113"/>
      <c r="J21" s="113"/>
      <c r="K21" s="114"/>
    </row>
    <row r="22" spans="2:11" ht="57">
      <c r="B22" s="107" t="s">
        <v>51</v>
      </c>
      <c r="C22" s="107" t="s">
        <v>52</v>
      </c>
      <c r="D22" s="83" t="s">
        <v>317</v>
      </c>
      <c r="E22" s="109" t="s">
        <v>18</v>
      </c>
      <c r="F22" s="110" t="s">
        <v>18</v>
      </c>
      <c r="G22" s="111" t="s">
        <v>148</v>
      </c>
      <c r="H22" s="115"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2" s="113"/>
      <c r="J22" s="113"/>
      <c r="K22" s="114"/>
    </row>
    <row r="23" spans="2:11" ht="38">
      <c r="B23" s="107" t="s">
        <v>53</v>
      </c>
      <c r="C23" s="107" t="s">
        <v>54</v>
      </c>
      <c r="D23" s="83" t="s">
        <v>318</v>
      </c>
      <c r="E23" s="113"/>
      <c r="F23" s="110" t="s">
        <v>18</v>
      </c>
      <c r="G23" s="111" t="s">
        <v>27</v>
      </c>
      <c r="H23" s="115" t="str">
        <f>HYPERLINK(CONCATENATE(BASE_URL,"0x05d-Testing-Data-Storage.md#testing-backups-for-sensitive-data-mstg-storage-8"),"Testing Backups for Sensitive Data (MSTG-STORAGE-8)")</f>
        <v>Testing Backups for Sensitive Data (MSTG-STORAGE-8)</v>
      </c>
      <c r="I23" s="113"/>
      <c r="J23" s="113"/>
      <c r="K23" s="114"/>
    </row>
    <row r="24" spans="2:11" ht="58" customHeight="1">
      <c r="B24" s="107" t="s">
        <v>55</v>
      </c>
      <c r="C24" s="107" t="s">
        <v>56</v>
      </c>
      <c r="D24" s="83" t="s">
        <v>319</v>
      </c>
      <c r="E24" s="113"/>
      <c r="F24" s="110" t="s">
        <v>18</v>
      </c>
      <c r="G24" s="111" t="s">
        <v>27</v>
      </c>
      <c r="H24" s="115" t="str">
        <f>HYPERLINK(CONCATENATE(BASE_URL,"0x05d-Testing-Data-Storage.md#finding-sensitive-information-in-auto-generated-screenshots-mstg-storage-9"),"Finding Sensitive Information in Auto-Generated Screenshots (MSTG-STORAGE-9)")</f>
        <v>Finding Sensitive Information in Auto-Generated Screenshots (MSTG-STORAGE-9)</v>
      </c>
      <c r="I24" s="113"/>
      <c r="J24" s="113"/>
      <c r="K24" s="114"/>
    </row>
    <row r="25" spans="2:11" ht="38">
      <c r="B25" s="107" t="s">
        <v>57</v>
      </c>
      <c r="C25" s="107" t="s">
        <v>58</v>
      </c>
      <c r="D25" s="83" t="s">
        <v>320</v>
      </c>
      <c r="E25" s="113"/>
      <c r="F25" s="110" t="s">
        <v>18</v>
      </c>
      <c r="G25" s="111" t="s">
        <v>27</v>
      </c>
      <c r="H25" s="115" t="str">
        <f>HYPERLINK(CONCATENATE(BASE_URL,"0x05d-Testing-Data-Storage.md#checking-memory-for-sensitive-data-mstg-storage-10"),"Checking Memory for Sensitive Data (MSTG-STORAGE-10)")</f>
        <v>Checking Memory for Sensitive Data (MSTG-STORAGE-10)</v>
      </c>
      <c r="I25" s="113"/>
      <c r="J25" s="113"/>
      <c r="K25" s="114"/>
    </row>
    <row r="26" spans="2:11" ht="38">
      <c r="B26" s="107" t="s">
        <v>59</v>
      </c>
      <c r="C26" s="107" t="s">
        <v>60</v>
      </c>
      <c r="D26" s="83" t="s">
        <v>321</v>
      </c>
      <c r="E26" s="113"/>
      <c r="F26" s="110" t="s">
        <v>18</v>
      </c>
      <c r="G26" s="111" t="s">
        <v>27</v>
      </c>
      <c r="H26" s="115" t="str">
        <f>HYPERLINK(CONCATENATE(BASE_URL,"0x05d-Testing-Data-Storage.md#testing-the-device-access-security-policy-mstg-storage-11"),"Testing the Device-Access-Security Policy (MSTG-STORAGE-11)")</f>
        <v>Testing the Device-Access-Security Policy (MSTG-STORAGE-11)</v>
      </c>
      <c r="I26" s="115" t="str">
        <f>HYPERLINK(CONCATENATE(BASE_URL,"0x05f-Testing-Local-Authentication.md#testing-confirm-credentials-mstg-auth-1-and-mstg-storage-11"),"Testing Confirm Credentials (MSTG-AUTH-1 and MSTG-STORAGE-11)")</f>
        <v>Testing Confirm Credentials (MSTG-AUTH-1 and MSTG-STORAGE-11)</v>
      </c>
      <c r="J26" s="113"/>
      <c r="K26" s="114"/>
    </row>
    <row r="27" spans="2:11" ht="38">
      <c r="B27" s="107" t="s">
        <v>61</v>
      </c>
      <c r="C27" s="107" t="s">
        <v>62</v>
      </c>
      <c r="D27" s="108" t="s">
        <v>322</v>
      </c>
      <c r="E27" s="113"/>
      <c r="F27" s="110" t="s">
        <v>18</v>
      </c>
      <c r="G27" s="111" t="s">
        <v>27</v>
      </c>
      <c r="H27" s="115" t="str">
        <f>HYPERLINK(CONCATENATE(BASE_URL,"0x04i-Testing-user-interaction.md#testing-user-education-mstg-storage-12"),"Testing User Education (MSTG-STORAGE-12)")</f>
        <v>Testing User Education (MSTG-STORAGE-12)</v>
      </c>
      <c r="I27" s="113"/>
      <c r="J27" s="113"/>
      <c r="K27" s="114"/>
    </row>
    <row r="28" spans="2:11">
      <c r="B28" s="117" t="s">
        <v>63</v>
      </c>
      <c r="C28" s="117"/>
      <c r="D28" s="118" t="s">
        <v>275</v>
      </c>
      <c r="E28" s="119"/>
      <c r="F28" s="120"/>
      <c r="G28" s="119"/>
      <c r="H28" s="119"/>
      <c r="I28" s="119"/>
      <c r="J28" s="119"/>
      <c r="K28" s="118"/>
    </row>
    <row r="29" spans="2:11" ht="57">
      <c r="B29" s="107" t="s">
        <v>64</v>
      </c>
      <c r="C29" s="107" t="s">
        <v>65</v>
      </c>
      <c r="D29" s="83" t="s">
        <v>323</v>
      </c>
      <c r="E29" s="109" t="s">
        <v>18</v>
      </c>
      <c r="F29" s="110" t="s">
        <v>18</v>
      </c>
      <c r="G29" s="111" t="s">
        <v>148</v>
      </c>
      <c r="H29" s="115" t="str">
        <f>HYPERLINK(CONCATENATE(BASE_URL,"0x05e-Testing-Cryptography.md#testing-key-management-mstg-storage-1-mstg-crypto-1-and-mstg-crypto-5"),"Testing Key Management (MSTG-STORAGE-1, MSTG-CRYPTO-1 and MSTG-CRYPTO-5)")</f>
        <v>Testing Key Management (MSTG-STORAGE-1, MSTG-CRYPTO-1 and MSTG-CRYPTO-5)</v>
      </c>
      <c r="I29" s="115" t="str">
        <f>HYPERLINK(CONCATENATE(BASE_URL,"0x04g-Testing-Cryptography.md#common-configuration-issues-mstg-crypto-1-mstg-crypto-2-and-mstg-crypto-3"),"Common Configuration Issues (MSTG-CRYPTO-1, MSTG-CRYPTO-2 and MSTG-CRYPTO-3)")</f>
        <v>Common Configuration Issues (MSTG-CRYPTO-1, MSTG-CRYPTO-2 and MSTG-CRYPTO-3)</v>
      </c>
      <c r="J29" s="113"/>
      <c r="K29" s="114"/>
    </row>
    <row r="30" spans="2:11" ht="70" customHeight="1">
      <c r="B30" s="107" t="s">
        <v>66</v>
      </c>
      <c r="C30" s="107" t="s">
        <v>67</v>
      </c>
      <c r="D30" s="83" t="s">
        <v>324</v>
      </c>
      <c r="E30" s="109" t="s">
        <v>18</v>
      </c>
      <c r="F30" s="110" t="s">
        <v>18</v>
      </c>
      <c r="G30" s="111" t="s">
        <v>148</v>
      </c>
      <c r="H30" s="115" t="str">
        <f>HYPERLINK(CONCATENATE(BASE_URL,"0x04g-Testing-Cryptography.md#common-configuration-issues-mstg-crypto-1-mstg-crypto-2-and-mstg-crypto-3"),"Common Configuration Issues (MSTG-CRYPTO-1, MSTG-CRYPTO-2 and MSTG-CRYPTO-3)")</f>
        <v>Common Configuration Issues (MSTG-CRYPTO-1, MSTG-CRYPTO-2 and MSTG-CRYPTO-3)</v>
      </c>
      <c r="I30" s="11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0" s="113"/>
      <c r="K30" s="114"/>
    </row>
    <row r="31" spans="2:11" ht="81" customHeight="1">
      <c r="B31" s="107" t="s">
        <v>68</v>
      </c>
      <c r="C31" s="107" t="s">
        <v>69</v>
      </c>
      <c r="D31" s="108" t="s">
        <v>325</v>
      </c>
      <c r="E31" s="109" t="s">
        <v>18</v>
      </c>
      <c r="F31" s="110" t="s">
        <v>18</v>
      </c>
      <c r="G31" s="111" t="s">
        <v>148</v>
      </c>
      <c r="H31" s="11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1" s="115" t="str">
        <f>HYPERLINK(CONCATENATE(BASE_URL,"0x04g-Testing-Cryptography.md#common-configuration-issues-mstg-crypto-1-mstg-crypto-2-and-mstg-crypto-3"),"Common Configuration Issues (MSTG-CRYPTO-1, MSTG-CRYPTO-2 and MSTG-CRYPTO-3)")</f>
        <v>Common Configuration Issues (MSTG-CRYPTO-1, MSTG-CRYPTO-2 and MSTG-CRYPTO-3)</v>
      </c>
      <c r="J31" s="113"/>
      <c r="K31" s="114"/>
    </row>
    <row r="32" spans="2:11" ht="78" customHeight="1">
      <c r="B32" s="107" t="s">
        <v>70</v>
      </c>
      <c r="C32" s="107" t="s">
        <v>71</v>
      </c>
      <c r="D32" s="83" t="s">
        <v>326</v>
      </c>
      <c r="E32" s="109" t="s">
        <v>18</v>
      </c>
      <c r="F32" s="110" t="s">
        <v>18</v>
      </c>
      <c r="G32" s="111" t="s">
        <v>148</v>
      </c>
      <c r="H32" s="115"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1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2" s="113"/>
      <c r="K32" s="114"/>
    </row>
    <row r="33" spans="2:13" ht="55" customHeight="1">
      <c r="B33" s="107" t="s">
        <v>72</v>
      </c>
      <c r="C33" s="107" t="s">
        <v>73</v>
      </c>
      <c r="D33" s="83" t="s">
        <v>327</v>
      </c>
      <c r="E33" s="109" t="s">
        <v>18</v>
      </c>
      <c r="F33" s="110" t="s">
        <v>18</v>
      </c>
      <c r="G33" s="111" t="s">
        <v>148</v>
      </c>
      <c r="H33" s="115" t="str">
        <f>HYPERLINK(CONCATENATE(BASE_URL,"0x05e-Testing-Cryptography.md#testing-key-management-mstg-storage-1-mstg-crypto-1-and-mstg-crypto-5"),"Testing Key Management (MSTG-STORAGE-1, MSTG-CRYPTO-1 and MSTG-CRYPTO-5)")</f>
        <v>Testing Key Management (MSTG-STORAGE-1, MSTG-CRYPTO-1 and MSTG-CRYPTO-5)</v>
      </c>
      <c r="I33" s="113"/>
      <c r="J33" s="113"/>
      <c r="K33" s="114"/>
    </row>
    <row r="34" spans="2:13" ht="38">
      <c r="B34" s="107" t="s">
        <v>74</v>
      </c>
      <c r="C34" s="107" t="s">
        <v>75</v>
      </c>
      <c r="D34" s="83" t="s">
        <v>328</v>
      </c>
      <c r="E34" s="109" t="s">
        <v>18</v>
      </c>
      <c r="F34" s="110" t="s">
        <v>18</v>
      </c>
      <c r="G34" s="111" t="s">
        <v>149</v>
      </c>
      <c r="H34" s="115" t="str">
        <f>HYPERLINK(CONCATENATE(BASE_URL,"0x05e-Testing-Cryptography.md#testing-random-number-generation-mstg-crypto-6"),"Testing Random Number Generation (MSTG-CRYPTO-6)")</f>
        <v>Testing Random Number Generation (MSTG-CRYPTO-6)</v>
      </c>
      <c r="I34" s="113"/>
      <c r="J34" s="113"/>
      <c r="K34" s="114"/>
    </row>
    <row r="35" spans="2:13">
      <c r="B35" s="117" t="s">
        <v>76</v>
      </c>
      <c r="C35" s="117"/>
      <c r="D35" s="118" t="s">
        <v>276</v>
      </c>
      <c r="E35" s="119"/>
      <c r="F35" s="120"/>
      <c r="G35" s="119"/>
      <c r="H35" s="119"/>
      <c r="I35" s="119"/>
      <c r="J35" s="119"/>
      <c r="K35" s="118"/>
    </row>
    <row r="36" spans="2:13" ht="57">
      <c r="B36" s="107" t="s">
        <v>77</v>
      </c>
      <c r="C36" s="107" t="s">
        <v>78</v>
      </c>
      <c r="D36" s="114" t="s">
        <v>329</v>
      </c>
      <c r="E36" s="109" t="s">
        <v>18</v>
      </c>
      <c r="F36" s="110" t="s">
        <v>18</v>
      </c>
      <c r="G36" s="111" t="s">
        <v>148</v>
      </c>
      <c r="H36" s="115" t="str">
        <f>HYPERLINK(CONCATENATE(BASE_URL,"0x05f-Testing-Local-Authentication.md#testing-confirm-credentials-mstg-auth-1-and-mstg-storage-11"),"Testing Confirm Credentials (MSTG-AUTH-1 and MSTG-STORAGE-11)")</f>
        <v>Testing Confirm Credentials (MSTG-AUTH-1 and MSTG-STORAGE-11)</v>
      </c>
      <c r="I36" s="11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36" s="115" t="str">
        <f>HYPERLINK(CONCATENATE(BASE_URL,"0x04e-Testing-Authentication-and-Session-Management.md#testing-oauth-20-flows-mstg-auth-1-and-mstg-auth-3"),"Testing OAuth 2.0 Flows (MSTG-AUTH-1 and MSTG-AUTH-3)")</f>
        <v>Testing OAuth 2.0 Flows (MSTG-AUTH-1 and MSTG-AUTH-3)</v>
      </c>
      <c r="K36" s="114"/>
    </row>
    <row r="37" spans="2:13" ht="38">
      <c r="B37" s="107" t="s">
        <v>79</v>
      </c>
      <c r="C37" s="107" t="s">
        <v>80</v>
      </c>
      <c r="D37" s="114" t="s">
        <v>330</v>
      </c>
      <c r="E37" s="109" t="s">
        <v>18</v>
      </c>
      <c r="F37" s="110" t="s">
        <v>18</v>
      </c>
      <c r="G37" s="111" t="s">
        <v>148</v>
      </c>
      <c r="H37" s="115" t="str">
        <f>HYPERLINK(CONCATENATE(BASE_URL,"0x04e-Testing-Authentication-and-Session-Management.md#testing-stateful-session-management-mstg-auth-2"),"Testing Stateful Session Management (MSTG-AUTH-2)")</f>
        <v>Testing Stateful Session Management (MSTG-AUTH-2)</v>
      </c>
      <c r="I37" s="113"/>
      <c r="J37" s="113"/>
      <c r="K37" s="114"/>
    </row>
    <row r="38" spans="2:13" ht="38">
      <c r="B38" s="107" t="s">
        <v>81</v>
      </c>
      <c r="C38" s="107" t="s">
        <v>82</v>
      </c>
      <c r="D38" s="114" t="s">
        <v>331</v>
      </c>
      <c r="E38" s="109" t="s">
        <v>18</v>
      </c>
      <c r="F38" s="110" t="s">
        <v>18</v>
      </c>
      <c r="G38" s="111" t="s">
        <v>148</v>
      </c>
      <c r="H38" s="115" t="str">
        <f>HYPERLINK(CONCATENATE(BASE_URL,"0x04e-Testing-Authentication-and-Session-Management.md#testing-stateless-token-based-authentication-mstg-auth-3"),"Testing Stateless (Token-Based) Authentication (MSTG-AUTH-3)")</f>
        <v>Testing Stateless (Token-Based) Authentication (MSTG-AUTH-3)</v>
      </c>
      <c r="I38" s="115" t="str">
        <f>HYPERLINK(CONCATENATE(BASE_URL,"0x04e-Testing-Authentication-and-Session-Management.md#testing-oauth-20-flows-mstg-auth-1-and-mstg-auth-3"),"Testing OAuth 2.0 Flows (MSTG-AUTH-1 and MSTG-AUTH-3)")</f>
        <v>Testing OAuth 2.0 Flows (MSTG-AUTH-1 and MSTG-AUTH-3)</v>
      </c>
      <c r="J38" s="113"/>
      <c r="K38" s="114"/>
      <c r="M38" s="77"/>
    </row>
    <row r="39" spans="2:13" ht="19">
      <c r="B39" s="107" t="s">
        <v>83</v>
      </c>
      <c r="C39" s="107" t="s">
        <v>84</v>
      </c>
      <c r="D39" s="114" t="s">
        <v>332</v>
      </c>
      <c r="E39" s="109"/>
      <c r="F39" s="110"/>
      <c r="G39" s="111" t="s">
        <v>148</v>
      </c>
      <c r="H39" s="115" t="str">
        <f>HYPERLINK(CONCATENATE(BASE_URL,"0x04e-Testing-Authentication-and-Session-Management.md#testing-user-logout-mstg-auth-4"),"Testing User Logout (MSTG-AUTH-4)")</f>
        <v>Testing User Logout (MSTG-AUTH-4)</v>
      </c>
      <c r="I39" s="113"/>
      <c r="J39" s="113"/>
      <c r="K39" s="114"/>
      <c r="M39" s="77"/>
    </row>
    <row r="40" spans="2:13" ht="38">
      <c r="B40" s="107" t="s">
        <v>85</v>
      </c>
      <c r="C40" s="107" t="s">
        <v>86</v>
      </c>
      <c r="D40" s="114" t="s">
        <v>333</v>
      </c>
      <c r="E40" s="109" t="s">
        <v>18</v>
      </c>
      <c r="F40" s="110" t="s">
        <v>18</v>
      </c>
      <c r="G40" s="111" t="s">
        <v>149</v>
      </c>
      <c r="H40" s="115" t="str">
        <f>HYPERLINK(CONCATENATE(BASE_URL,"0x04e-Testing-Authentication-and-Session-Management.md#testing-best-practices-for-passwords-mstg-auth-5-and-mstg-auth-6"),"Testing Best Practices for Passwords (MSTG-AUTH-5 and MSTG-AUTH-6)")</f>
        <v>Testing Best Practices for Passwords (MSTG-AUTH-5 and MSTG-AUTH-6)</v>
      </c>
      <c r="I40" s="113"/>
      <c r="J40" s="113"/>
      <c r="K40" s="114"/>
    </row>
    <row r="41" spans="2:13" ht="38">
      <c r="B41" s="107" t="s">
        <v>87</v>
      </c>
      <c r="C41" s="107" t="s">
        <v>88</v>
      </c>
      <c r="D41" s="114" t="s">
        <v>334</v>
      </c>
      <c r="E41" s="109" t="s">
        <v>18</v>
      </c>
      <c r="F41" s="110" t="s">
        <v>18</v>
      </c>
      <c r="G41" s="111" t="s">
        <v>148</v>
      </c>
      <c r="H41" s="115" t="str">
        <f>HYPERLINK(CONCATENATE(BASE_URL,"0x04e-Testing-Authentication-and-Session-Management.md#testing-best-practices-for-passwords-mstg-auth-5-and-mstg-auth-6"),"Testing Best Practices for Passwords (MSTG-AUTH-5 and MSTG-AUTH-6)")</f>
        <v>Testing Best Practices for Passwords (MSTG-AUTH-5 and MSTG-AUTH-6)</v>
      </c>
      <c r="I41" s="115" t="str">
        <f>HYPERLINK(CONCATENATE(BASE_URL,"0x04e-Testing-Authentication-and-Session-Management.md#dynamic-testing-mstg-auth-6"),"Dynamic Testing (MSTG-AUTH-6)")</f>
        <v>Dynamic Testing (MSTG-AUTH-6)</v>
      </c>
      <c r="J41" s="113"/>
      <c r="K41" s="114"/>
    </row>
    <row r="42" spans="2:13" ht="36">
      <c r="B42" s="107" t="s">
        <v>89</v>
      </c>
      <c r="C42" s="107" t="s">
        <v>90</v>
      </c>
      <c r="D42" s="114" t="s">
        <v>335</v>
      </c>
      <c r="E42" s="109" t="s">
        <v>18</v>
      </c>
      <c r="F42" s="110" t="s">
        <v>18</v>
      </c>
      <c r="G42" s="111" t="s">
        <v>149</v>
      </c>
      <c r="H42" s="115" t="str">
        <f>HYPERLINK(CONCATENATE(BASE_URL,"0x04e-Testing-Authentication-and-Session-Management.md#testing-session-timeout-mstg-auth-7"),"Testing Session Timeout (MSTG-AUTH-7)")</f>
        <v>Testing Session Timeout (MSTG-AUTH-7)</v>
      </c>
      <c r="I42" s="122"/>
      <c r="J42" s="122"/>
      <c r="K42" s="122"/>
    </row>
    <row r="43" spans="2:13" ht="38">
      <c r="B43" s="107" t="s">
        <v>91</v>
      </c>
      <c r="C43" s="107" t="s">
        <v>92</v>
      </c>
      <c r="D43" s="114" t="s">
        <v>336</v>
      </c>
      <c r="E43" s="113"/>
      <c r="F43" s="110" t="s">
        <v>18</v>
      </c>
      <c r="G43" s="111" t="s">
        <v>27</v>
      </c>
      <c r="H43" s="115" t="str">
        <f>HYPERLINK(CONCATENATE(BASE_URL,"0x05f-Testing-Local-Authentication.md#testing-biometric-authentication-mstg-auth-8"),"Testing Biometric Authentication (MSTG-AUTH-8)")</f>
        <v>Testing Biometric Authentication (MSTG-AUTH-8)</v>
      </c>
      <c r="I43" s="113"/>
      <c r="J43" s="113"/>
      <c r="K43" s="114"/>
    </row>
    <row r="44" spans="2:13" ht="57">
      <c r="B44" s="107" t="s">
        <v>93</v>
      </c>
      <c r="C44" s="107" t="s">
        <v>94</v>
      </c>
      <c r="D44" s="114" t="s">
        <v>337</v>
      </c>
      <c r="E44" s="113"/>
      <c r="F44" s="110" t="s">
        <v>18</v>
      </c>
      <c r="G44" s="111" t="s">
        <v>27</v>
      </c>
      <c r="H44" s="11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113"/>
      <c r="J44" s="113"/>
      <c r="K44" s="114"/>
    </row>
    <row r="45" spans="2:13" ht="57">
      <c r="B45" s="107" t="s">
        <v>95</v>
      </c>
      <c r="C45" s="107" t="s">
        <v>96</v>
      </c>
      <c r="D45" s="114" t="s">
        <v>338</v>
      </c>
      <c r="E45" s="113"/>
      <c r="F45" s="110" t="s">
        <v>18</v>
      </c>
      <c r="G45" s="111" t="s">
        <v>27</v>
      </c>
      <c r="H45" s="11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113"/>
      <c r="J45" s="113"/>
      <c r="K45" s="114"/>
    </row>
    <row r="46" spans="2:13" ht="38">
      <c r="B46" s="107" t="s">
        <v>97</v>
      </c>
      <c r="C46" s="107" t="s">
        <v>98</v>
      </c>
      <c r="D46" s="114" t="s">
        <v>339</v>
      </c>
      <c r="E46" s="113"/>
      <c r="F46" s="110" t="s">
        <v>18</v>
      </c>
      <c r="G46" s="111" t="s">
        <v>27</v>
      </c>
      <c r="H46" s="112" t="str">
        <f>HYPERLINK(CONCATENATE(BASE_URL,"0x04e-Testing-Authentication-and-Session-Management.md#testing-login-activity-and-device-blocking-mstg-auth-11"),"Testing Login Activity and Device Blocking (MSTG-AUTH-11)")</f>
        <v>Testing Login Activity and Device Blocking (MSTG-AUTH-11)</v>
      </c>
      <c r="I46" s="113"/>
      <c r="J46" s="113"/>
      <c r="K46" s="114"/>
    </row>
    <row r="47" spans="2:13">
      <c r="B47" s="117" t="s">
        <v>99</v>
      </c>
      <c r="C47" s="117"/>
      <c r="D47" s="118" t="s">
        <v>277</v>
      </c>
      <c r="E47" s="119"/>
      <c r="F47" s="120"/>
      <c r="G47" s="119"/>
      <c r="H47" s="119"/>
      <c r="I47" s="119"/>
      <c r="J47" s="119"/>
      <c r="K47" s="118"/>
    </row>
    <row r="48" spans="2:13" ht="57">
      <c r="B48" s="107" t="s">
        <v>100</v>
      </c>
      <c r="C48" s="107" t="s">
        <v>101</v>
      </c>
      <c r="D48" s="83" t="s">
        <v>340</v>
      </c>
      <c r="E48" s="109" t="s">
        <v>18</v>
      </c>
      <c r="F48" s="110" t="s">
        <v>18</v>
      </c>
      <c r="G48" s="111" t="s">
        <v>149</v>
      </c>
      <c r="H48" s="11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113"/>
      <c r="J48" s="113"/>
      <c r="K48" s="114"/>
    </row>
    <row r="49" spans="2:11" ht="57">
      <c r="B49" s="107" t="s">
        <v>102</v>
      </c>
      <c r="C49" s="107" t="s">
        <v>103</v>
      </c>
      <c r="D49" s="114" t="s">
        <v>341</v>
      </c>
      <c r="E49" s="109" t="s">
        <v>18</v>
      </c>
      <c r="F49" s="110" t="s">
        <v>18</v>
      </c>
      <c r="G49" s="111" t="s">
        <v>148</v>
      </c>
      <c r="H49" s="11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113"/>
      <c r="J49" s="113"/>
      <c r="K49" s="114"/>
    </row>
    <row r="50" spans="2:11" ht="38">
      <c r="B50" s="107" t="s">
        <v>104</v>
      </c>
      <c r="C50" s="107" t="s">
        <v>105</v>
      </c>
      <c r="D50" s="114" t="s">
        <v>342</v>
      </c>
      <c r="E50" s="109" t="s">
        <v>18</v>
      </c>
      <c r="F50" s="110" t="s">
        <v>18</v>
      </c>
      <c r="G50" s="111" t="s">
        <v>148</v>
      </c>
      <c r="H50" s="115" t="str">
        <f>HYPERLINK(CONCATENATE(BASE_URL,"0x05g-Testing-Network-Communication.md#testing-endpoint-identify-verification-mstg-network-3"),"Testing Endpoint Identify Verification (MSTG-NETWORK-3)")</f>
        <v>Testing Endpoint Identify Verification (MSTG-NETWORK-3)</v>
      </c>
      <c r="I50" s="115"/>
      <c r="J50" s="115"/>
      <c r="K50" s="112"/>
    </row>
    <row r="51" spans="2:11" ht="54" customHeight="1">
      <c r="B51" s="107" t="s">
        <v>106</v>
      </c>
      <c r="C51" s="107" t="s">
        <v>107</v>
      </c>
      <c r="D51" s="114" t="s">
        <v>343</v>
      </c>
      <c r="E51" s="113"/>
      <c r="F51" s="110" t="s">
        <v>18</v>
      </c>
      <c r="G51" s="111" t="s">
        <v>27</v>
      </c>
      <c r="H51" s="115"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1" s="115" t="str">
        <f>HYPERLINK(CONCATENATE(BASE_URL,"0x05g-Testing-Network-Communication.md#testing-the-network-security-configuration-settings-mstg-network-4"),"Testing the Network Security Configuration Settings (MSTG-NETWORK-4)")</f>
        <v>Testing the Network Security Configuration Settings (MSTG-NETWORK-4)</v>
      </c>
      <c r="J51" s="113"/>
      <c r="K51" s="114"/>
    </row>
    <row r="52" spans="2:11" ht="57">
      <c r="B52" s="107" t="s">
        <v>108</v>
      </c>
      <c r="C52" s="107" t="s">
        <v>109</v>
      </c>
      <c r="D52" s="114" t="s">
        <v>344</v>
      </c>
      <c r="E52" s="113"/>
      <c r="F52" s="110" t="s">
        <v>18</v>
      </c>
      <c r="G52" s="111" t="s">
        <v>27</v>
      </c>
      <c r="H52" s="115"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113"/>
      <c r="J52" s="113"/>
      <c r="K52" s="114"/>
    </row>
    <row r="53" spans="2:11" ht="38">
      <c r="B53" s="107" t="s">
        <v>110</v>
      </c>
      <c r="C53" s="107" t="s">
        <v>111</v>
      </c>
      <c r="D53" s="114" t="s">
        <v>345</v>
      </c>
      <c r="E53" s="113"/>
      <c r="F53" s="110" t="s">
        <v>18</v>
      </c>
      <c r="G53" s="111" t="s">
        <v>27</v>
      </c>
      <c r="H53" s="115" t="str">
        <f>HYPERLINK(CONCATENATE(BASE_URL,"0x05g-Testing-Network-Communication.md#testing-the-security-provider-mstg-network-6"),"Testing the Security Provider (MSTG-NETWORK-6)")</f>
        <v>Testing the Security Provider (MSTG-NETWORK-6)</v>
      </c>
      <c r="I53" s="113"/>
      <c r="J53" s="113"/>
      <c r="K53" s="114"/>
    </row>
    <row r="54" spans="2:11">
      <c r="B54" s="117" t="s">
        <v>112</v>
      </c>
      <c r="C54" s="117"/>
      <c r="D54" s="118" t="s">
        <v>278</v>
      </c>
      <c r="E54" s="119"/>
      <c r="F54" s="120"/>
      <c r="G54" s="119"/>
      <c r="H54" s="119"/>
      <c r="I54" s="119"/>
      <c r="J54" s="119"/>
      <c r="K54" s="118"/>
    </row>
    <row r="55" spans="2:11" ht="38">
      <c r="B55" s="107" t="s">
        <v>113</v>
      </c>
      <c r="C55" s="107" t="s">
        <v>114</v>
      </c>
      <c r="D55" s="83" t="s">
        <v>346</v>
      </c>
      <c r="E55" s="109" t="s">
        <v>18</v>
      </c>
      <c r="F55" s="110" t="s">
        <v>18</v>
      </c>
      <c r="G55" s="111" t="s">
        <v>148</v>
      </c>
      <c r="H55" s="115" t="str">
        <f>HYPERLINK(CONCATENATE(BASE_URL,"0x05h-Testing-Platform-Interaction.md#testing-app-permissions-mstg-platform-1"),"Testing App Permissions (MSTG-PLATFORM-1)")</f>
        <v>Testing App Permissions (MSTG-PLATFORM-1)</v>
      </c>
      <c r="I55" s="113"/>
      <c r="J55" s="113"/>
      <c r="K55" s="114"/>
    </row>
    <row r="56" spans="2:11" ht="54">
      <c r="B56" s="107" t="s">
        <v>115</v>
      </c>
      <c r="C56" s="107" t="s">
        <v>116</v>
      </c>
      <c r="D56" s="114" t="s">
        <v>347</v>
      </c>
      <c r="E56" s="109" t="s">
        <v>18</v>
      </c>
      <c r="F56" s="110" t="s">
        <v>18</v>
      </c>
      <c r="G56" s="111" t="s">
        <v>148</v>
      </c>
      <c r="H56" s="115" t="str">
        <f>HYPERLINK(CONCATENATE(BASE_URL,"0x04h-Testing-Code-Quality.md#testing-for-injection-flaws-mstg-platform-2"),"Testing for Injection Flaws (MSTG-PLATFORM-2)")</f>
        <v>Testing for Injection Flaws (MSTG-PLATFORM-2)</v>
      </c>
      <c r="I56" s="115" t="str">
        <f>HYPERLINK(CONCATENATE(BASE_URL,"0x04h-Testing-Code-Quality.md#testing-for-fragment-injection-mstg-platform-2"),"Testing for Fragment Injection (MSTG-PLATFORM-2)")</f>
        <v>Testing for Fragment Injection (MSTG-PLATFORM-2)</v>
      </c>
      <c r="J56" s="113"/>
      <c r="K56" s="114"/>
    </row>
    <row r="57" spans="2:11" ht="38">
      <c r="B57" s="107" t="s">
        <v>117</v>
      </c>
      <c r="C57" s="107" t="s">
        <v>118</v>
      </c>
      <c r="D57" s="83" t="s">
        <v>348</v>
      </c>
      <c r="E57" s="109" t="s">
        <v>18</v>
      </c>
      <c r="F57" s="110" t="s">
        <v>18</v>
      </c>
      <c r="G57" s="111" t="s">
        <v>148</v>
      </c>
      <c r="H57" s="115" t="str">
        <f>HYPERLINK(CONCATENATE(BASE_URL,"0x05h-Testing-Platform-Interaction.md#testing-custom-url-schemes-mstg-platform-3"),"Testing Custom URL Schemes (MSTG-PLATFORM-3)")</f>
        <v>Testing Custom URL Schemes (MSTG-PLATFORM-3)</v>
      </c>
      <c r="I57" s="113"/>
      <c r="J57" s="113"/>
      <c r="K57" s="114"/>
    </row>
    <row r="58" spans="2:11" ht="54" customHeight="1">
      <c r="B58" s="107" t="s">
        <v>119</v>
      </c>
      <c r="C58" s="107" t="s">
        <v>120</v>
      </c>
      <c r="D58" s="83" t="s">
        <v>349</v>
      </c>
      <c r="E58" s="109" t="s">
        <v>18</v>
      </c>
      <c r="F58" s="110" t="s">
        <v>18</v>
      </c>
      <c r="G58" s="111" t="s">
        <v>148</v>
      </c>
      <c r="H58" s="115"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58" s="113"/>
      <c r="J58" s="113"/>
      <c r="K58" s="114"/>
    </row>
    <row r="59" spans="2:11" ht="38">
      <c r="B59" s="107" t="s">
        <v>121</v>
      </c>
      <c r="C59" s="107" t="s">
        <v>122</v>
      </c>
      <c r="D59" s="83" t="s">
        <v>350</v>
      </c>
      <c r="E59" s="109" t="s">
        <v>18</v>
      </c>
      <c r="F59" s="110" t="s">
        <v>18</v>
      </c>
      <c r="G59" s="111" t="s">
        <v>149</v>
      </c>
      <c r="H59" s="115" t="str">
        <f>HYPERLINK(CONCATENATE(BASE_URL,"0x05h-Testing-Platform-Interaction.md#testing-javascript-execution-in-webviews-mstg-platform-5"),"Testing JavaScript Execution in WebViews (MSTG-PLATFORM-5)")</f>
        <v>Testing JavaScript Execution in WebViews (MSTG-PLATFORM-5)</v>
      </c>
      <c r="I59" s="113"/>
      <c r="J59" s="113"/>
      <c r="K59" s="114"/>
    </row>
    <row r="60" spans="2:11" ht="38">
      <c r="B60" s="107" t="s">
        <v>123</v>
      </c>
      <c r="C60" s="107" t="s">
        <v>124</v>
      </c>
      <c r="D60" s="114" t="s">
        <v>351</v>
      </c>
      <c r="E60" s="109" t="s">
        <v>18</v>
      </c>
      <c r="F60" s="110" t="s">
        <v>18</v>
      </c>
      <c r="G60" s="111" t="s">
        <v>148</v>
      </c>
      <c r="H60" s="115" t="str">
        <f>HYPERLINK(CONCATENATE(BASE_URL,"0x05h-Testing-Platform-Interaction.md#testing-webview-protocol-handlers-mstg-platform-6"),"Testing WebView Protocol Handlers (MSTG-PLATFORM-6)")</f>
        <v>Testing WebView Protocol Handlers (MSTG-PLATFORM-6)</v>
      </c>
      <c r="I60" s="113"/>
      <c r="J60" s="113"/>
      <c r="K60" s="114"/>
    </row>
    <row r="61" spans="2:11" ht="57">
      <c r="B61" s="107" t="s">
        <v>125</v>
      </c>
      <c r="C61" s="107" t="s">
        <v>126</v>
      </c>
      <c r="D61" s="114" t="s">
        <v>352</v>
      </c>
      <c r="E61" s="109" t="s">
        <v>18</v>
      </c>
      <c r="F61" s="110" t="s">
        <v>18</v>
      </c>
      <c r="G61" s="111" t="s">
        <v>149</v>
      </c>
      <c r="H61" s="115"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1" s="113"/>
      <c r="J61" s="113"/>
      <c r="K61" s="114"/>
    </row>
    <row r="62" spans="2:11" ht="38">
      <c r="B62" s="107" t="s">
        <v>127</v>
      </c>
      <c r="C62" s="107" t="s">
        <v>128</v>
      </c>
      <c r="D62" s="83" t="s">
        <v>353</v>
      </c>
      <c r="E62" s="109" t="s">
        <v>18</v>
      </c>
      <c r="F62" s="110" t="s">
        <v>18</v>
      </c>
      <c r="G62" s="111" t="s">
        <v>149</v>
      </c>
      <c r="H62" s="115" t="str">
        <f>HYPERLINK(CONCATENATE(BASE_URL,"0x05h-Testing-Platform-Interaction.md#testing-object-persistence-mstg-platform-8"),"Testing Object Persistence (MSTG-PLATFORM-8)")</f>
        <v>Testing Object Persistence (MSTG-PLATFORM-8)</v>
      </c>
      <c r="I62" s="113"/>
      <c r="J62" s="113"/>
      <c r="K62" s="114"/>
    </row>
    <row r="63" spans="2:11">
      <c r="B63" s="117" t="s">
        <v>129</v>
      </c>
      <c r="C63" s="117"/>
      <c r="D63" s="118" t="s">
        <v>279</v>
      </c>
      <c r="E63" s="119"/>
      <c r="F63" s="120"/>
      <c r="G63" s="119"/>
      <c r="H63" s="119"/>
      <c r="I63" s="119"/>
      <c r="J63" s="119"/>
      <c r="K63" s="118"/>
    </row>
    <row r="64" spans="2:11" ht="38">
      <c r="B64" s="107" t="s">
        <v>130</v>
      </c>
      <c r="C64" s="107" t="s">
        <v>131</v>
      </c>
      <c r="D64" s="83" t="s">
        <v>354</v>
      </c>
      <c r="E64" s="109" t="s">
        <v>18</v>
      </c>
      <c r="F64" s="110" t="s">
        <v>18</v>
      </c>
      <c r="G64" s="111" t="s">
        <v>148</v>
      </c>
      <c r="H64" s="115" t="str">
        <f>HYPERLINK(CONCATENATE(BASE_URL,"0x05i-Testing-Code-Quality-and-Build-Settings.md#making-sure-that-the-app-is-properly-signed-mstg-code-1"),"Making Sure That the App is Properly Signed (MSTG-CODE-1)")</f>
        <v>Making Sure That the App is Properly Signed (MSTG-CODE-1)</v>
      </c>
      <c r="I64" s="113"/>
      <c r="J64" s="113"/>
      <c r="K64" s="114"/>
    </row>
    <row r="65" spans="2:12" ht="38">
      <c r="B65" s="107" t="s">
        <v>132</v>
      </c>
      <c r="C65" s="107" t="s">
        <v>133</v>
      </c>
      <c r="D65" s="83" t="s">
        <v>355</v>
      </c>
      <c r="E65" s="109" t="s">
        <v>18</v>
      </c>
      <c r="F65" s="110" t="s">
        <v>18</v>
      </c>
      <c r="G65" s="111" t="s">
        <v>149</v>
      </c>
      <c r="H65" s="115" t="str">
        <f>HYPERLINK(CONCATENATE(BASE_URL,"0x05i-Testing-Code-Quality-and-Build-Settings.md#testing-whether-the-app-is-debuggable-mstg-code-2"),"Testing Whether the App is Debuggable (MSTG-CODE-2)")</f>
        <v>Testing Whether the App is Debuggable (MSTG-CODE-2)</v>
      </c>
      <c r="I65" s="113"/>
      <c r="J65" s="113"/>
      <c r="K65" s="114"/>
    </row>
    <row r="66" spans="2:12" ht="38">
      <c r="B66" s="107" t="s">
        <v>134</v>
      </c>
      <c r="C66" s="107" t="s">
        <v>135</v>
      </c>
      <c r="D66" s="83" t="s">
        <v>356</v>
      </c>
      <c r="E66" s="109" t="s">
        <v>18</v>
      </c>
      <c r="F66" s="110" t="s">
        <v>18</v>
      </c>
      <c r="G66" s="111" t="s">
        <v>148</v>
      </c>
      <c r="H66" s="115" t="str">
        <f>HYPERLINK(CONCATENATE(BASE_URL,"0x05i-Testing-Code-Quality-and-Build-Settings.md#testing-for-debugging-symbols-mstg-code-3"),"Testing for Debugging Symbols (MSTG-CODE-3)")</f>
        <v>Testing for Debugging Symbols (MSTG-CODE-3)</v>
      </c>
      <c r="I66" s="113"/>
      <c r="J66" s="113"/>
      <c r="K66" s="114"/>
    </row>
    <row r="67" spans="2:12" ht="38">
      <c r="B67" s="107" t="s">
        <v>136</v>
      </c>
      <c r="C67" s="107" t="s">
        <v>137</v>
      </c>
      <c r="D67" s="83" t="s">
        <v>357</v>
      </c>
      <c r="E67" s="109" t="s">
        <v>18</v>
      </c>
      <c r="F67" s="110" t="s">
        <v>18</v>
      </c>
      <c r="G67" s="111" t="s">
        <v>149</v>
      </c>
      <c r="H67" s="115" t="str">
        <f>HYPERLINK(CONCATENATE(BASE_URL,"0x05i-Testing-Code-Quality-and-Build-Settings.md#testing-for-debugging-code-and-verbose-error-logging-mstg-code-4"),"Testing for Debugging Code and Verbose Error Logging (MSTG-CODE-4)")</f>
        <v>Testing for Debugging Code and Verbose Error Logging (MSTG-CODE-4)</v>
      </c>
      <c r="I67" s="113"/>
      <c r="J67" s="113"/>
      <c r="K67" s="114"/>
    </row>
    <row r="68" spans="2:12" ht="38">
      <c r="B68" s="107" t="s">
        <v>138</v>
      </c>
      <c r="C68" s="107" t="s">
        <v>139</v>
      </c>
      <c r="D68" s="108" t="s">
        <v>358</v>
      </c>
      <c r="E68" s="109" t="s">
        <v>18</v>
      </c>
      <c r="F68" s="110" t="s">
        <v>18</v>
      </c>
      <c r="G68" s="111" t="s">
        <v>148</v>
      </c>
      <c r="H68" s="112" t="str">
        <f>HYPERLINK(CONCATENATE(BASE_URL,"0x05i-Testing-Code-Quality-and-Build-Settings.md#checking-for-weaknesses-in-third-party-libraries-mstg-code-5"),"Checking for Weaknesses in Third Party Libraries (MSTG-CODE-5)")</f>
        <v>Checking for Weaknesses in Third Party Libraries (MSTG-CODE-5)</v>
      </c>
      <c r="I68" s="113"/>
      <c r="J68" s="113"/>
      <c r="K68" s="114"/>
    </row>
    <row r="69" spans="2:12" ht="38">
      <c r="B69" s="107" t="s">
        <v>140</v>
      </c>
      <c r="C69" s="107" t="s">
        <v>141</v>
      </c>
      <c r="D69" s="83" t="s">
        <v>359</v>
      </c>
      <c r="E69" s="109" t="s">
        <v>18</v>
      </c>
      <c r="F69" s="110" t="s">
        <v>18</v>
      </c>
      <c r="G69" s="111" t="s">
        <v>149</v>
      </c>
      <c r="H69" s="115" t="str">
        <f>HYPERLINK(CONCATENATE(BASE_URL,"0x05i-Testing-Code-Quality-and-Build-Settings.md#testing-exception-handling-mstg-code-6-and-mstg-code-7"),"Testing Exception Handling (MSTG-CODE-6 and MSTG-CODE-7)")</f>
        <v>Testing Exception Handling (MSTG-CODE-6 and MSTG-CODE-7)</v>
      </c>
      <c r="I69" s="113"/>
      <c r="J69" s="113"/>
      <c r="K69" s="114"/>
    </row>
    <row r="70" spans="2:12" ht="38">
      <c r="B70" s="107" t="s">
        <v>142</v>
      </c>
      <c r="C70" s="107" t="s">
        <v>143</v>
      </c>
      <c r="D70" s="83" t="s">
        <v>360</v>
      </c>
      <c r="E70" s="109" t="s">
        <v>18</v>
      </c>
      <c r="F70" s="110" t="s">
        <v>18</v>
      </c>
      <c r="G70" s="111" t="s">
        <v>148</v>
      </c>
      <c r="H70" s="115" t="str">
        <f>HYPERLINK(CONCATENATE(BASE_URL,"0x05i-Testing-Code-Quality-and-Build-Settings.md#testing-exception-handling-mstg-code-6-and-mstg-code-7"),"Testing Exception Handling (MSTG-CODE-6 and MSTG-CODE-7)")</f>
        <v>Testing Exception Handling (MSTG-CODE-6 and MSTG-CODE-7)</v>
      </c>
      <c r="I70" s="113"/>
      <c r="J70" s="113"/>
      <c r="K70" s="114"/>
    </row>
    <row r="71" spans="2:12" ht="19">
      <c r="B71" s="107" t="s">
        <v>144</v>
      </c>
      <c r="C71" s="107" t="s">
        <v>145</v>
      </c>
      <c r="D71" s="83" t="s">
        <v>361</v>
      </c>
      <c r="E71" s="109" t="s">
        <v>18</v>
      </c>
      <c r="F71" s="110" t="s">
        <v>18</v>
      </c>
      <c r="G71" s="111" t="s">
        <v>148</v>
      </c>
      <c r="H71" s="115" t="str">
        <f>HYPERLINK(CONCATENATE(BASE_URL,"0x04h-Testing-Code-Quality.md#memory-corruption-bugs-mstg-code-8"),"Memory Corruption Bugs (MSTG-CODE-8)")</f>
        <v>Memory Corruption Bugs (MSTG-CODE-8)</v>
      </c>
      <c r="I71" s="113"/>
      <c r="J71" s="113"/>
      <c r="K71" s="123"/>
      <c r="L71" s="94"/>
    </row>
    <row r="72" spans="2:12" ht="38">
      <c r="B72" s="107" t="s">
        <v>146</v>
      </c>
      <c r="C72" s="107" t="s">
        <v>147</v>
      </c>
      <c r="D72" s="108" t="s">
        <v>362</v>
      </c>
      <c r="E72" s="109" t="s">
        <v>18</v>
      </c>
      <c r="F72" s="110" t="s">
        <v>18</v>
      </c>
      <c r="G72" s="111" t="s">
        <v>148</v>
      </c>
      <c r="H72" s="115" t="str">
        <f>HYPERLINK(CONCATENATE(BASE_URL,"0x05i-Testing-Code-Quality-and-Build-Settings.md#make-sure-that-free-security-features-are-activated-mstg-code-9"),"Make Sure That Free Security Features Are Activated (MSTG-CODE-9)")</f>
        <v>Make Sure That Free Security Features Are Activated (MSTG-CODE-9)</v>
      </c>
      <c r="I72" s="113"/>
      <c r="J72" s="113"/>
      <c r="K72" s="114"/>
    </row>
    <row r="73" spans="2:12">
      <c r="B73" s="66"/>
      <c r="C73" s="67"/>
      <c r="D73" s="78"/>
      <c r="E73" s="69"/>
      <c r="F73" s="69"/>
      <c r="G73" s="69"/>
      <c r="H73" s="69"/>
      <c r="I73" s="70"/>
      <c r="J73" s="70"/>
      <c r="K73" s="79"/>
    </row>
    <row r="74" spans="2:12">
      <c r="B74" s="95"/>
      <c r="C74" s="95"/>
      <c r="D74" s="80"/>
      <c r="E74" s="96"/>
      <c r="F74" s="96"/>
      <c r="G74" s="96"/>
      <c r="H74" s="97"/>
      <c r="I74" s="97"/>
      <c r="J74" s="97"/>
      <c r="K74" s="80"/>
    </row>
    <row r="75" spans="2:12">
      <c r="B75" s="95"/>
      <c r="C75" s="95"/>
      <c r="D75" s="76"/>
      <c r="E75" s="96"/>
      <c r="F75" s="96"/>
      <c r="G75" s="96"/>
      <c r="H75" s="97"/>
      <c r="I75" s="97"/>
      <c r="J75" s="97"/>
      <c r="K75" s="80"/>
    </row>
    <row r="76" spans="2:12">
      <c r="B76" s="95"/>
      <c r="C76" s="95"/>
      <c r="D76" s="80"/>
      <c r="E76" s="96"/>
      <c r="F76" s="96"/>
      <c r="G76" s="96"/>
      <c r="H76" s="97"/>
      <c r="I76" s="97"/>
      <c r="J76" s="97"/>
      <c r="K76" s="80"/>
    </row>
    <row r="77" spans="2:12">
      <c r="B77" s="98" t="s">
        <v>280</v>
      </c>
      <c r="C77" s="99"/>
      <c r="D77" s="80"/>
      <c r="E77" s="96"/>
      <c r="F77" s="96"/>
      <c r="G77" s="96"/>
      <c r="H77" s="97"/>
      <c r="I77" s="97"/>
      <c r="J77" s="97"/>
      <c r="K77" s="80"/>
    </row>
    <row r="78" spans="2:12">
      <c r="B78" s="85" t="s">
        <v>281</v>
      </c>
      <c r="C78" s="85"/>
      <c r="D78" s="86" t="s">
        <v>282</v>
      </c>
      <c r="E78" s="96"/>
      <c r="F78" s="96"/>
      <c r="G78" s="96"/>
      <c r="H78" s="97"/>
      <c r="I78" s="97"/>
      <c r="J78" s="97"/>
      <c r="K78" s="80"/>
    </row>
    <row r="79" spans="2:12">
      <c r="B79" s="87" t="s">
        <v>148</v>
      </c>
      <c r="C79" s="82"/>
      <c r="D79" s="83" t="s">
        <v>363</v>
      </c>
      <c r="E79" s="96"/>
      <c r="F79" s="96"/>
      <c r="G79" s="96"/>
      <c r="H79" s="97"/>
      <c r="I79" s="97"/>
      <c r="J79" s="97"/>
      <c r="K79" s="80"/>
    </row>
    <row r="80" spans="2:12">
      <c r="B80" s="87" t="s">
        <v>149</v>
      </c>
      <c r="C80" s="82"/>
      <c r="D80" s="83" t="s">
        <v>364</v>
      </c>
      <c r="E80" s="96"/>
      <c r="F80" s="96"/>
      <c r="G80" s="96"/>
      <c r="H80" s="97"/>
      <c r="I80" s="97"/>
      <c r="J80" s="97"/>
      <c r="K80" s="80"/>
    </row>
    <row r="81" spans="2:11">
      <c r="B81" s="87" t="s">
        <v>27</v>
      </c>
      <c r="C81" s="82"/>
      <c r="D81" s="83" t="s">
        <v>365</v>
      </c>
      <c r="E81" s="96"/>
      <c r="F81" s="96"/>
      <c r="G81" s="96"/>
      <c r="H81" s="97"/>
      <c r="I81" s="97"/>
      <c r="J81" s="97"/>
      <c r="K81" s="80"/>
    </row>
    <row r="82" spans="2:11">
      <c r="B82" s="95"/>
      <c r="C82" s="95"/>
      <c r="D82" s="80"/>
      <c r="E82" s="96"/>
      <c r="F82" s="96"/>
      <c r="G82" s="96"/>
      <c r="H82" s="97"/>
      <c r="I82" s="97"/>
      <c r="J82" s="97"/>
      <c r="K82" s="80"/>
    </row>
    <row r="83" spans="2:11">
      <c r="B83" s="95"/>
      <c r="C83" s="95"/>
      <c r="D83" s="80"/>
      <c r="E83" s="96"/>
      <c r="F83" s="96"/>
      <c r="G83" s="96"/>
      <c r="H83" s="97"/>
      <c r="I83" s="97"/>
      <c r="J83" s="97"/>
      <c r="K83" s="80"/>
    </row>
    <row r="84" spans="2:11">
      <c r="B84" s="95"/>
      <c r="C84" s="95"/>
      <c r="D84" s="80"/>
      <c r="E84" s="96"/>
      <c r="F84" s="96"/>
      <c r="G84" s="96"/>
      <c r="H84" s="97"/>
      <c r="I84" s="97"/>
      <c r="J84" s="97"/>
      <c r="K84" s="80"/>
    </row>
    <row r="85" spans="2:11">
      <c r="B85" s="95"/>
      <c r="C85" s="95"/>
      <c r="D85" s="80"/>
      <c r="E85" s="96"/>
      <c r="F85" s="96"/>
      <c r="G85" s="96"/>
      <c r="H85" s="97"/>
      <c r="I85" s="97"/>
      <c r="J85" s="97"/>
      <c r="K85" s="80"/>
    </row>
  </sheetData>
  <mergeCells count="2">
    <mergeCell ref="B1:K1"/>
    <mergeCell ref="H3:J3"/>
  </mergeCells>
  <phoneticPr fontId="9" type="noConversion"/>
  <dataValidations count="2">
    <dataValidation type="list" allowBlank="1" showInputMessage="1" showErrorMessage="1" sqref="G74:G1081 I74:K1081" xr:uid="{00000000-0002-0000-0200-000000000000}">
      <formula1>"Yes,No,N/A"</formula1>
      <formula2>0</formula2>
    </dataValidation>
    <dataValidation type="list" allowBlank="1" showInputMessage="1" showErrorMessage="1" sqref="G5:G14 G16:G27 G29:G34 G36:G46 G48:G53 G55:G62 G64:G72"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ignoredErrors>
    <ignoredError sqref="H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9"/>
  <sheetViews>
    <sheetView zoomScale="90" zoomScaleNormal="90" workbookViewId="0">
      <selection activeCell="B1" sqref="B1:H1"/>
    </sheetView>
  </sheetViews>
  <sheetFormatPr baseColWidth="10" defaultColWidth="8.83203125" defaultRowHeight="18"/>
  <cols>
    <col min="1" max="1" width="1.83203125" style="91" customWidth="1"/>
    <col min="2" max="2" width="9.33203125" style="100" customWidth="1"/>
    <col min="3" max="3" width="20.83203125" style="100" customWidth="1"/>
    <col min="4" max="4" width="80.83203125" style="84" customWidth="1"/>
    <col min="5" max="6" width="8.33203125" style="91" customWidth="1"/>
    <col min="7" max="7" width="40.83203125" style="93" customWidth="1"/>
    <col min="8" max="8" width="20.83203125" style="84" customWidth="1"/>
    <col min="9" max="1025" width="11" style="91" customWidth="1"/>
    <col min="1026" max="16384" width="8.83203125" style="93"/>
  </cols>
  <sheetData>
    <row r="1" spans="2:8" ht="20">
      <c r="B1" s="136" t="s">
        <v>287</v>
      </c>
      <c r="C1" s="136"/>
      <c r="D1" s="136"/>
      <c r="E1" s="136"/>
      <c r="F1" s="136"/>
      <c r="G1" s="136"/>
      <c r="H1" s="136"/>
    </row>
    <row r="2" spans="2:8">
      <c r="B2" s="95"/>
      <c r="C2" s="95"/>
      <c r="D2" s="80"/>
      <c r="E2" s="96"/>
      <c r="F2" s="96"/>
      <c r="G2" s="97"/>
      <c r="H2" s="80"/>
    </row>
    <row r="3" spans="2:8">
      <c r="B3" s="101" t="s">
        <v>10</v>
      </c>
      <c r="C3" s="101" t="s">
        <v>11</v>
      </c>
      <c r="D3" s="102" t="s">
        <v>294</v>
      </c>
      <c r="E3" s="102" t="s">
        <v>288</v>
      </c>
      <c r="F3" s="102" t="s">
        <v>284</v>
      </c>
      <c r="G3" s="102" t="s">
        <v>286</v>
      </c>
      <c r="H3" s="102" t="s">
        <v>272</v>
      </c>
    </row>
    <row r="4" spans="2:8">
      <c r="B4" s="117" t="s">
        <v>291</v>
      </c>
      <c r="C4" s="117"/>
      <c r="D4" s="118" t="s">
        <v>289</v>
      </c>
      <c r="E4" s="119"/>
      <c r="F4" s="119"/>
      <c r="G4" s="119"/>
      <c r="H4" s="118"/>
    </row>
    <row r="5" spans="2:8" ht="38">
      <c r="B5" s="107" t="s">
        <v>150</v>
      </c>
      <c r="C5" s="107" t="s">
        <v>151</v>
      </c>
      <c r="D5" s="114" t="s">
        <v>366</v>
      </c>
      <c r="E5" s="133" t="s">
        <v>18</v>
      </c>
      <c r="F5" s="111" t="s">
        <v>148</v>
      </c>
      <c r="G5" s="115" t="str">
        <f>HYPERLINK(CONCATENATE(BASE_URL,"0x05j-Testing-Resiliency-Against-Reverse-Engineering.md#testing-root-detection-mstg-resilience-1"),"Testing Root Detection (MSTG-RESILIENCE-1)")</f>
        <v>Testing Root Detection (MSTG-RESILIENCE-1)</v>
      </c>
      <c r="H5" s="114"/>
    </row>
    <row r="6" spans="2:8" ht="38">
      <c r="B6" s="107" t="s">
        <v>152</v>
      </c>
      <c r="C6" s="107" t="s">
        <v>153</v>
      </c>
      <c r="D6" s="114" t="s">
        <v>367</v>
      </c>
      <c r="E6" s="133" t="s">
        <v>18</v>
      </c>
      <c r="F6" s="111" t="s">
        <v>149</v>
      </c>
      <c r="G6" s="115" t="str">
        <f>HYPERLINK(CONCATENATE(BASE_URL,"0x05j-Testing-Resiliency-Against-Reverse-Engineering.md#testing-anti-debugging-detection-mstg-resilience-2"),"Testing Anti-Debugging Detection (MSTG-RESILIENCE-2)")</f>
        <v>Testing Anti-Debugging Detection (MSTG-RESILIENCE-2)</v>
      </c>
      <c r="H6" s="114"/>
    </row>
    <row r="7" spans="2:8" ht="38">
      <c r="B7" s="107" t="s">
        <v>154</v>
      </c>
      <c r="C7" s="107" t="s">
        <v>155</v>
      </c>
      <c r="D7" s="83" t="s">
        <v>368</v>
      </c>
      <c r="E7" s="133" t="s">
        <v>18</v>
      </c>
      <c r="F7" s="111" t="s">
        <v>148</v>
      </c>
      <c r="G7" s="115" t="str">
        <f>HYPERLINK(CONCATENATE(BASE_URL,"0x05j-Testing-Resiliency-Against-Reverse-Engineering.md#testing-file-integrity-checks-mstg-resilience-3"),"Testing File Integrity Checks (MSTG-RESILIENCE-3)")</f>
        <v>Testing File Integrity Checks (MSTG-RESILIENCE-3)</v>
      </c>
      <c r="H7" s="114"/>
    </row>
    <row r="8" spans="2:8" ht="38">
      <c r="B8" s="107" t="s">
        <v>156</v>
      </c>
      <c r="C8" s="107" t="s">
        <v>157</v>
      </c>
      <c r="D8" s="83" t="s">
        <v>369</v>
      </c>
      <c r="E8" s="133" t="s">
        <v>18</v>
      </c>
      <c r="F8" s="111" t="s">
        <v>148</v>
      </c>
      <c r="G8" s="115" t="str">
        <f>HYPERLINK(CONCATENATE(BASE_URL,"0x05j-Testing-Resiliency-Against-Reverse-Engineering.md#testing-reverse-engineering-tools-detection-mstg-resilience-4"),"Testing Reverse Engineering Tools Detection (MSTG-RESILIENCE-4)")</f>
        <v>Testing Reverse Engineering Tools Detection (MSTG-RESILIENCE-4)</v>
      </c>
      <c r="H8" s="114"/>
    </row>
    <row r="9" spans="2:8" ht="38">
      <c r="B9" s="107" t="s">
        <v>158</v>
      </c>
      <c r="C9" s="107" t="s">
        <v>159</v>
      </c>
      <c r="D9" s="83" t="s">
        <v>370</v>
      </c>
      <c r="E9" s="133" t="s">
        <v>18</v>
      </c>
      <c r="F9" s="111" t="s">
        <v>148</v>
      </c>
      <c r="G9" s="115" t="str">
        <f>HYPERLINK(CONCATENATE(BASE_URL,"0x05j-Testing-Resiliency-Against-Reverse-Engineering.md#testing-emulator-detection-mstg-resilience-5"),"Testing Emulator Detection (MSTG-RESILIENCE-5)")</f>
        <v>Testing Emulator Detection (MSTG-RESILIENCE-5)</v>
      </c>
      <c r="H9" s="114"/>
    </row>
    <row r="10" spans="2:8" ht="38">
      <c r="B10" s="107" t="s">
        <v>160</v>
      </c>
      <c r="C10" s="107" t="s">
        <v>161</v>
      </c>
      <c r="D10" s="83" t="s">
        <v>371</v>
      </c>
      <c r="E10" s="133" t="s">
        <v>18</v>
      </c>
      <c r="F10" s="111" t="s">
        <v>149</v>
      </c>
      <c r="G10" s="115" t="str">
        <f>HYPERLINK(CONCATENATE(BASE_URL,"0x05j-Testing-Resiliency-Against-Reverse-Engineering.md#testing-run-time-integrity-checks-mstg-resilience-6"),"Testing Run Time Integrity Checks (MSTG-RESILIENCE-6)")</f>
        <v>Testing Run Time Integrity Checks (MSTG-RESILIENCE-6)</v>
      </c>
      <c r="H10" s="114"/>
    </row>
    <row r="11" spans="2:8" ht="36">
      <c r="B11" s="107" t="s">
        <v>162</v>
      </c>
      <c r="C11" s="107" t="s">
        <v>163</v>
      </c>
      <c r="D11" s="114" t="s">
        <v>372</v>
      </c>
      <c r="E11" s="133" t="s">
        <v>18</v>
      </c>
      <c r="F11" s="111" t="s">
        <v>149</v>
      </c>
      <c r="G11" s="134" t="s">
        <v>164</v>
      </c>
      <c r="H11" s="114"/>
    </row>
    <row r="12" spans="2:8" ht="19">
      <c r="B12" s="107" t="s">
        <v>165</v>
      </c>
      <c r="C12" s="107" t="s">
        <v>166</v>
      </c>
      <c r="D12" s="83" t="s">
        <v>373</v>
      </c>
      <c r="E12" s="133" t="s">
        <v>18</v>
      </c>
      <c r="F12" s="111" t="s">
        <v>148</v>
      </c>
      <c r="G12" s="135" t="s">
        <v>167</v>
      </c>
      <c r="H12" s="114"/>
    </row>
    <row r="13" spans="2:8" ht="19">
      <c r="B13" s="107" t="s">
        <v>168</v>
      </c>
      <c r="C13" s="107" t="s">
        <v>169</v>
      </c>
      <c r="D13" s="83" t="s">
        <v>374</v>
      </c>
      <c r="E13" s="133" t="s">
        <v>18</v>
      </c>
      <c r="F13" s="111" t="s">
        <v>148</v>
      </c>
      <c r="G13" s="115" t="str">
        <f>HYPERLINK(CONCATENATE(BASE_URL,"0x05j-Testing-Resiliency-Against-Reverse-Engineering.md#testing-obfuscation-mstg-resilience-9"),"Testing Obfuscation (MSTG-RESILIENCE-9)")</f>
        <v>Testing Obfuscation (MSTG-RESILIENCE-9)</v>
      </c>
      <c r="H13" s="114"/>
    </row>
    <row r="14" spans="2:8">
      <c r="B14" s="117" t="s">
        <v>292</v>
      </c>
      <c r="C14" s="117"/>
      <c r="D14" s="118" t="s">
        <v>290</v>
      </c>
      <c r="E14" s="119"/>
      <c r="F14" s="119"/>
      <c r="G14" s="119"/>
      <c r="H14" s="118"/>
    </row>
    <row r="15" spans="2:8" ht="38">
      <c r="B15" s="107" t="s">
        <v>170</v>
      </c>
      <c r="C15" s="107" t="s">
        <v>171</v>
      </c>
      <c r="D15" s="114" t="s">
        <v>375</v>
      </c>
      <c r="E15" s="133" t="s">
        <v>18</v>
      </c>
      <c r="F15" s="111" t="s">
        <v>27</v>
      </c>
      <c r="G15" s="115" t="str">
        <f>HYPERLINK(CONCATENATE(BASE_URL,"0x05j-Testing-Resiliency-Against-Reverse-Engineering.md#testing-device-binding-mstg-resilience-10"),"Testing Device Binding (MSTG-RESILIENCE-10)")</f>
        <v>Testing Device Binding (MSTG-RESILIENCE-10)</v>
      </c>
      <c r="H15" s="114"/>
    </row>
    <row r="16" spans="2:8">
      <c r="B16" s="117" t="s">
        <v>293</v>
      </c>
      <c r="C16" s="117"/>
      <c r="D16" s="118" t="s">
        <v>378</v>
      </c>
      <c r="E16" s="119"/>
      <c r="F16" s="119"/>
      <c r="G16" s="119"/>
      <c r="H16" s="118"/>
    </row>
    <row r="17" spans="2:8" ht="54">
      <c r="B17" s="107" t="s">
        <v>172</v>
      </c>
      <c r="C17" s="107" t="s">
        <v>173</v>
      </c>
      <c r="D17" s="114" t="s">
        <v>376</v>
      </c>
      <c r="E17" s="133" t="s">
        <v>18</v>
      </c>
      <c r="F17" s="111" t="s">
        <v>27</v>
      </c>
      <c r="G17" s="115" t="str">
        <f>HYPERLINK(CONCATENATE(BASE_URL,"0x05j-Testing-Resiliency-Against-Reverse-Engineering.md#testing-obfuscation-mstg-resilience-9"),"Testing Obfuscation (MSTG-RESILIENCE-9)")</f>
        <v>Testing Obfuscation (MSTG-RESILIENCE-9)</v>
      </c>
      <c r="H17" s="114"/>
    </row>
    <row r="18" spans="2:8" ht="72">
      <c r="B18" s="107" t="s">
        <v>174</v>
      </c>
      <c r="C18" s="107" t="s">
        <v>175</v>
      </c>
      <c r="D18" s="114" t="s">
        <v>377</v>
      </c>
      <c r="E18" s="133" t="s">
        <v>18</v>
      </c>
      <c r="F18" s="111" t="s">
        <v>27</v>
      </c>
      <c r="G18" s="135" t="s">
        <v>164</v>
      </c>
      <c r="H18" s="114"/>
    </row>
    <row r="19" spans="2:8">
      <c r="B19" s="66"/>
      <c r="C19" s="67"/>
      <c r="D19" s="78"/>
      <c r="E19" s="69"/>
      <c r="F19" s="69"/>
      <c r="G19" s="132"/>
      <c r="H19" s="79"/>
    </row>
    <row r="20" spans="2:8">
      <c r="B20" s="95"/>
      <c r="C20" s="95"/>
      <c r="D20" s="80"/>
      <c r="E20" s="96"/>
      <c r="F20" s="96"/>
      <c r="G20" s="97"/>
      <c r="H20" s="80"/>
    </row>
    <row r="21" spans="2:8">
      <c r="B21" s="95"/>
      <c r="C21" s="95"/>
      <c r="D21" s="80"/>
      <c r="E21" s="96"/>
      <c r="F21" s="96"/>
      <c r="G21" s="97"/>
      <c r="H21" s="80"/>
    </row>
    <row r="22" spans="2:8">
      <c r="B22" s="98" t="s">
        <v>280</v>
      </c>
      <c r="C22" s="99"/>
      <c r="D22" s="80"/>
      <c r="E22" s="96"/>
      <c r="F22" s="96"/>
      <c r="G22" s="97"/>
      <c r="H22" s="80"/>
    </row>
    <row r="23" spans="2:8">
      <c r="B23" s="85" t="s">
        <v>281</v>
      </c>
      <c r="C23" s="85"/>
      <c r="D23" s="86" t="s">
        <v>282</v>
      </c>
      <c r="E23" s="96"/>
      <c r="F23" s="96"/>
      <c r="G23" s="97"/>
      <c r="H23" s="80"/>
    </row>
    <row r="24" spans="2:8">
      <c r="B24" s="87" t="s">
        <v>148</v>
      </c>
      <c r="C24" s="82"/>
      <c r="D24" s="83" t="str">
        <f>'보안요구사항(Android)'!D79</f>
        <v>요구사항이 모바일 앱에 적용되며 모범 사례에 따라 구현되어 있는 경우</v>
      </c>
      <c r="E24" s="96"/>
      <c r="F24" s="96"/>
      <c r="G24" s="97"/>
      <c r="H24" s="80"/>
    </row>
    <row r="25" spans="2:8">
      <c r="B25" s="87" t="s">
        <v>149</v>
      </c>
      <c r="C25" s="82"/>
      <c r="D25" s="83" t="str">
        <f>'보안요구사항(Android)'!D80</f>
        <v>요구사항이 모바일 앱에는 적용되지만 모든 요구사항을 충족하지 못하는 경우</v>
      </c>
      <c r="E25" s="96"/>
      <c r="F25" s="96"/>
      <c r="G25" s="97"/>
      <c r="H25" s="80"/>
    </row>
    <row r="26" spans="2:8">
      <c r="B26" s="87" t="s">
        <v>27</v>
      </c>
      <c r="C26" s="82"/>
      <c r="D26" s="83" t="str">
        <f>'보안요구사항(Android)'!D81</f>
        <v>요구사항이 모바일 앱에 해당 사항이 없는 경우</v>
      </c>
      <c r="E26" s="96"/>
      <c r="F26" s="96"/>
      <c r="G26" s="97"/>
      <c r="H26" s="80"/>
    </row>
    <row r="27" spans="2:8">
      <c r="B27" s="95"/>
      <c r="C27" s="95"/>
      <c r="D27" s="80"/>
      <c r="E27" s="96"/>
      <c r="F27" s="96"/>
      <c r="G27" s="97"/>
      <c r="H27" s="80"/>
    </row>
    <row r="28" spans="2:8">
      <c r="B28" s="95"/>
      <c r="C28" s="95"/>
      <c r="D28" s="80"/>
      <c r="E28" s="96"/>
      <c r="F28" s="96"/>
      <c r="G28" s="97"/>
      <c r="H28" s="80"/>
    </row>
    <row r="29" spans="2:8">
      <c r="B29" s="95"/>
      <c r="C29" s="95"/>
      <c r="D29" s="80"/>
      <c r="E29" s="96"/>
      <c r="F29" s="96"/>
      <c r="G29" s="97"/>
      <c r="H29" s="80"/>
    </row>
  </sheetData>
  <mergeCells count="1">
    <mergeCell ref="B1:H1"/>
  </mergeCells>
  <phoneticPr fontId="9" type="noConversion"/>
  <dataValidations count="1">
    <dataValidation type="list" allowBlank="1" showInputMessage="1" showErrorMessage="1" sqref="F5:F13 F15 F17:F18"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85"/>
  <sheetViews>
    <sheetView zoomScale="90" zoomScaleNormal="90" workbookViewId="0">
      <selection activeCell="B1" sqref="B1:K1"/>
    </sheetView>
  </sheetViews>
  <sheetFormatPr baseColWidth="10" defaultColWidth="8.83203125" defaultRowHeight="18"/>
  <cols>
    <col min="1" max="1" width="1.83203125" style="93" customWidth="1"/>
    <col min="2" max="2" width="9.33203125" style="125" customWidth="1"/>
    <col min="3" max="3" width="20.83203125" style="125" customWidth="1"/>
    <col min="4" max="4" width="80.83203125" style="124" customWidth="1"/>
    <col min="5" max="7" width="8.33203125" style="93" customWidth="1"/>
    <col min="8" max="10" width="40.83203125" style="93" customWidth="1"/>
    <col min="11" max="11" width="20.83203125" style="124" customWidth="1"/>
    <col min="12" max="12" width="11" style="93" customWidth="1"/>
    <col min="13" max="14" width="10.83203125" style="93" customWidth="1"/>
    <col min="15" max="1025" width="11" style="93" customWidth="1"/>
    <col min="1026" max="16384" width="8.83203125" style="93"/>
  </cols>
  <sheetData>
    <row r="1" spans="2:11" ht="20">
      <c r="B1" s="128" t="s">
        <v>285</v>
      </c>
      <c r="C1" s="128"/>
      <c r="D1" s="128"/>
      <c r="E1" s="128"/>
      <c r="F1" s="128"/>
      <c r="G1" s="128"/>
      <c r="H1" s="128"/>
      <c r="I1" s="128"/>
      <c r="J1" s="128"/>
      <c r="K1" s="128"/>
    </row>
    <row r="3" spans="2:11">
      <c r="B3" s="101" t="s">
        <v>10</v>
      </c>
      <c r="C3" s="101" t="s">
        <v>11</v>
      </c>
      <c r="D3" s="102" t="s">
        <v>283</v>
      </c>
      <c r="E3" s="102" t="s">
        <v>12</v>
      </c>
      <c r="F3" s="102" t="s">
        <v>13</v>
      </c>
      <c r="G3" s="102" t="s">
        <v>284</v>
      </c>
      <c r="H3" s="103" t="s">
        <v>286</v>
      </c>
      <c r="I3" s="103"/>
      <c r="J3" s="103"/>
      <c r="K3" s="102" t="s">
        <v>272</v>
      </c>
    </row>
    <row r="4" spans="2:11">
      <c r="B4" s="104" t="s">
        <v>15</v>
      </c>
      <c r="C4" s="104"/>
      <c r="D4" s="105" t="str">
        <f>'보안요구사항(Android)'!D4</f>
        <v>아키텍처, 디자인 및 위협 모델링</v>
      </c>
      <c r="E4" s="106"/>
      <c r="F4" s="106"/>
      <c r="G4" s="106"/>
      <c r="H4" s="105"/>
      <c r="I4" s="105"/>
      <c r="J4" s="105"/>
      <c r="K4" s="105"/>
    </row>
    <row r="5" spans="2:11" ht="19">
      <c r="B5" s="107" t="s">
        <v>16</v>
      </c>
      <c r="C5" s="107" t="s">
        <v>17</v>
      </c>
      <c r="D5" s="154" t="str">
        <f>'보안요구사항(Android)'!D5</f>
        <v>모든 앱 구성 요소가 필요한 것으로 식별되어야 한다.</v>
      </c>
      <c r="E5" s="109" t="s">
        <v>18</v>
      </c>
      <c r="F5" s="110" t="s">
        <v>18</v>
      </c>
      <c r="G5" s="111"/>
      <c r="H5" s="112" t="str">
        <f>HYPERLINK(CONCATENATE( BASE_URL, "0x04b-Mobile-App-Security-Testing.md#architectural-information"), "Architectural Information")</f>
        <v>Architectural Information</v>
      </c>
      <c r="I5" s="113"/>
      <c r="J5" s="113"/>
      <c r="K5" s="114"/>
    </row>
    <row r="6" spans="2:11" ht="57">
      <c r="B6" s="107" t="s">
        <v>19</v>
      </c>
      <c r="C6" s="107" t="s">
        <v>20</v>
      </c>
      <c r="D6" s="154" t="str">
        <f>'보안요구사항(Android)'!D6</f>
        <v>보안 제어는 클라이언트측에서만 적용되는 것이 아니라 각각의 원격 엔드 포인트에서도 적용되어야 한다.</v>
      </c>
      <c r="E6" s="109" t="s">
        <v>18</v>
      </c>
      <c r="F6" s="110" t="s">
        <v>18</v>
      </c>
      <c r="G6" s="111"/>
      <c r="H6" s="112" t="str">
        <f>HYPERLINK(CONCATENATE( BASE_URL, "0x04h-Testing-Code-Quality.md#injection-flaws-mstg-arch-2-and-mstg-platform-2"), "Injection Flaws (MSTG-ARCH-2 and MSTG-PLATFORM-2)")</f>
        <v>Injection Flaws (MSTG-ARCH-2 and MSTG-PLATFORM-2)</v>
      </c>
      <c r="I6" s="11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15"/>
      <c r="K6" s="114"/>
    </row>
    <row r="7" spans="2:11" ht="36">
      <c r="B7" s="107" t="s">
        <v>21</v>
      </c>
      <c r="C7" s="107" t="s">
        <v>22</v>
      </c>
      <c r="D7" s="154" t="str">
        <f>'보안요구사항(Android)'!D7</f>
        <v>모바일 앱과 연결되는 모든 원격 서비스에 대한 고급 아키텍처가 정의되었으며 해당 아키텍처에서 보안이 지원되어야 한다.</v>
      </c>
      <c r="E7" s="109" t="s">
        <v>18</v>
      </c>
      <c r="F7" s="110" t="s">
        <v>18</v>
      </c>
      <c r="G7" s="111"/>
      <c r="H7" s="112" t="str">
        <f>HYPERLINK(CONCATENATE( BASE_URL, "0x04b-Mobile-App-Security-Testing.md#architectural-information"), "Architectural Information")</f>
        <v>Architectural Information</v>
      </c>
      <c r="I7" s="113"/>
      <c r="J7" s="113"/>
      <c r="K7" s="114"/>
    </row>
    <row r="8" spans="2:11" ht="19">
      <c r="B8" s="107" t="s">
        <v>23</v>
      </c>
      <c r="C8" s="107" t="s">
        <v>24</v>
      </c>
      <c r="D8" s="154" t="str">
        <f>'보안요구사항(Android)'!D8</f>
        <v>모바일 앱의 컨텍스트에서 민감한 것으로 간주되는 데이터가 명확하게 식별되어야 한다.</v>
      </c>
      <c r="E8" s="109" t="s">
        <v>18</v>
      </c>
      <c r="F8" s="110" t="s">
        <v>18</v>
      </c>
      <c r="G8" s="111"/>
      <c r="H8" s="112" t="str">
        <f>HYPERLINK(CONCATENATE( BASE_URL, "0x04b-Mobile-App-Security-Testing.md#identifying-sensitive-data"), "Identifying Sensitive Data")</f>
        <v>Identifying Sensitive Data</v>
      </c>
      <c r="I8" s="113"/>
      <c r="J8" s="113"/>
      <c r="K8" s="114"/>
    </row>
    <row r="9" spans="2:11" ht="19">
      <c r="B9" s="107" t="s">
        <v>25</v>
      </c>
      <c r="C9" s="107" t="s">
        <v>26</v>
      </c>
      <c r="D9" s="154" t="str">
        <f>'보안요구사항(Android)'!D9</f>
        <v>모든 앱 구성 요소는 비즈니스 기능과 보안 기능이 적용되어야 한다.</v>
      </c>
      <c r="E9" s="113"/>
      <c r="F9" s="110" t="s">
        <v>18</v>
      </c>
      <c r="G9" s="111" t="s">
        <v>27</v>
      </c>
      <c r="H9" s="112" t="str">
        <f>HYPERLINK(CONCATENATE( BASE_URL, "0x04b-Mobile-App-Security-Testing.md#environmental-information"), "Environmental Information")</f>
        <v>Environmental Information</v>
      </c>
      <c r="I9" s="113"/>
      <c r="J9" s="113"/>
      <c r="K9" s="114"/>
    </row>
    <row r="10" spans="2:11" ht="19">
      <c r="B10" s="107" t="s">
        <v>28</v>
      </c>
      <c r="C10" s="107" t="s">
        <v>29</v>
      </c>
      <c r="D10" s="154" t="str">
        <f>'보안요구사항(Android)'!D10</f>
        <v>모바일 앱과 연관된 원격 서비스의 위협 모델을 만들어 잠재적인 위협에 대한 대책을 적용하여야 한다.</v>
      </c>
      <c r="E10" s="113"/>
      <c r="F10" s="110" t="s">
        <v>18</v>
      </c>
      <c r="G10" s="111" t="s">
        <v>27</v>
      </c>
      <c r="H10" s="112" t="str">
        <f>HYPERLINK(CONCATENATE( BASE_URL, "0x04b-Mobile-App-Security-Testing.md#mapping-the-application"), "Mapping the Application")</f>
        <v>Mapping the Application</v>
      </c>
      <c r="I10" s="113"/>
      <c r="J10" s="113"/>
      <c r="K10" s="114"/>
    </row>
    <row r="11" spans="2:11" ht="19">
      <c r="B11" s="107" t="s">
        <v>30</v>
      </c>
      <c r="C11" s="107" t="s">
        <v>31</v>
      </c>
      <c r="D11" s="154" t="str">
        <f>'보안요구사항(Android)'!D11</f>
        <v>모든 보안 제어는 중앙 집중식으로 구현되어야 한다.</v>
      </c>
      <c r="E11" s="113"/>
      <c r="F11" s="110" t="s">
        <v>18</v>
      </c>
      <c r="G11" s="111" t="s">
        <v>27</v>
      </c>
      <c r="H11" s="112" t="str">
        <f>HYPERLINK(CONCATENATE( BASE_URL, "0x04b-Mobile-App-Security-Testing.md#principles-of-testing"), "Principles of Testing")</f>
        <v>Principles of Testing</v>
      </c>
      <c r="I11" s="115" t="str">
        <f>HYPERLINK(CONCATENATE( BASE_URL, "0x04b-Mobile-App-Security-Testing.md#penetration-testing-aka-pentesting"), "Penetration Testing (a.k.a. Pentesting)")</f>
        <v>Penetration Testing (a.k.a. Pentesting)</v>
      </c>
      <c r="J11" s="115"/>
      <c r="K11" s="114"/>
    </row>
    <row r="12" spans="2:11" ht="36">
      <c r="B12" s="107" t="s">
        <v>32</v>
      </c>
      <c r="C12" s="107" t="s">
        <v>33</v>
      </c>
      <c r="D12" s="154" t="str">
        <f>'보안요구사항(Android)'!D12</f>
        <v>암호화 키(있는 경우)를 관리하는 방법에 대한 명시적인 정책이 있으며 암호화 키의 수명주기가 적용되어야 한다. (NIST SP 800-57 등과 같은 키 관리 표준을 준수하는 것이 좋음)</v>
      </c>
      <c r="E12" s="113"/>
      <c r="F12" s="110" t="s">
        <v>18</v>
      </c>
      <c r="G12" s="111" t="s">
        <v>27</v>
      </c>
      <c r="H12" s="112" t="str">
        <f>HYPERLINK(CONCATENATE( BASE_URL, "0x04g-Testing-Cryptography.md#cryptographic-policy"), "Cryptographic policy")</f>
        <v>Cryptographic policy</v>
      </c>
      <c r="I12" s="113"/>
      <c r="J12" s="113"/>
      <c r="K12" s="114"/>
    </row>
    <row r="13" spans="2:11" ht="35" customHeight="1">
      <c r="B13" s="107" t="s">
        <v>34</v>
      </c>
      <c r="C13" s="107" t="s">
        <v>35</v>
      </c>
      <c r="D13" s="154" t="str">
        <f>'보안요구사항(Android)'!D13</f>
        <v>모바일 앱의 업데이트를 강제화하는 메커니즘이 존재하여야 하다.</v>
      </c>
      <c r="E13" s="113"/>
      <c r="F13" s="110" t="s">
        <v>18</v>
      </c>
      <c r="G13" s="111" t="s">
        <v>27</v>
      </c>
      <c r="H13" s="112" t="str">
        <f>HYPERLINK(CONCATENATE( BASE_URL, "0x06h-Testing-Platform-Interaction.md#testing-enforced-updating-mstg-arch-9"), "Testing enforced updating (MSTG-ARCH-9)")</f>
        <v>Testing enforced updating (MSTG-ARCH-9)</v>
      </c>
      <c r="I13" s="113"/>
      <c r="J13" s="113"/>
      <c r="K13" s="114"/>
    </row>
    <row r="14" spans="2:11" ht="19">
      <c r="B14" s="107" t="s">
        <v>36</v>
      </c>
      <c r="C14" s="107" t="s">
        <v>37</v>
      </c>
      <c r="D14" s="154" t="str">
        <f>'보안요구사항(Android)'!D14</f>
        <v>소프트웨어 개발 수명주기의 모든 부분에서 보안을 적용하여야 한다.</v>
      </c>
      <c r="E14" s="113"/>
      <c r="F14" s="110" t="s">
        <v>18</v>
      </c>
      <c r="G14" s="111" t="s">
        <v>27</v>
      </c>
      <c r="H14" s="112" t="str">
        <f>HYPERLINK(CONCATENATE( BASE_URL, "0x04b-Mobile-App-Security-Testing.md#security-testing-and-the-sdlc"), "Security Testing and the SDLC")</f>
        <v>Security Testing and the SDLC</v>
      </c>
      <c r="I14" s="113"/>
      <c r="J14" s="113"/>
      <c r="K14" s="114"/>
    </row>
    <row r="15" spans="2:11">
      <c r="B15" s="117" t="s">
        <v>38</v>
      </c>
      <c r="C15" s="117"/>
      <c r="D15" s="105" t="str">
        <f>'보안요구사항(Android)'!D15</f>
        <v>데이터 저장 및 개인 정보</v>
      </c>
      <c r="E15" s="119"/>
      <c r="F15" s="120"/>
      <c r="G15" s="119"/>
      <c r="H15" s="119"/>
      <c r="I15" s="119"/>
      <c r="J15" s="119"/>
      <c r="K15" s="118"/>
    </row>
    <row r="16" spans="2:11" ht="38">
      <c r="B16" s="107" t="s">
        <v>39</v>
      </c>
      <c r="C16" s="107" t="s">
        <v>40</v>
      </c>
      <c r="D16" s="154" t="str">
        <f>'보안요구사항(Android)'!D16</f>
        <v>개인 식별 정보(PII), 사용자 자격 증명 암호화 키 같은 중요한 데이터를 저장하기 위해 시스템 자격 증명 저장 기능을 적절하게 사용하여야 한다.</v>
      </c>
      <c r="E16" s="109" t="s">
        <v>18</v>
      </c>
      <c r="F16" s="110" t="s">
        <v>18</v>
      </c>
      <c r="G16" s="111"/>
      <c r="H16" s="115" t="str">
        <f>HYPERLINK(CONCATENATE(BASE_URL,"0x06d-Testing-Data-Storage.md#testing-local-data-storage-mstg-storage-1-and-mstg-storage-2"),"Testing Local Data Storage (MSTG-STORAGE-1 and MSTG-STORAGE-2)")</f>
        <v>Testing Local Data Storage (MSTG-STORAGE-1 and MSTG-STORAGE-2)</v>
      </c>
      <c r="I16" s="113"/>
      <c r="J16" s="113"/>
      <c r="K16" s="114"/>
    </row>
    <row r="17" spans="2:12" ht="38">
      <c r="B17" s="107" t="s">
        <v>41</v>
      </c>
      <c r="C17" s="107" t="s">
        <v>42</v>
      </c>
      <c r="D17" s="154" t="str">
        <f>'보안요구사항(Android)'!D17</f>
        <v>민감한 데이터는 앱 컨테이너 또는 시스템 자격 증명 저장 시설 외부에 저장하지 않아야 한다.</v>
      </c>
      <c r="E17" s="109"/>
      <c r="F17" s="110"/>
      <c r="G17" s="111"/>
      <c r="H17" s="115" t="str">
        <f>HYPERLINK(CONCATENATE(BASE_URL,"0x06d-Testing-Data-Storage.md#testing-local-data-storage-mstg-storage-1-and-mstg-storage-2"),"Testing Local Data Storage (MSTG-STORAGE-1 and MSTG-STORAGE-2)")</f>
        <v>Testing Local Data Storage (MSTG-STORAGE-1 and MSTG-STORAGE-2)</v>
      </c>
      <c r="I17" s="113"/>
      <c r="J17" s="113"/>
      <c r="K17" s="114"/>
    </row>
    <row r="18" spans="2:12" ht="38">
      <c r="B18" s="107" t="s">
        <v>43</v>
      </c>
      <c r="C18" s="107" t="s">
        <v>44</v>
      </c>
      <c r="D18" s="154" t="str">
        <f>'보안요구사항(Android)'!D18</f>
        <v>민감한 데이터는 응용 프로그램 로그에 기록하지 않아야 한다.</v>
      </c>
      <c r="E18" s="109" t="s">
        <v>18</v>
      </c>
      <c r="F18" s="110" t="s">
        <v>18</v>
      </c>
      <c r="G18" s="111"/>
      <c r="H18" s="115" t="str">
        <f>HYPERLINK(CONCATENATE(BASE_URL,"0x06d-Testing-Data-Storage.md#checking-logs-for-sensitive-data-mstg-storage-3"),"Checking Logs for Sensitive Data (MSTG-STORAGE-3)")</f>
        <v>Checking Logs for Sensitive Data (MSTG-STORAGE-3)</v>
      </c>
      <c r="I18" s="113"/>
      <c r="J18" s="113"/>
      <c r="K18" s="114"/>
    </row>
    <row r="19" spans="2:12" ht="38">
      <c r="B19" s="107" t="s">
        <v>45</v>
      </c>
      <c r="C19" s="107" t="s">
        <v>46</v>
      </c>
      <c r="D19" s="154" t="str">
        <f>'보안요구사항(Android)'!D19</f>
        <v>민감한 데이터는 아키텍처에서 필요한 부분이 아닌 한 제3자와 공유하지 않아야 한다.</v>
      </c>
      <c r="E19" s="109" t="s">
        <v>18</v>
      </c>
      <c r="F19" s="110" t="s">
        <v>18</v>
      </c>
      <c r="G19" s="111"/>
      <c r="H19" s="115" t="str">
        <f>HYPERLINK(CONCATENATE(BASE_URL,"0x06d-Testing-Data-Storage.md#determining-whether-sensitive-data-is-sent-to-third-parties-mstg-storage-4"),"Determining Whether Sensitive Data Is Sent to Third Parties (MSTG-STORAGE-4)")</f>
        <v>Determining Whether Sensitive Data Is Sent to Third Parties (MSTG-STORAGE-4)</v>
      </c>
      <c r="I19" s="113"/>
      <c r="J19" s="113"/>
      <c r="K19" s="114"/>
    </row>
    <row r="20" spans="2:12" ht="38">
      <c r="B20" s="107" t="s">
        <v>47</v>
      </c>
      <c r="C20" s="107" t="s">
        <v>48</v>
      </c>
      <c r="D20" s="154" t="str">
        <f>'보안요구사항(Android)'!D20</f>
        <v>민감한 데이터를 처리하는 텍스트 입력에서 키보드 캐시가 비활성화 되어야 한다.</v>
      </c>
      <c r="E20" s="109" t="s">
        <v>18</v>
      </c>
      <c r="F20" s="110" t="s">
        <v>18</v>
      </c>
      <c r="G20" s="111"/>
      <c r="H20" s="115" t="str">
        <f>HYPERLINK(CONCATENATE(BASE_URL,"0x06d-Testing-Data-Storage.md#finding-sensitive-data-in-the-keyboard-cache-mstg-storage-5"),"Finding Sensitive Data in the Keyboard Cache (MSTG-STORAGE-5)")</f>
        <v>Finding Sensitive Data in the Keyboard Cache (MSTG-STORAGE-5)</v>
      </c>
      <c r="I20" s="113"/>
      <c r="J20" s="113"/>
      <c r="K20" s="114"/>
    </row>
    <row r="21" spans="2:12" ht="57">
      <c r="B21" s="107" t="s">
        <v>49</v>
      </c>
      <c r="C21" s="107" t="s">
        <v>50</v>
      </c>
      <c r="D21" s="154" t="str">
        <f>'보안요구사항(Android)'!D21</f>
        <v>민감한 데이터는 IPC 메커니즘을 통해 노출되지 않아야 한다.</v>
      </c>
      <c r="E21" s="109" t="s">
        <v>18</v>
      </c>
      <c r="F21" s="110" t="s">
        <v>18</v>
      </c>
      <c r="G21" s="111"/>
      <c r="H21" s="115"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1" s="113"/>
      <c r="J21" s="113"/>
      <c r="K21" s="114"/>
    </row>
    <row r="22" spans="2:12" ht="34">
      <c r="B22" s="107" t="s">
        <v>51</v>
      </c>
      <c r="C22" s="107" t="s">
        <v>52</v>
      </c>
      <c r="D22" s="154" t="str">
        <f>'보안요구사항(Android)'!D22</f>
        <v>비밀번호 또는 핀과 같은 민감한 데이터는 사용자 인터페이스를 통해 노출되지 않아야 한다.</v>
      </c>
      <c r="E22" s="109" t="s">
        <v>18</v>
      </c>
      <c r="F22" s="110" t="s">
        <v>18</v>
      </c>
      <c r="G22" s="111"/>
      <c r="H22" s="116"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2" s="113"/>
      <c r="J22" s="113"/>
      <c r="K22" s="114"/>
    </row>
    <row r="23" spans="2:12" ht="38">
      <c r="B23" s="107" t="s">
        <v>53</v>
      </c>
      <c r="C23" s="107" t="s">
        <v>54</v>
      </c>
      <c r="D23" s="154" t="str">
        <f>'보안요구사항(Android)'!D23</f>
        <v>민감한 데이터는 모바일 운영체제에서 생성된 백업에 포함되지 않아야 한다.</v>
      </c>
      <c r="E23" s="113"/>
      <c r="F23" s="110" t="s">
        <v>18</v>
      </c>
      <c r="G23" s="111" t="s">
        <v>27</v>
      </c>
      <c r="H23" s="115" t="str">
        <f>HYPERLINK(CONCATENATE(BASE_URL,"0x06d-Testing-Data-Storage.md#testing-backups-for-sensitive-data-mstg-storage-8"),"Testing Backups for Sensitive Data (MSTG-STORAGE-8)")</f>
        <v>Testing Backups for Sensitive Data (MSTG-STORAGE-8)</v>
      </c>
      <c r="I23" s="113"/>
      <c r="J23" s="113"/>
      <c r="K23" s="114"/>
    </row>
    <row r="24" spans="2:12" ht="38">
      <c r="B24" s="107" t="s">
        <v>55</v>
      </c>
      <c r="C24" s="107" t="s">
        <v>56</v>
      </c>
      <c r="D24" s="154" t="str">
        <f>'보안요구사항(Android)'!D24</f>
        <v>민감한 데이터는 앱이 백그라운드로 이동할 때 뷰에서 제거되어야 한다.</v>
      </c>
      <c r="E24" s="113"/>
      <c r="F24" s="110" t="s">
        <v>18</v>
      </c>
      <c r="G24" s="111" t="s">
        <v>27</v>
      </c>
      <c r="H24" s="115"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4" s="113"/>
      <c r="J24" s="113"/>
      <c r="K24" s="114"/>
    </row>
    <row r="25" spans="2:12" ht="38">
      <c r="B25" s="107" t="s">
        <v>57</v>
      </c>
      <c r="C25" s="107" t="s">
        <v>58</v>
      </c>
      <c r="D25" s="154" t="str">
        <f>'보안요구사항(Android)'!D25</f>
        <v>민감한 데이터는 앱이 필요한 것보다 더 긴 시간 동안 메모리에 유지되지 않아야 하며, 사용 후에는 메모리에서 명시적으로 삭제하여야 한다.</v>
      </c>
      <c r="E25" s="113"/>
      <c r="F25" s="110" t="s">
        <v>18</v>
      </c>
      <c r="G25" s="111" t="s">
        <v>27</v>
      </c>
      <c r="H25" s="115" t="str">
        <f>HYPERLINK(CONCATENATE(BASE_URL,"0x06d-Testing-Data-Storage.md#testing-memory-for-sensitive-data-mstg-storage-10"),"Testing Memory for Sensitive Data (MSTG-STORAGE-10)")</f>
        <v>Testing Memory for Sensitive Data (MSTG-STORAGE-10)</v>
      </c>
      <c r="I25" s="113"/>
      <c r="J25" s="113"/>
      <c r="K25" s="114"/>
    </row>
    <row r="26" spans="2:12" ht="38">
      <c r="B26" s="107" t="s">
        <v>59</v>
      </c>
      <c r="C26" s="107" t="s">
        <v>60</v>
      </c>
      <c r="D26" s="154" t="str">
        <f>'보안요구사항(Android)'!D26</f>
        <v>앱은 사용자에게 장치 암호를 설정하도록 요구하는 것과 같은 최소한의 장치 액세스 보안 정책을 설정하도록 하여야 한다.</v>
      </c>
      <c r="E26" s="113"/>
      <c r="F26" s="110" t="s">
        <v>18</v>
      </c>
      <c r="G26" s="111" t="s">
        <v>27</v>
      </c>
      <c r="H26" s="115" t="str">
        <f>HYPERLINK(CONCATENATE(BASE_URL,"0x06f-Testing-Local-Authentication.md#testing-local-authentication-mstg-auth-8-and-mstg-storage-11"),"Testing Local Authentication (MSTG-AUTH-8 and MSTG-STORAGE-11)")</f>
        <v>Testing Local Authentication (MSTG-AUTH-8 and MSTG-STORAGE-11)</v>
      </c>
      <c r="I26" s="113"/>
      <c r="J26" s="113"/>
      <c r="K26" s="114"/>
    </row>
    <row r="27" spans="2:12" ht="38">
      <c r="B27" s="107" t="s">
        <v>61</v>
      </c>
      <c r="C27" s="107" t="s">
        <v>62</v>
      </c>
      <c r="D27" s="154" t="str">
        <f>'보안요구사항(Android)'!D27</f>
        <v>앱은 처리되는 개인 식별 정보의 유형과 사용자가 앱 사용시 준수해야하는 보안 모범 사례에 대해 통지하여야 한다.</v>
      </c>
      <c r="E27" s="113"/>
      <c r="F27" s="110" t="s">
        <v>18</v>
      </c>
      <c r="G27" s="111" t="s">
        <v>27</v>
      </c>
      <c r="H27" s="112" t="str">
        <f>HYPERLINK(CONCATENATE(BASE_URL,"0x04i-Testing-user-interaction.md#testing-user-education-mstg-storage-12"),"Testing User Education (MSTG-STORAGE-12)")</f>
        <v>Testing User Education (MSTG-STORAGE-12)</v>
      </c>
      <c r="I27" s="113"/>
      <c r="J27" s="113"/>
      <c r="K27" s="114"/>
      <c r="L27" s="91"/>
    </row>
    <row r="28" spans="2:12">
      <c r="B28" s="117" t="s">
        <v>63</v>
      </c>
      <c r="C28" s="117"/>
      <c r="D28" s="105" t="str">
        <f>'보안요구사항(Android)'!D28</f>
        <v>암호화</v>
      </c>
      <c r="E28" s="119"/>
      <c r="F28" s="120"/>
      <c r="G28" s="119"/>
      <c r="H28" s="119"/>
      <c r="I28" s="119"/>
      <c r="J28" s="119"/>
      <c r="K28" s="118"/>
    </row>
    <row r="29" spans="2:12" ht="38">
      <c r="B29" s="107" t="s">
        <v>64</v>
      </c>
      <c r="C29" s="107" t="s">
        <v>65</v>
      </c>
      <c r="D29" s="154" t="str">
        <f>'보안요구사항(Android)'!D29</f>
        <v>앱은 암호화의 유일한 방법으로 하드 코드 된 키에 의한 대칭 암호화에 의존하지 않아야 한다.</v>
      </c>
      <c r="E29" s="109" t="s">
        <v>18</v>
      </c>
      <c r="F29" s="110" t="s">
        <v>18</v>
      </c>
      <c r="G29" s="111"/>
      <c r="H29" s="115" t="str">
        <f>HYPERLINK(CONCATENATE(BASE_URL,"0x06e-Testing-Cryptography.md#testing-key-management-mstg-crypto-1-and-mstg-crypto-5"),"Testing Key Management (MSTG-CRYPTO-1 and MSTG-CRYPTO-5)")</f>
        <v>Testing Key Management (MSTG-CRYPTO-1 and MSTG-CRYPTO-5)</v>
      </c>
      <c r="I29" s="113"/>
      <c r="J29" s="113"/>
      <c r="K29" s="114"/>
    </row>
    <row r="30" spans="2:12" ht="57">
      <c r="B30" s="107" t="s">
        <v>66</v>
      </c>
      <c r="C30" s="107" t="s">
        <v>67</v>
      </c>
      <c r="D30" s="154" t="str">
        <f>'보안요구사항(Android)'!D30</f>
        <v>앱은 검증된 암호화 알고리즘으로 구현하여야 한다.</v>
      </c>
      <c r="E30" s="109" t="s">
        <v>18</v>
      </c>
      <c r="F30" s="110" t="s">
        <v>18</v>
      </c>
      <c r="G30" s="111"/>
      <c r="H30" s="115"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0" s="113"/>
      <c r="J30" s="113"/>
      <c r="K30" s="114"/>
    </row>
    <row r="31" spans="2:12" ht="57">
      <c r="B31" s="107" t="s">
        <v>68</v>
      </c>
      <c r="C31" s="107" t="s">
        <v>69</v>
      </c>
      <c r="D31" s="154" t="str">
        <f>'보안요구사항(Android)'!D31</f>
        <v>앱은 업계 모범 사례를 준수하는 매개 변수로 구성된 특정 유스케이스에 적합한 암호화 알고리즘을 사용하여야 한다.</v>
      </c>
      <c r="E31" s="109" t="s">
        <v>18</v>
      </c>
      <c r="F31" s="110" t="s">
        <v>18</v>
      </c>
      <c r="G31" s="111"/>
      <c r="H31" s="115"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1" s="113"/>
      <c r="J31" s="113"/>
      <c r="K31" s="114"/>
    </row>
    <row r="32" spans="2:12" ht="57">
      <c r="B32" s="107" t="s">
        <v>70</v>
      </c>
      <c r="C32" s="107" t="s">
        <v>71</v>
      </c>
      <c r="D32" s="154" t="str">
        <f>'보안요구사항(Android)'!D32</f>
        <v>앱은 보안적인 목적으로 널리 사용되지 않는 암호화 프로토콜과 알고리즘을 사용하지 않아야 한다.</v>
      </c>
      <c r="E32" s="109" t="s">
        <v>18</v>
      </c>
      <c r="F32" s="110" t="s">
        <v>18</v>
      </c>
      <c r="G32" s="111"/>
      <c r="H32" s="115"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13"/>
      <c r="J32" s="113"/>
      <c r="K32" s="114"/>
    </row>
    <row r="33" spans="2:13" ht="38">
      <c r="B33" s="107" t="s">
        <v>72</v>
      </c>
      <c r="C33" s="107" t="s">
        <v>73</v>
      </c>
      <c r="D33" s="154" t="str">
        <f>'보안요구사항(Android)'!D33</f>
        <v>앱은 여러 목적으로 동일한 암호화 키를 재사용하지 않아야 한다.</v>
      </c>
      <c r="E33" s="109" t="s">
        <v>18</v>
      </c>
      <c r="F33" s="110" t="s">
        <v>18</v>
      </c>
      <c r="G33" s="111"/>
      <c r="H33" s="115" t="str">
        <f>HYPERLINK(CONCATENATE(BASE_URL,"0x06e-Testing-Cryptography.md#testing-key-management-mstg-crypto-1-and-mstg-crypto-5"),"Testing Key Management (MSTG-CRYPTO-1 and MSTG-CRYPTO-5)")</f>
        <v>Testing Key Management (MSTG-CRYPTO-1 and MSTG-CRYPTO-5)</v>
      </c>
      <c r="I33" s="113"/>
      <c r="J33" s="113"/>
      <c r="K33" s="114"/>
    </row>
    <row r="34" spans="2:13" ht="38">
      <c r="B34" s="107" t="s">
        <v>74</v>
      </c>
      <c r="C34" s="107" t="s">
        <v>75</v>
      </c>
      <c r="D34" s="154" t="str">
        <f>'보안요구사항(Android)'!D34</f>
        <v>모든 난수 값은 충분히 안전한 난수 생성기를 사용하여 생성하여야 한다.</v>
      </c>
      <c r="E34" s="109" t="s">
        <v>18</v>
      </c>
      <c r="F34" s="110" t="s">
        <v>18</v>
      </c>
      <c r="G34" s="111"/>
      <c r="H34" s="115" t="str">
        <f>HYPERLINK(CONCATENATE(BASE_URL,"0x06e-Testing-Cryptography.md#testing-random-number-generation-mstg-crypto-6")," Testing Random Number Generation (MSTG-CRYPTO-6)")</f>
        <v xml:space="preserve"> Testing Random Number Generation (MSTG-CRYPTO-6)</v>
      </c>
      <c r="I34" s="113"/>
      <c r="J34" s="113"/>
      <c r="K34" s="114"/>
    </row>
    <row r="35" spans="2:13">
      <c r="B35" s="117" t="s">
        <v>76</v>
      </c>
      <c r="C35" s="117"/>
      <c r="D35" s="105" t="str">
        <f>'보안요구사항(Android)'!D35</f>
        <v>인증 및 세션 관리</v>
      </c>
      <c r="E35" s="119"/>
      <c r="F35" s="120"/>
      <c r="G35" s="119"/>
      <c r="H35" s="119"/>
      <c r="I35" s="119"/>
      <c r="J35" s="119"/>
      <c r="K35" s="118"/>
    </row>
    <row r="36" spans="2:13" ht="57">
      <c r="B36" s="107" t="s">
        <v>77</v>
      </c>
      <c r="C36" s="107" t="s">
        <v>78</v>
      </c>
      <c r="D36" s="154" t="str">
        <f>'보안요구사항(Android)'!D36</f>
        <v>앱이 사용자에게 원격 서비스에 대한 액세스를 제공하는 경우 사용자 이름과 암호로의 인증 방식은 원격 엔드 포인트에서 수행되어야 한다.</v>
      </c>
      <c r="E36" s="109" t="s">
        <v>18</v>
      </c>
      <c r="F36" s="110" t="s">
        <v>18</v>
      </c>
      <c r="G36" s="111"/>
      <c r="H36" s="11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6" s="115" t="str">
        <f>HYPERLINK(CONCATENATE(BASE_URL,"0x04e-Testing-Authentication-and-Session-Management.md#testing-oauth-20-flows-mstg-auth-1-and-mstg-auth-3"),"Testing OAuth 2.0 Flows (MSTG-AUTH-1 and MSTG-AUTH-3)")</f>
        <v>Testing OAuth 2.0 Flows (MSTG-AUTH-1 and MSTG-AUTH-3)</v>
      </c>
      <c r="J36" s="115"/>
      <c r="K36" s="114"/>
    </row>
    <row r="37" spans="2:13" ht="38">
      <c r="B37" s="107" t="s">
        <v>79</v>
      </c>
      <c r="C37" s="107" t="s">
        <v>80</v>
      </c>
      <c r="D37" s="154" t="str">
        <f>'보안요구사항(Android)'!D37</f>
        <v>안정된 세션 관리를 사용하는 경우 원격 엔드 포인트는 임의로 생성된 세션 식별자를 사용하여 사용자의 자격 증명을 보내지 않고 클라이언트 요청을 인증하여야 한다.</v>
      </c>
      <c r="E37" s="109" t="s">
        <v>18</v>
      </c>
      <c r="F37" s="110" t="s">
        <v>18</v>
      </c>
      <c r="G37" s="111"/>
      <c r="H37" s="115" t="str">
        <f>HYPERLINK(CONCATENATE(BASE_URL,"0x04e-Testing-Authentication-and-Session-Management.md#testing-stateful-session-management-mstg-auth-2"),"Testing Stateful Session Management (MSTG-AUTH-2)")</f>
        <v>Testing Stateful Session Management (MSTG-AUTH-2)</v>
      </c>
      <c r="I37" s="113"/>
      <c r="J37" s="113"/>
      <c r="K37" s="114"/>
    </row>
    <row r="38" spans="2:13" ht="38">
      <c r="B38" s="107" t="s">
        <v>81</v>
      </c>
      <c r="C38" s="107" t="s">
        <v>82</v>
      </c>
      <c r="D38" s="154" t="str">
        <f>'보안요구사항(Android)'!D38</f>
        <v>상태 비 저장 토큰 기반 인증을 사용하는 경우 서버는 보안 알고리즘을 사용하여 서명된 토큰을 제공하여야 한다.</v>
      </c>
      <c r="E38" s="109" t="s">
        <v>18</v>
      </c>
      <c r="F38" s="110" t="s">
        <v>18</v>
      </c>
      <c r="G38" s="111"/>
      <c r="H38" s="115" t="str">
        <f>HYPERLINK(CONCATENATE(BASE_URL,"0x04e-Testing-Authentication-and-Session-Management.md#testing-stateless-token-based-authentication-mstg-auth-3"),"Testing Stateless (Token-Based) Authentication (MSTG-AUTH-3)")</f>
        <v>Testing Stateless (Token-Based) Authentication (MSTG-AUTH-3)</v>
      </c>
      <c r="I38" s="115" t="str">
        <f>HYPERLINK(CONCATENATE(BASE_URL,"0x04e-Testing-Authentication-and-Session-Management.md#testing-oauth-20-flows-mstg-auth-1-and-mstg-auth-3"),"Testing OAuth 2.0 Flows (MSTG-AUTH-1 and MSTG-AUTH-3)")</f>
        <v>Testing OAuth 2.0 Flows (MSTG-AUTH-1 and MSTG-AUTH-3)</v>
      </c>
      <c r="J38" s="115"/>
      <c r="K38" s="114"/>
    </row>
    <row r="39" spans="2:13" ht="19">
      <c r="B39" s="107" t="s">
        <v>83</v>
      </c>
      <c r="C39" s="107" t="s">
        <v>84</v>
      </c>
      <c r="D39" s="154" t="str">
        <f>'보안요구사항(Android)'!D39</f>
        <v>사용자가 로그아웃하면 원격 엔드 포인트는 기존의 세션을 종료하여야 한다.</v>
      </c>
      <c r="E39" s="109"/>
      <c r="F39" s="110"/>
      <c r="G39" s="111"/>
      <c r="H39" s="115" t="str">
        <f>HYPERLINK(CONCATENATE(BASE_URL,"0x04e-Testing-Authentication-and-Session-Management.md#testing-user-logout-mstg-auth-4"),"Testing User Logout (MSTG-AUTH-4)")</f>
        <v>Testing User Logout (MSTG-AUTH-4)</v>
      </c>
      <c r="I39" s="113"/>
      <c r="J39" s="113"/>
      <c r="K39" s="114"/>
      <c r="M39" s="77"/>
    </row>
    <row r="40" spans="2:13" ht="38">
      <c r="B40" s="107" t="s">
        <v>85</v>
      </c>
      <c r="C40" s="107" t="s">
        <v>86</v>
      </c>
      <c r="D40" s="154" t="str">
        <f>'보안요구사항(Android)'!D40</f>
        <v>비밀번호 정책이 존재하며 원격 엔드 포인트에서 검증되어야 한다.</v>
      </c>
      <c r="E40" s="109" t="s">
        <v>18</v>
      </c>
      <c r="F40" s="110" t="s">
        <v>18</v>
      </c>
      <c r="G40" s="111"/>
      <c r="H40" s="115" t="str">
        <f>HYPERLINK(CONCATENATE(BASE_URL,"0x04e-Testing-Authentication-and-Session-Management.md#testing-best-practices-for-passwords-mstg-auth-5-and-mstg-auth-6"),"Testing Best Practices for Passwords (MSTG-AUTH-5 and MSTG-AUTH-6)")</f>
        <v>Testing Best Practices for Passwords (MSTG-AUTH-5 and MSTG-AUTH-6)</v>
      </c>
      <c r="I40" s="113"/>
      <c r="J40" s="113"/>
      <c r="K40" s="114"/>
      <c r="M40" s="77"/>
    </row>
    <row r="41" spans="2:13" ht="38">
      <c r="B41" s="107" t="s">
        <v>87</v>
      </c>
      <c r="C41" s="107" t="s">
        <v>88</v>
      </c>
      <c r="D41" s="154" t="str">
        <f>'보안요구사항(Android)'!D41</f>
        <v>원격 엔드 포인트는 과도하게 자격 증명 제출에 대한 보호 메커니즘을 구현하여야 한다.</v>
      </c>
      <c r="E41" s="109" t="s">
        <v>18</v>
      </c>
      <c r="F41" s="110" t="s">
        <v>18</v>
      </c>
      <c r="G41" s="111"/>
      <c r="H41" s="115" t="str">
        <f>HYPERLINK(CONCATENATE(BASE_URL,"0x04e-Testing-Authentication-and-Session-Management.md#testing-best-practices-for-passwords-mstg-auth-5-and-mstg-auth-6"),"Testing Best Practices for Passwords (MSTG-AUTH-5 and MSTG-AUTH-6)")</f>
        <v>Testing Best Practices for Passwords (MSTG-AUTH-5 and MSTG-AUTH-6)</v>
      </c>
      <c r="I41" s="115" t="str">
        <f>HYPERLINK(CONCATENATE(BASE_URL,"0x04e-Testing-Authentication-and-Session-Management.md#dynamic-testing-mstg-auth-6"),"Dynamic Testing (MSTG-AUTH-6)")</f>
        <v>Dynamic Testing (MSTG-AUTH-6)</v>
      </c>
      <c r="J41" s="115"/>
      <c r="K41" s="114"/>
    </row>
    <row r="42" spans="2:13" ht="36">
      <c r="B42" s="107" t="s">
        <v>89</v>
      </c>
      <c r="C42" s="107" t="s">
        <v>90</v>
      </c>
      <c r="D42" s="154" t="str">
        <f>'보안요구사항(Android)'!D42</f>
        <v>사전 정의 된 비 활동 기간 및 액세스 토큰이 만료 된 후 원격 엔드 포인트에서 세션이 무효화되어야 한다.</v>
      </c>
      <c r="E42" s="109" t="s">
        <v>18</v>
      </c>
      <c r="F42" s="110" t="s">
        <v>18</v>
      </c>
      <c r="G42" s="111"/>
      <c r="H42" s="115" t="str">
        <f>HYPERLINK(CONCATENATE(BASE_URL,"0x04e-Testing-Authentication-and-Session-Management.md#testing-session-timeout-mstg-auth-7"),"Testing Session Timeout (MSTG-AUTH-7)")</f>
        <v>Testing Session Timeout (MSTG-AUTH-7)</v>
      </c>
      <c r="I42" s="122"/>
      <c r="J42" s="122"/>
      <c r="K42" s="122"/>
    </row>
    <row r="43" spans="2:13" ht="38">
      <c r="B43" s="107" t="s">
        <v>91</v>
      </c>
      <c r="C43" s="107" t="s">
        <v>92</v>
      </c>
      <c r="D43" s="154" t="str">
        <f>'보안요구사항(Android)'!D43</f>
        <v>생체 인식 인증이 사용되는 경우(예 : 단순히 "true"또는 "false"를 반환하는 API 사용) 이벤트 바인은 사용하지 않아야 한다. 대신 키 체인 및 키 스토어 잠금 해제를 기반으로 하여야 한다.</v>
      </c>
      <c r="E43" s="113"/>
      <c r="F43" s="110" t="s">
        <v>18</v>
      </c>
      <c r="G43" s="111" t="s">
        <v>27</v>
      </c>
      <c r="H43" s="115" t="str">
        <f>HYPERLINK(CONCATENATE(BASE_URL,"0x06f-Testing-Local-Authentication.md#testing-local-authentication-mstg-auth-8-and-mstg-storage-11"),"Testing Local Authentication (MSTG-AUTH-8 and MSTG-STORAGE-11)")</f>
        <v>Testing Local Authentication (MSTG-AUTH-8 and MSTG-STORAGE-11)</v>
      </c>
      <c r="I43" s="115"/>
      <c r="J43" s="115"/>
      <c r="K43" s="114"/>
    </row>
    <row r="44" spans="2:13" ht="57">
      <c r="B44" s="107" t="s">
        <v>93</v>
      </c>
      <c r="C44" s="107" t="s">
        <v>94</v>
      </c>
      <c r="D44" s="154" t="str">
        <f>'보안요구사항(Android)'!D44</f>
        <v>두 번째 인증 요소는 원격 엔드 포인트에 존재하여야 하며, 2FA 요구 사항이 지속적으로 적용되어야 한다.</v>
      </c>
      <c r="E44" s="113"/>
      <c r="F44" s="110" t="s">
        <v>18</v>
      </c>
      <c r="G44" s="111" t="s">
        <v>27</v>
      </c>
      <c r="H44" s="11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113"/>
      <c r="J44" s="113"/>
      <c r="K44" s="114"/>
    </row>
    <row r="45" spans="2:13" ht="57">
      <c r="B45" s="107" t="s">
        <v>95</v>
      </c>
      <c r="C45" s="107" t="s">
        <v>96</v>
      </c>
      <c r="D45" s="154" t="str">
        <f>'보안요구사항(Android)'!D45</f>
        <v>민감한 트랜잭션에는 단계별 인증을 적용하여야 한다.</v>
      </c>
      <c r="E45" s="113"/>
      <c r="F45" s="110" t="s">
        <v>18</v>
      </c>
      <c r="G45" s="111" t="s">
        <v>27</v>
      </c>
      <c r="H45" s="11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113"/>
      <c r="J45" s="113"/>
      <c r="K45" s="114"/>
    </row>
    <row r="46" spans="2:13" ht="38">
      <c r="B46" s="107" t="s">
        <v>97</v>
      </c>
      <c r="C46" s="107" t="s">
        <v>98</v>
      </c>
      <c r="D46" s="154" t="str">
        <f>'보안요구사항(Android)'!D46</f>
        <v>앱은 사용자에게 사용자 계정의 모든 로그인 활동을 통지하여야 한다. 사용자는 계정에 액세스하고 사용되는 장비 목록 보고 특정 장치를 차단할 수 있어야 한다.</v>
      </c>
      <c r="E46" s="113"/>
      <c r="F46" s="110" t="s">
        <v>18</v>
      </c>
      <c r="G46" s="111" t="s">
        <v>27</v>
      </c>
      <c r="H46" s="112" t="str">
        <f>HYPERLINK(CONCATENATE( BASE_URL, "0x04e-Testing-Authentication-and-Session-Management.md#testing-login-activity-and-device-blocking-mstg-auth-11"), "Testing Login Activity and Device Blocking (MSTG-AUTH-11)")</f>
        <v>Testing Login Activity and Device Blocking (MSTG-AUTH-11)</v>
      </c>
      <c r="I46" s="113"/>
      <c r="J46" s="113"/>
      <c r="K46" s="114"/>
    </row>
    <row r="47" spans="2:13">
      <c r="B47" s="117" t="s">
        <v>99</v>
      </c>
      <c r="C47" s="117"/>
      <c r="D47" s="105" t="str">
        <f>'보안요구사항(Android)'!D47</f>
        <v>네트워크 통신</v>
      </c>
      <c r="E47" s="119"/>
      <c r="F47" s="120"/>
      <c r="G47" s="119"/>
      <c r="H47" s="119"/>
      <c r="I47" s="119"/>
      <c r="J47" s="119"/>
      <c r="K47" s="118"/>
    </row>
    <row r="48" spans="2:13" ht="57">
      <c r="B48" s="107" t="s">
        <v>100</v>
      </c>
      <c r="C48" s="107" t="s">
        <v>101</v>
      </c>
      <c r="D48" s="154" t="str">
        <f>'보안요구사항(Android)'!D48</f>
        <v>데이터는 TLS를 사용하여 네트워크에서 암호화되어야 한다.. 보안 채널은 앱 전체에 일관되게 사용하여야 한다.</v>
      </c>
      <c r="E48" s="109" t="s">
        <v>18</v>
      </c>
      <c r="F48" s="110" t="s">
        <v>18</v>
      </c>
      <c r="G48" s="111"/>
      <c r="H48" s="11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115"/>
      <c r="J48" s="115"/>
      <c r="K48" s="112"/>
    </row>
    <row r="49" spans="2:11" ht="57">
      <c r="B49" s="107" t="s">
        <v>102</v>
      </c>
      <c r="C49" s="107" t="s">
        <v>103</v>
      </c>
      <c r="D49" s="154" t="str">
        <f>'보안요구사항(Android)'!D49</f>
        <v>TLS 설정은 현재 모범 사례와 일치하여야 하며, 모바일 운영 체제가 권장 표준을 지원하지 않는 경우 가능한 한 가장 가까운 모범 사례와 일치하여야 한다.</v>
      </c>
      <c r="E49" s="109" t="s">
        <v>18</v>
      </c>
      <c r="F49" s="110" t="s">
        <v>18</v>
      </c>
      <c r="G49" s="111"/>
      <c r="H49" s="11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115" t="str">
        <f>HYPERLINK(CONCATENATE(BASE_URL,"0x06g-Testing-Network-Communication.md#app-transport-security-mstg-network-2"),"App Transport Security (MSTG-NETWORK-2)")</f>
        <v>App Transport Security (MSTG-NETWORK-2)</v>
      </c>
      <c r="J49" s="115"/>
      <c r="K49" s="112"/>
    </row>
    <row r="50" spans="2:11" ht="57">
      <c r="B50" s="107" t="s">
        <v>104</v>
      </c>
      <c r="C50" s="107" t="s">
        <v>105</v>
      </c>
      <c r="D50" s="154" t="str">
        <f>'보안요구사항(Android)'!D50</f>
        <v>보안 채널이 설정되면 앱은 원격 앤드 포인트의 X.509 인증서를 검증하여야 한다. 신뢰할 수 있는 CA가 서명한 인증서만 허용하여야 한다.</v>
      </c>
      <c r="E50" s="109" t="s">
        <v>18</v>
      </c>
      <c r="F50" s="110" t="s">
        <v>18</v>
      </c>
      <c r="G50" s="111"/>
      <c r="H50" s="115"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0" s="113"/>
      <c r="J50" s="113"/>
      <c r="K50" s="112"/>
    </row>
    <row r="51" spans="2:11" ht="57">
      <c r="B51" s="107" t="s">
        <v>106</v>
      </c>
      <c r="C51" s="107" t="s">
        <v>107</v>
      </c>
      <c r="D51" s="154" t="str">
        <f>'보안요구사항(Android)'!D51</f>
        <v>앱은 자체 인증서 저장소를 사용하거나 앤드 포인트 인증서 또는 공개 키를 고정한 다음 신뢰할 수 있는 CA에서 서명한 경우에도 다른 인증서 또는 키를 제공하는 앤드 포인트와의 연결을 설정하지 않아야 한다.</v>
      </c>
      <c r="E51" s="113"/>
      <c r="F51" s="110" t="s">
        <v>18</v>
      </c>
      <c r="G51" s="111" t="s">
        <v>27</v>
      </c>
      <c r="H51" s="115"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1" s="113"/>
      <c r="J51" s="113"/>
      <c r="K51" s="114"/>
    </row>
    <row r="52" spans="2:11" ht="57">
      <c r="B52" s="107" t="s">
        <v>108</v>
      </c>
      <c r="C52" s="107" t="s">
        <v>109</v>
      </c>
      <c r="D52" s="154" t="str">
        <f>'보안요구사항(Android)'!D52</f>
        <v>앱은 등록 및 계정 복구와 같은 중요한 작업(이메일 또는 SMS)을 위해 하나의 안전하지 않은 단일 통신 채널에 의존하지 않아야 한다.</v>
      </c>
      <c r="E52" s="113"/>
      <c r="F52" s="110" t="s">
        <v>18</v>
      </c>
      <c r="G52" s="111" t="s">
        <v>27</v>
      </c>
      <c r="H52" s="115"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113"/>
      <c r="J52" s="113"/>
      <c r="K52" s="114"/>
    </row>
    <row r="53" spans="2:11" ht="38">
      <c r="B53" s="107" t="s">
        <v>110</v>
      </c>
      <c r="C53" s="107" t="s">
        <v>111</v>
      </c>
      <c r="D53" s="154" t="str">
        <f>'보안요구사항(Android)'!D53</f>
        <v>앱은 최신 연결 라이브러리 및 보안 라이브러리에만 의존하여야 한다.</v>
      </c>
      <c r="E53" s="113"/>
      <c r="F53" s="110" t="s">
        <v>18</v>
      </c>
      <c r="G53" s="111" t="s">
        <v>27</v>
      </c>
      <c r="H53" s="115" t="str">
        <f>HYPERLINK(CONCATENATE( BASE_URL, "0x06i-Testing-Code-Quality-and-Build-Settings.md#checking-for-weaknesses-in-third-party-libraries-mstg-code-5"), "Checking for Weaknesses in Third Party Libraries (MSTG-CODE-5)")</f>
        <v>Checking for Weaknesses in Third Party Libraries (MSTG-CODE-5)</v>
      </c>
      <c r="I53" s="113"/>
      <c r="J53" s="113"/>
      <c r="K53" s="114"/>
    </row>
    <row r="54" spans="2:11">
      <c r="B54" s="117" t="s">
        <v>112</v>
      </c>
      <c r="C54" s="117"/>
      <c r="D54" s="105" t="str">
        <f>'보안요구사항(Android)'!D54</f>
        <v>플랫폼 상호 작용</v>
      </c>
      <c r="E54" s="119"/>
      <c r="F54" s="120"/>
      <c r="G54" s="119"/>
      <c r="H54" s="119"/>
      <c r="I54" s="119"/>
      <c r="J54" s="119"/>
      <c r="K54" s="118"/>
    </row>
    <row r="55" spans="2:11" ht="38">
      <c r="B55" s="107" t="s">
        <v>113</v>
      </c>
      <c r="C55" s="107" t="s">
        <v>114</v>
      </c>
      <c r="D55" s="154" t="str">
        <f>'보안요구사항(Android)'!D55</f>
        <v>앱은 필요한 최소한의 권한만 요구하여야 한다.</v>
      </c>
      <c r="E55" s="109" t="s">
        <v>18</v>
      </c>
      <c r="F55" s="110" t="s">
        <v>18</v>
      </c>
      <c r="G55" s="111"/>
      <c r="H55" s="115" t="str">
        <f>HYPERLINK(CONCATENATE(BASE_URL,"0x06h-Testing-Platform-Interaction.md#testing-app-permissions-mstg-platform-1"),"Testing App Permissions (MSTG-PLATFORM-1)")</f>
        <v>Testing App Permissions (MSTG-PLATFORM-1)</v>
      </c>
      <c r="I55" s="113"/>
      <c r="J55" s="113"/>
      <c r="K55" s="114"/>
    </row>
    <row r="56" spans="2:11" ht="38">
      <c r="B56" s="107" t="s">
        <v>115</v>
      </c>
      <c r="C56" s="107" t="s">
        <v>116</v>
      </c>
      <c r="D56" s="154" t="str">
        <f>'보안요구사항(Android)'!D56</f>
        <v>외부 소스 및 사용자의 모든 입력에 대해 검증하고 필요한 경우 적절하게 처리하여야 한다. 여기에는 UI를 통해 수신된 데이터, 인텐트, 사용자 정의 URL 및 네트워크 소스와 같은 IPC 메커니즘이 포함됩니다.</v>
      </c>
      <c r="E56" s="109" t="s">
        <v>18</v>
      </c>
      <c r="F56" s="110" t="s">
        <v>18</v>
      </c>
      <c r="G56" s="111"/>
      <c r="H56" s="115" t="str">
        <f>HYPERLINK(CONCATENATE(BASE_URL,"0x04h-Testing-Code-Quality.md#injection-flaws-mstg-arch-2-and-mstg-platform-2"),"Injection Flaws (MSTG-ARCH-2 and MSTG-PLATFORM-2)")</f>
        <v>Injection Flaws (MSTG-ARCH-2 and MSTG-PLATFORM-2)</v>
      </c>
      <c r="I56" s="113"/>
      <c r="J56" s="113"/>
      <c r="K56" s="114"/>
    </row>
    <row r="57" spans="2:11" ht="38">
      <c r="B57" s="107" t="s">
        <v>117</v>
      </c>
      <c r="C57" s="107" t="s">
        <v>118</v>
      </c>
      <c r="D57" s="154" t="str">
        <f>'보안요구사항(Android)'!D57</f>
        <v>앱은 메커니즘이 제대로 보호되지 않는 한 사용자 정의 URL 체계를 통해 민감한 기능을 내보내지 않아야 합니다.</v>
      </c>
      <c r="E57" s="109" t="s">
        <v>18</v>
      </c>
      <c r="F57" s="110" t="s">
        <v>18</v>
      </c>
      <c r="G57" s="111"/>
      <c r="H57" s="115" t="str">
        <f>HYPERLINK(CONCATENATE(BASE_URL,"0x06h-Testing-Platform-Interaction.md#testing-custom-url-schemes-mstg-platform-3"),"Testing Custom URL Schemes (MSTG-PLATFORM-3)")</f>
        <v>Testing Custom URL Schemes (MSTG-PLATFORM-3)</v>
      </c>
      <c r="I57" s="113"/>
      <c r="J57" s="113"/>
      <c r="K57" s="114"/>
    </row>
    <row r="58" spans="2:11" ht="38">
      <c r="B58" s="107" t="s">
        <v>119</v>
      </c>
      <c r="C58" s="107" t="s">
        <v>120</v>
      </c>
      <c r="D58" s="154" t="str">
        <f>'보안요구사항(Android)'!D58</f>
        <v>엡은 메커니즘이 제대로 보호되지 않는 한 IPC 메터니즘을 통해 민감한 기능을 내보내지 않아야 합니다.</v>
      </c>
      <c r="E58" s="109" t="s">
        <v>18</v>
      </c>
      <c r="F58" s="110" t="s">
        <v>18</v>
      </c>
      <c r="G58" s="111"/>
      <c r="H58" s="112"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58" s="113"/>
      <c r="J58" s="113"/>
      <c r="K58" s="114"/>
    </row>
    <row r="59" spans="2:11" ht="38">
      <c r="B59" s="107" t="s">
        <v>121</v>
      </c>
      <c r="C59" s="107" t="s">
        <v>122</v>
      </c>
      <c r="D59" s="154" t="str">
        <f>'보안요구사항(Android)'!D59</f>
        <v>명시적으로 필요한 경우가 아니면 웹뷰에서 자바스크립트를 사용하지 않아야 합니다.</v>
      </c>
      <c r="E59" s="109" t="s">
        <v>18</v>
      </c>
      <c r="F59" s="110" t="s">
        <v>18</v>
      </c>
      <c r="G59" s="111"/>
      <c r="H59" s="115" t="str">
        <f>HYPERLINK(CONCATENATE(BASE_URL,"0x06h-Testing-Platform-Interaction.md#testing-ios-webviews-mstg-platform-5"),"Testing iOS WebViews (MSTG-PLATFORM-5)")</f>
        <v>Testing iOS WebViews (MSTG-PLATFORM-5)</v>
      </c>
      <c r="I59" s="113"/>
      <c r="J59" s="113"/>
      <c r="K59" s="114"/>
    </row>
    <row r="60" spans="2:11" ht="38">
      <c r="B60" s="107" t="s">
        <v>123</v>
      </c>
      <c r="C60" s="107" t="s">
        <v>124</v>
      </c>
      <c r="D60" s="154" t="str">
        <f>'보안요구사항(Android)'!D60</f>
        <v>웹뷰는 필요 최소한의 프로토콜 핸들러 세트만 허용하도록 구성되어야 합니다. (이상적으로는 https만 지원) file, tel 및 app-id와 같은 잠재적으로 위험한 핸들러는 비활성화하여야 합니다.</v>
      </c>
      <c r="E60" s="109" t="s">
        <v>18</v>
      </c>
      <c r="F60" s="110" t="s">
        <v>18</v>
      </c>
      <c r="G60" s="111"/>
      <c r="H60" s="115" t="str">
        <f>HYPERLINK(CONCATENATE(BASE_URL,"0x06h-Testing-Platform-Interaction.md#testing-webview-protocol-handlers-mstg-platform-6"),"Testing WebView Protocol Handlers (MSTG-PLATFORM-6)")</f>
        <v>Testing WebView Protocol Handlers (MSTG-PLATFORM-6)</v>
      </c>
      <c r="I60" s="113"/>
      <c r="J60" s="113"/>
      <c r="K60" s="114"/>
    </row>
    <row r="61" spans="2:11" ht="57">
      <c r="B61" s="107" t="s">
        <v>125</v>
      </c>
      <c r="C61" s="107" t="s">
        <v>126</v>
      </c>
      <c r="D61" s="154" t="str">
        <f>'보안요구사항(Android)'!D61</f>
        <v>앱의 네이티브 메소드가 웹뷰에 노출되는 경우 웹뷰가 앱 패키지에 포함된 자바스크립트만 렌더링하여야 합니다.</v>
      </c>
      <c r="E61" s="109" t="s">
        <v>18</v>
      </c>
      <c r="F61" s="110" t="s">
        <v>18</v>
      </c>
      <c r="G61" s="111"/>
      <c r="H61" s="115"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1" s="113"/>
      <c r="J61" s="113"/>
      <c r="K61" s="114"/>
    </row>
    <row r="62" spans="2:11" ht="38">
      <c r="B62" s="107" t="s">
        <v>127</v>
      </c>
      <c r="C62" s="107" t="s">
        <v>128</v>
      </c>
      <c r="D62" s="154" t="str">
        <f>'보안요구사항(Android)'!D62</f>
        <v>객체 직렬화 해제는 안전한 직렬화 API를 사용하여 구현하여야 합니다.</v>
      </c>
      <c r="E62" s="109" t="s">
        <v>18</v>
      </c>
      <c r="F62" s="110" t="s">
        <v>18</v>
      </c>
      <c r="G62" s="111"/>
      <c r="H62" s="115" t="str">
        <f>HYPERLINK(CONCATENATE(BASE_URL,"0x06h-Testing-Platform-Interaction.md#testing-object-persistence-mstg-platform-8"),"Testing Object Persistence (MSTG-PLATFORM-8)")</f>
        <v>Testing Object Persistence (MSTG-PLATFORM-8)</v>
      </c>
      <c r="I62" s="113"/>
      <c r="J62" s="113"/>
      <c r="K62" s="114"/>
    </row>
    <row r="63" spans="2:11">
      <c r="B63" s="117" t="s">
        <v>129</v>
      </c>
      <c r="C63" s="117"/>
      <c r="D63" s="105" t="str">
        <f>'보안요구사항(Android)'!D63</f>
        <v>코드 품질 및 빌드 설정</v>
      </c>
      <c r="E63" s="119"/>
      <c r="F63" s="120"/>
      <c r="G63" s="119"/>
      <c r="H63" s="119"/>
      <c r="I63" s="119"/>
      <c r="J63" s="119"/>
      <c r="K63" s="118"/>
    </row>
    <row r="64" spans="2:11" ht="38">
      <c r="B64" s="107" t="s">
        <v>130</v>
      </c>
      <c r="C64" s="107" t="s">
        <v>131</v>
      </c>
      <c r="D64" s="154" t="str">
        <f>'보안요구사항(Android)'!D64</f>
        <v>앱이 유효한 인증서로 서명 및 프로비저닝되어야 하며, 개인 키가 올바르게 보호되어야 합니다.</v>
      </c>
      <c r="E64" s="109" t="s">
        <v>18</v>
      </c>
      <c r="F64" s="110" t="s">
        <v>18</v>
      </c>
      <c r="G64" s="111"/>
      <c r="H64" s="115" t="str">
        <f>HYPERLINK(CONCATENATE(BASE_URL,"0x06i-Testing-Code-Quality-and-Build-Settings.md#making-sure-that-the-app-is-properly-signed-mstg-code-1"),"Making Sure that the App Is Properly Signed (MSTG-CODE-1)")</f>
        <v>Making Sure that the App Is Properly Signed (MSTG-CODE-1)</v>
      </c>
      <c r="I64" s="113"/>
      <c r="J64" s="113"/>
      <c r="K64" s="114"/>
    </row>
    <row r="65" spans="2:11" ht="38">
      <c r="B65" s="107" t="s">
        <v>132</v>
      </c>
      <c r="C65" s="107" t="s">
        <v>133</v>
      </c>
      <c r="D65" s="154" t="str">
        <f>'보안요구사항(Android)'!D65</f>
        <v>앱은 릴리 모드로 빌드되어 있어야 합니다. (디버그 불가)</v>
      </c>
      <c r="E65" s="109" t="s">
        <v>18</v>
      </c>
      <c r="F65" s="110" t="s">
        <v>18</v>
      </c>
      <c r="G65" s="111"/>
      <c r="H65" s="115" t="str">
        <f>HYPERLINK(CONCATENATE(BASE_URL,"0x06i-Testing-Code-Quality-and-Build-Settings.md#determining-whether-the-app-is-debuggable-mstg-code-2"),"Determining Whether the App is Debuggable (MSTG-CODE-2)")</f>
        <v>Determining Whether the App is Debuggable (MSTG-CODE-2)</v>
      </c>
      <c r="I65" s="113"/>
      <c r="J65" s="113"/>
      <c r="K65" s="114"/>
    </row>
    <row r="66" spans="2:11" ht="38">
      <c r="B66" s="107" t="s">
        <v>134</v>
      </c>
      <c r="C66" s="107" t="s">
        <v>135</v>
      </c>
      <c r="D66" s="154" t="str">
        <f>'보안요구사항(Android)'!D66</f>
        <v>네이티브 바이너리에서 디버그 기호가 제거되어야 합니다.</v>
      </c>
      <c r="E66" s="109" t="s">
        <v>18</v>
      </c>
      <c r="F66" s="110" t="s">
        <v>18</v>
      </c>
      <c r="G66" s="111"/>
      <c r="H66" s="115" t="str">
        <f>HYPERLINK(CONCATENATE(BASE_URL,"0x06i-Testing-Code-Quality-and-Build-Settings.md#finding-debugging-symbols-mstg-code-3"),"Finding Debugging Symbols (MSTG-CODE-3)")</f>
        <v>Finding Debugging Symbols (MSTG-CODE-3)</v>
      </c>
      <c r="I66" s="113"/>
      <c r="J66" s="113"/>
      <c r="K66" s="114"/>
    </row>
    <row r="67" spans="2:11" ht="38">
      <c r="B67" s="107" t="s">
        <v>136</v>
      </c>
      <c r="C67" s="107" t="s">
        <v>137</v>
      </c>
      <c r="D67" s="154" t="str">
        <f>'보안요구사항(Android)'!D67</f>
        <v>디버그 코드가 제거되고 앱에서 자세한 오류나 디버깅 메시지를 기록하지 않아야 합니다.</v>
      </c>
      <c r="E67" s="109" t="s">
        <v>18</v>
      </c>
      <c r="F67" s="110" t="s">
        <v>18</v>
      </c>
      <c r="G67" s="111"/>
      <c r="H67" s="115" t="str">
        <f>HYPERLINK(CONCATENATE(BASE_URL,"0x06i-Testing-Code-Quality-and-Build-Settings.md#finding-debugging-code-and-verbose-error-logging-mstg-code-4"),"Finding Debugging Code and Verbose Error Logging (MSTG-CODE-4)")</f>
        <v>Finding Debugging Code and Verbose Error Logging (MSTG-CODE-4)</v>
      </c>
      <c r="I67" s="113"/>
      <c r="J67" s="113"/>
      <c r="K67" s="114"/>
    </row>
    <row r="68" spans="2:11" ht="38">
      <c r="B68" s="107" t="s">
        <v>138</v>
      </c>
      <c r="C68" s="107" t="s">
        <v>139</v>
      </c>
      <c r="D68" s="154" t="str">
        <f>'보안요구사항(Android)'!D68</f>
        <v>앱에서 사용되는 라이브러리 및 프레임워크 등은 모든 타사 구성 요소를 식별하고 알려진 취약점이 있는지 확인하여야 합니다.</v>
      </c>
      <c r="E68" s="109" t="s">
        <v>18</v>
      </c>
      <c r="F68" s="110" t="s">
        <v>18</v>
      </c>
      <c r="G68" s="111"/>
      <c r="H68" s="112" t="str">
        <f>HYPERLINK(CONCATENATE(BASE_URL,"0x06i-Testing-Code-Quality-and-Build-Settings.md#checking-for-weaknesses-in-third-party-libraries-mstg-code-5"),"Checking for Weaknesses in Third Party Libraries (MSTG-CODE-5)")</f>
        <v>Checking for Weaknesses in Third Party Libraries (MSTG-CODE-5)</v>
      </c>
      <c r="I68" s="113"/>
      <c r="J68" s="113"/>
      <c r="K68" s="114"/>
    </row>
    <row r="69" spans="2:11" ht="35" customHeight="1">
      <c r="B69" s="107" t="s">
        <v>140</v>
      </c>
      <c r="C69" s="107" t="s">
        <v>141</v>
      </c>
      <c r="D69" s="154" t="str">
        <f>'보안요구사항(Android)'!D69</f>
        <v>앱은 가능한 모든 예외를 포착하고 처리하여야 합니다.</v>
      </c>
      <c r="E69" s="109" t="s">
        <v>18</v>
      </c>
      <c r="F69" s="110" t="s">
        <v>18</v>
      </c>
      <c r="G69" s="111"/>
      <c r="H69" s="115" t="str">
        <f>HYPERLINK(CONCATENATE(BASE_URL,"0x06i-Testing-Code-Quality-and-Build-Settings.md#testing-exception-handling-mstg-code-6"),"Testing Exception Handling (MSTG-CODE-6)")</f>
        <v>Testing Exception Handling (MSTG-CODE-6)</v>
      </c>
      <c r="I69" s="113"/>
      <c r="J69" s="113"/>
      <c r="K69" s="114"/>
    </row>
    <row r="70" spans="2:11" ht="38" customHeight="1">
      <c r="B70" s="107" t="s">
        <v>142</v>
      </c>
      <c r="C70" s="107" t="s">
        <v>143</v>
      </c>
      <c r="D70" s="154" t="str">
        <f>'보안요구사항(Android)'!D70</f>
        <v>보안 제어의 오류 처리 로직은 기본적으로 액세스를 거부하여야 합니다.</v>
      </c>
      <c r="E70" s="109" t="s">
        <v>18</v>
      </c>
      <c r="F70" s="110" t="s">
        <v>18</v>
      </c>
      <c r="G70" s="111"/>
      <c r="H70" s="115" t="str">
        <f>HYPERLINK(CONCATENATE(BASE_URL,"0x06i-Testing-Code-Quality-and-Build-Settings.md#testing-exception-handling-mstg-code-6"),"Testing Exception Handling (MSTG-CODE-6)")</f>
        <v>Testing Exception Handling (MSTG-CODE-6)</v>
      </c>
      <c r="I70" s="113"/>
      <c r="J70" s="113"/>
      <c r="K70" s="114"/>
    </row>
    <row r="71" spans="2:11" ht="19">
      <c r="B71" s="107" t="s">
        <v>144</v>
      </c>
      <c r="C71" s="107" t="s">
        <v>145</v>
      </c>
      <c r="D71" s="154" t="str">
        <f>'보안요구사항(Android)'!D71</f>
        <v>관리되지 않는 코드에서 메모리는 할당, 해제 및 안전하게 사용되어야 합니다.</v>
      </c>
      <c r="E71" s="109" t="s">
        <v>18</v>
      </c>
      <c r="F71" s="110" t="s">
        <v>18</v>
      </c>
      <c r="G71" s="111"/>
      <c r="H71" s="115" t="str">
        <f>HYPERLINK(CONCATENATE(BASE_URL,"0x06i-Testing-Code-Quality-and-Build-Settings.md#memory-corruption-bugs-mstg-code-8"),"Memory Corruption Bugs (MSTG-CODE-8)")</f>
        <v>Memory Corruption Bugs (MSTG-CODE-8)</v>
      </c>
      <c r="I71" s="113"/>
      <c r="J71" s="113"/>
      <c r="K71" s="114"/>
    </row>
    <row r="72" spans="2:11" ht="38">
      <c r="B72" s="107" t="s">
        <v>146</v>
      </c>
      <c r="C72" s="107" t="s">
        <v>147</v>
      </c>
      <c r="D72" s="154" t="str">
        <f>'보안요구사항(Android)'!D72</f>
        <v>바이트 코드의 경량화, 스택 보호, PIE 지원 및 자동 참조 카운팅과 같은 툴체인에서 제공하는 무료 보안 기능이 활성화되어야 합니다.</v>
      </c>
      <c r="E72" s="109" t="s">
        <v>18</v>
      </c>
      <c r="F72" s="110" t="s">
        <v>18</v>
      </c>
      <c r="G72" s="111"/>
      <c r="H72" s="115" t="str">
        <f>HYPERLINK(CONCATENATE(BASE_URL,"0x06i-Testing-Code-Quality-and-Build-Settings.md#make-sure-that-free-security-features-are-activated-mstg-code-9"),"Make Sure That Free Security Features Are Activated (MSTG-CODE-9)")</f>
        <v>Make Sure That Free Security Features Are Activated (MSTG-CODE-9)</v>
      </c>
      <c r="I72" s="113"/>
      <c r="J72" s="113"/>
      <c r="K72" s="114"/>
    </row>
    <row r="73" spans="2:11">
      <c r="B73" s="66"/>
      <c r="C73" s="67"/>
      <c r="D73" s="78"/>
      <c r="E73" s="69"/>
      <c r="F73" s="69"/>
      <c r="G73" s="69"/>
      <c r="H73" s="69"/>
      <c r="I73" s="70"/>
      <c r="J73" s="90"/>
      <c r="K73" s="126"/>
    </row>
    <row r="74" spans="2:11">
      <c r="B74" s="127"/>
      <c r="C74" s="127"/>
      <c r="D74" s="75"/>
      <c r="E74" s="97"/>
      <c r="F74" s="97"/>
      <c r="G74" s="97"/>
      <c r="H74" s="97"/>
      <c r="I74" s="97"/>
      <c r="J74" s="97"/>
      <c r="K74" s="75"/>
    </row>
    <row r="75" spans="2:11">
      <c r="B75" s="127"/>
      <c r="C75" s="127"/>
      <c r="D75" s="75"/>
      <c r="E75" s="97"/>
      <c r="F75" s="97"/>
      <c r="G75" s="97"/>
      <c r="H75" s="97"/>
      <c r="I75" s="97"/>
      <c r="J75" s="97"/>
      <c r="K75" s="75"/>
    </row>
    <row r="76" spans="2:11">
      <c r="B76" s="127"/>
      <c r="C76" s="127"/>
      <c r="D76" s="75"/>
      <c r="E76" s="97"/>
      <c r="F76" s="97"/>
      <c r="G76" s="97"/>
      <c r="H76" s="97"/>
      <c r="I76" s="97"/>
      <c r="J76" s="97"/>
      <c r="K76" s="75"/>
    </row>
    <row r="77" spans="2:11">
      <c r="B77" s="98" t="s">
        <v>280</v>
      </c>
      <c r="C77" s="99"/>
      <c r="D77" s="80"/>
      <c r="E77" s="97"/>
      <c r="F77" s="97"/>
      <c r="G77" s="97"/>
      <c r="H77" s="97"/>
      <c r="I77" s="97"/>
      <c r="J77" s="97"/>
      <c r="K77" s="75"/>
    </row>
    <row r="78" spans="2:11">
      <c r="B78" s="85" t="s">
        <v>281</v>
      </c>
      <c r="C78" s="85"/>
      <c r="D78" s="86" t="s">
        <v>282</v>
      </c>
      <c r="E78" s="97"/>
      <c r="F78" s="97"/>
      <c r="G78" s="97"/>
      <c r="H78" s="97"/>
      <c r="I78" s="97"/>
      <c r="J78" s="97"/>
      <c r="K78" s="75"/>
    </row>
    <row r="79" spans="2:11">
      <c r="B79" s="87" t="s">
        <v>148</v>
      </c>
      <c r="C79" s="82"/>
      <c r="D79" s="83" t="str">
        <f>'보안요구사항(Android)'!D79</f>
        <v>요구사항이 모바일 앱에 적용되며 모범 사례에 따라 구현되어 있는 경우</v>
      </c>
      <c r="E79" s="97"/>
      <c r="F79" s="97"/>
      <c r="G79" s="97"/>
      <c r="H79" s="97"/>
      <c r="I79" s="97"/>
      <c r="J79" s="97"/>
      <c r="K79" s="75"/>
    </row>
    <row r="80" spans="2:11">
      <c r="B80" s="87" t="s">
        <v>149</v>
      </c>
      <c r="C80" s="82"/>
      <c r="D80" s="83" t="str">
        <f>'보안요구사항(Android)'!D80</f>
        <v>요구사항이 모바일 앱에는 적용되지만 모든 요구사항을 충족하지 못하는 경우</v>
      </c>
      <c r="E80" s="97"/>
      <c r="F80" s="97"/>
      <c r="G80" s="97"/>
      <c r="H80" s="97"/>
      <c r="I80" s="97"/>
      <c r="J80" s="97"/>
      <c r="K80" s="75"/>
    </row>
    <row r="81" spans="2:11">
      <c r="B81" s="87" t="s">
        <v>27</v>
      </c>
      <c r="C81" s="82"/>
      <c r="D81" s="83" t="str">
        <f>'보안요구사항(Android)'!D81</f>
        <v>요구사항이 모바일 앱에 해당 사항이 없는 경우</v>
      </c>
      <c r="E81" s="97"/>
      <c r="F81" s="97"/>
      <c r="G81" s="97"/>
      <c r="H81" s="97"/>
      <c r="I81" s="97"/>
      <c r="J81" s="97"/>
      <c r="K81" s="75"/>
    </row>
    <row r="82" spans="2:11">
      <c r="B82" s="127"/>
      <c r="C82" s="127"/>
      <c r="D82" s="75"/>
      <c r="E82" s="97"/>
      <c r="F82" s="97"/>
      <c r="G82" s="97"/>
      <c r="H82" s="97"/>
      <c r="I82" s="97"/>
      <c r="J82" s="97"/>
      <c r="K82" s="75"/>
    </row>
    <row r="83" spans="2:11">
      <c r="B83" s="127"/>
      <c r="C83" s="127"/>
      <c r="D83" s="75"/>
      <c r="E83" s="97"/>
      <c r="F83" s="97"/>
      <c r="G83" s="97"/>
      <c r="H83" s="97"/>
      <c r="I83" s="97"/>
      <c r="J83" s="97"/>
      <c r="K83" s="75"/>
    </row>
    <row r="84" spans="2:11">
      <c r="B84" s="127"/>
      <c r="C84" s="127"/>
      <c r="D84" s="75"/>
      <c r="E84" s="97"/>
      <c r="F84" s="97"/>
      <c r="G84" s="97"/>
      <c r="H84" s="97"/>
      <c r="I84" s="97"/>
      <c r="J84" s="97"/>
      <c r="K84" s="75"/>
    </row>
    <row r="85" spans="2:11">
      <c r="B85" s="127"/>
      <c r="C85" s="127"/>
      <c r="D85" s="75"/>
      <c r="E85" s="97"/>
      <c r="F85" s="97"/>
      <c r="G85" s="97"/>
      <c r="H85" s="97"/>
      <c r="I85" s="97"/>
      <c r="J85" s="97"/>
      <c r="K85" s="75"/>
    </row>
  </sheetData>
  <mergeCells count="2">
    <mergeCell ref="H3:J3"/>
    <mergeCell ref="B1:K1"/>
  </mergeCells>
  <phoneticPr fontId="9" type="noConversion"/>
  <conditionalFormatting sqref="M1:M1048576">
    <cfRule type="containsText" dxfId="11" priority="2" operator="containsText" text="0x05">
      <formula>NOT(ISERROR(SEARCH("0x05",M1)))</formula>
    </cfRule>
  </conditionalFormatting>
  <conditionalFormatting sqref="H2:H26 H28:H1048576">
    <cfRule type="containsText" dxfId="10" priority="3" operator="containsText" text="0x05">
      <formula>NOT(ISERROR(SEARCH("0x05",H2)))</formula>
    </cfRule>
  </conditionalFormatting>
  <conditionalFormatting sqref="J6">
    <cfRule type="containsText" dxfId="9" priority="4" operator="containsText" text="0x05">
      <formula>NOT(ISERROR(SEARCH("0x05",J6)))</formula>
    </cfRule>
  </conditionalFormatting>
  <conditionalFormatting sqref="I6">
    <cfRule type="containsText" dxfId="8" priority="5" operator="containsText" text="0x05">
      <formula>NOT(ISERROR(SEARCH("0x05",I6)))</formula>
    </cfRule>
  </conditionalFormatting>
  <dataValidations count="2">
    <dataValidation type="list" allowBlank="1" showInputMessage="1" showErrorMessage="1" sqref="G74:G1081 I74:K1081" xr:uid="{00000000-0002-0000-0400-000000000000}">
      <formula1>"Yes,No,N/A"</formula1>
      <formula2>0</formula2>
    </dataValidation>
    <dataValidation type="list" allowBlank="1" showInputMessage="1" showErrorMessage="1" sqref="G5:G14 G16:G27 G29:G34 G36:G46 G48:G53 G55:G62 G64:G72"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2"/>
  <sheetViews>
    <sheetView zoomScale="90" zoomScaleNormal="90" workbookViewId="0">
      <selection activeCell="B1" sqref="B1:H1"/>
    </sheetView>
  </sheetViews>
  <sheetFormatPr baseColWidth="10" defaultColWidth="8.83203125" defaultRowHeight="18"/>
  <cols>
    <col min="1" max="1" width="1.83203125" style="89" customWidth="1"/>
    <col min="2" max="2" width="9.33203125" style="156" customWidth="1"/>
    <col min="3" max="3" width="20.83203125" style="156" customWidth="1"/>
    <col min="4" max="4" width="80.83203125" style="88" customWidth="1"/>
    <col min="5" max="6" width="8.33203125" style="89" customWidth="1"/>
    <col min="7" max="7" width="40.83203125" style="89" customWidth="1"/>
    <col min="8" max="8" width="20.83203125" style="88" customWidth="1"/>
    <col min="9" max="1025" width="11" style="89" customWidth="1"/>
    <col min="1026" max="16384" width="8.83203125" style="89"/>
  </cols>
  <sheetData>
    <row r="1" spans="2:8" ht="20">
      <c r="B1" s="155" t="s">
        <v>298</v>
      </c>
      <c r="C1" s="155"/>
      <c r="D1" s="155"/>
      <c r="E1" s="155"/>
      <c r="F1" s="155"/>
      <c r="G1" s="155"/>
      <c r="H1" s="155"/>
    </row>
    <row r="2" spans="2:8">
      <c r="G2" s="157"/>
      <c r="H2" s="65"/>
    </row>
    <row r="3" spans="2:8">
      <c r="B3" s="101" t="s">
        <v>10</v>
      </c>
      <c r="C3" s="101" t="s">
        <v>11</v>
      </c>
      <c r="D3" s="102" t="s">
        <v>294</v>
      </c>
      <c r="E3" s="102" t="s">
        <v>288</v>
      </c>
      <c r="F3" s="102" t="s">
        <v>284</v>
      </c>
      <c r="G3" s="102" t="s">
        <v>286</v>
      </c>
      <c r="H3" s="102" t="s">
        <v>272</v>
      </c>
    </row>
    <row r="4" spans="2:8">
      <c r="B4" s="117" t="s">
        <v>291</v>
      </c>
      <c r="C4" s="117"/>
      <c r="D4" s="118" t="str">
        <f>'안티리버싱(Android)'!D4</f>
        <v>동적 분석 및 변조 방지</v>
      </c>
      <c r="E4" s="119"/>
      <c r="F4" s="119"/>
      <c r="G4" s="119"/>
      <c r="H4" s="118"/>
    </row>
    <row r="5" spans="2:8" ht="36">
      <c r="B5" s="107" t="s">
        <v>150</v>
      </c>
      <c r="C5" s="107" t="s">
        <v>151</v>
      </c>
      <c r="D5" s="160" t="str">
        <f>'안티리버싱(Android)'!D5</f>
        <v>앱은 사용자에게 경고하거나 앱을 종료하여 루팅 또는 탈옥 된 기기의 존재를 감지하여야 한다.</v>
      </c>
      <c r="E5" s="133" t="s">
        <v>18</v>
      </c>
      <c r="F5" s="111" t="s">
        <v>27</v>
      </c>
      <c r="G5" s="115" t="str">
        <f>HYPERLINK(CONCATENATE(BASE_URL,"0x06j-Testing-Resiliency-Against-Reverse-Engineering.md#jailbreak-detection-mstg-resilience-1"),"Jailbreak Detection (MSTG-RESILIENCE-1)")</f>
        <v>Jailbreak Detection (MSTG-RESILIENCE-1)</v>
      </c>
      <c r="H5" s="114"/>
    </row>
    <row r="6" spans="2:8" ht="38">
      <c r="B6" s="107" t="s">
        <v>152</v>
      </c>
      <c r="C6" s="107" t="s">
        <v>153</v>
      </c>
      <c r="D6" s="160" t="str">
        <f>'안티리버싱(Android)'!D6</f>
        <v>앱은 디버깅을 방지하거나 디버거 연결을 감지하여야 한다. 사용 가능한 모든 디버깅 프로토콜이 포함되어야한다.</v>
      </c>
      <c r="E6" s="133" t="s">
        <v>18</v>
      </c>
      <c r="F6" s="111" t="s">
        <v>27</v>
      </c>
      <c r="G6" s="115" t="str">
        <f>HYPERLINK(CONCATENATE(BASE_URL,"0x06j-Testing-Resiliency-Against-Reverse-Engineering.md#anti-debugging-checks-mstg-resilience-2"),"Anti-Debugging Checks (MSTG-RESILIENCE-2)")</f>
        <v>Anti-Debugging Checks (MSTG-RESILIENCE-2)</v>
      </c>
      <c r="H6" s="114"/>
    </row>
    <row r="7" spans="2:8" ht="38">
      <c r="B7" s="107" t="s">
        <v>154</v>
      </c>
      <c r="C7" s="107" t="s">
        <v>155</v>
      </c>
      <c r="D7" s="160" t="str">
        <f>'안티리버싱(Android)'!D7</f>
        <v>앱은 자체 샌드박스에서 실행 파일 및 중요한 데이터의 변조를 감지하여야 한다.</v>
      </c>
      <c r="E7" s="133" t="s">
        <v>18</v>
      </c>
      <c r="F7" s="111" t="s">
        <v>27</v>
      </c>
      <c r="G7" s="115" t="str">
        <f>HYPERLINK(CONCATENATE(BASE_URL,"0x06j-Testing-Resiliency-Against-Reverse-Engineering.md#file-integrity-checks-mstg-resilience-3-and-mstg-resilience-11"),"File Integrity Checks (MSTG-RESILIENCE-3 and MSTG-RESILIENCE-11)")</f>
        <v>File Integrity Checks (MSTG-RESILIENCE-3 and MSTG-RESILIENCE-11)</v>
      </c>
      <c r="H7" s="114"/>
    </row>
    <row r="8" spans="2:8" ht="36">
      <c r="B8" s="107" t="s">
        <v>156</v>
      </c>
      <c r="C8" s="107" t="s">
        <v>157</v>
      </c>
      <c r="D8" s="160" t="str">
        <f>'안티리버싱(Android)'!D8</f>
        <v>앱은 장치에 널리 사용되는 리버스 엔지니어링 도구 및 프레임워크의 존재를 감지하여야 한다.</v>
      </c>
      <c r="E8" s="133" t="s">
        <v>18</v>
      </c>
      <c r="F8" s="111" t="s">
        <v>27</v>
      </c>
      <c r="G8" s="161" t="s">
        <v>167</v>
      </c>
      <c r="H8" s="114"/>
    </row>
    <row r="9" spans="2:8" ht="19">
      <c r="B9" s="107" t="s">
        <v>158</v>
      </c>
      <c r="C9" s="107" t="s">
        <v>159</v>
      </c>
      <c r="D9" s="160" t="str">
        <f>'안티리버싱(Android)'!D9</f>
        <v>앱은 어떤 방법을 사용하여 에뮬레이터에서 실행되고 있는 여부를 감지하여야 한다.</v>
      </c>
      <c r="E9" s="133" t="s">
        <v>18</v>
      </c>
      <c r="F9" s="111" t="s">
        <v>27</v>
      </c>
      <c r="G9" s="161" t="s">
        <v>167</v>
      </c>
      <c r="H9" s="114"/>
    </row>
    <row r="10" spans="2:8" ht="19">
      <c r="B10" s="107" t="s">
        <v>160</v>
      </c>
      <c r="C10" s="107" t="s">
        <v>161</v>
      </c>
      <c r="D10" s="160" t="str">
        <f>'안티리버싱(Android)'!D10</f>
        <v>앱은 자체 메모리 공간에서 코드와 데이터 변조를 감지하여야 한다.</v>
      </c>
      <c r="E10" s="133" t="s">
        <v>18</v>
      </c>
      <c r="F10" s="111" t="s">
        <v>27</v>
      </c>
      <c r="G10" s="161" t="s">
        <v>167</v>
      </c>
      <c r="H10" s="114"/>
    </row>
    <row r="11" spans="2:8" ht="36">
      <c r="B11" s="107" t="s">
        <v>162</v>
      </c>
      <c r="C11" s="107" t="s">
        <v>163</v>
      </c>
      <c r="D11" s="160" t="str">
        <f>'안티리버싱(Android)'!D11</f>
        <v>앱은 각 방어 유형(8.1~8.6)에서 여러 메커니즘을 구현하여야 한다. 복원력은 사용된 메커니즘의 독창성의 양 및 다양성과 비례합니다.</v>
      </c>
      <c r="E11" s="133" t="s">
        <v>18</v>
      </c>
      <c r="F11" s="111" t="s">
        <v>27</v>
      </c>
      <c r="G11" s="135" t="s">
        <v>167</v>
      </c>
      <c r="H11" s="114"/>
    </row>
    <row r="12" spans="2:8" ht="19">
      <c r="B12" s="107" t="s">
        <v>165</v>
      </c>
      <c r="C12" s="107" t="s">
        <v>166</v>
      </c>
      <c r="D12" s="160" t="str">
        <f>'안티리버싱(Android)'!D12</f>
        <v>감지 메커니즘은 지연 응답과 스텔스 응답을 포함하여 다양한 종류 응답을 트리거하여야 한다.</v>
      </c>
      <c r="E12" s="133" t="s">
        <v>18</v>
      </c>
      <c r="F12" s="111" t="s">
        <v>27</v>
      </c>
      <c r="G12" s="135" t="s">
        <v>167</v>
      </c>
      <c r="H12" s="114"/>
    </row>
    <row r="13" spans="2:8" ht="19">
      <c r="B13" s="107" t="s">
        <v>168</v>
      </c>
      <c r="C13" s="107" t="s">
        <v>169</v>
      </c>
      <c r="D13" s="160" t="str">
        <f>'안티리버싱(Android)'!D13</f>
        <v>프로그램 난독화가 적용되고, 동적 분석을 통한 역 난독처리를 방해하여야 한다.</v>
      </c>
      <c r="E13" s="133" t="s">
        <v>18</v>
      </c>
      <c r="F13" s="111" t="s">
        <v>27</v>
      </c>
      <c r="G13" s="161" t="s">
        <v>167</v>
      </c>
      <c r="H13" s="114"/>
    </row>
    <row r="14" spans="2:8">
      <c r="B14" s="117" t="s">
        <v>292</v>
      </c>
      <c r="C14" s="117"/>
      <c r="D14" s="118" t="str">
        <f>'안티리버싱(Android)'!D14</f>
        <v>장치 바인딩</v>
      </c>
      <c r="E14" s="119"/>
      <c r="F14" s="119"/>
      <c r="G14" s="119"/>
      <c r="H14" s="118"/>
    </row>
    <row r="15" spans="2:8" ht="39" customHeight="1">
      <c r="B15" s="107" t="s">
        <v>170</v>
      </c>
      <c r="C15" s="107" t="s">
        <v>171</v>
      </c>
      <c r="D15" s="160" t="str">
        <f>'안티리버싱(Android)'!D15</f>
        <v>앱은 장치 고유의 여러 속성에서 파생되는 장치 지문을 사용하여 '장치 바인딩' 기능을 구현하여야 한다.</v>
      </c>
      <c r="E15" s="133" t="s">
        <v>18</v>
      </c>
      <c r="F15" s="111" t="s">
        <v>27</v>
      </c>
      <c r="G15" s="115" t="str">
        <f>HYPERLINK(CONCATENATE(BASE_URL,"0x06j-Testing-Resiliency-Against-Reverse-Engineering.md#device-binding-mstg-resilience-10"),"Device Binding (MSTG-RESILIENCE-10)")</f>
        <v>Device Binding (MSTG-RESILIENCE-10)</v>
      </c>
      <c r="H15" s="114"/>
    </row>
    <row r="16" spans="2:8">
      <c r="B16" s="117" t="s">
        <v>293</v>
      </c>
      <c r="C16" s="117"/>
      <c r="D16" s="118" t="str">
        <f>'안티리버싱(Android)'!D16</f>
        <v>이해 방해(Impede Comprehension)</v>
      </c>
      <c r="E16" s="119"/>
      <c r="F16" s="119"/>
      <c r="G16" s="119"/>
      <c r="H16" s="118"/>
    </row>
    <row r="17" spans="2:8" ht="54">
      <c r="B17" s="107" t="s">
        <v>172</v>
      </c>
      <c r="C17" s="107" t="s">
        <v>173</v>
      </c>
      <c r="D17" s="160" t="str">
        <f>'안티리버싱(Android)'!D17</f>
        <v>앱에 속하는 모든 실행 파일 및 라이브러리는 파일 수준에서 암호화되거나 실행 파일 내의 중요한 코드 및 데이터 세그먼트가 암호화되거나 압축되어야 한다. 간단한 정적 분석은 중요한 코드나 데이터가 노출되지 않아야 한다.</v>
      </c>
      <c r="E17" s="133" t="s">
        <v>18</v>
      </c>
      <c r="F17" s="111" t="s">
        <v>27</v>
      </c>
      <c r="G17" s="112" t="str">
        <f>HYPERLINK(CONCATENATE(BASE_URL,"0x06j-Testing-Resiliency-Against-Reverse-Engineering.md#file-integrity-checks-mstg-resilience-3-and-mstg-resilience-11"),"File Integrity Checks (MSTG-RESILIENCE-3 and MSTG-RESILIENCE-11)")</f>
        <v>File Integrity Checks (MSTG-RESILIENCE-3 and MSTG-RESILIENCE-11)</v>
      </c>
      <c r="H17" s="114"/>
    </row>
    <row r="18" spans="2:8" ht="72">
      <c r="B18" s="107" t="s">
        <v>174</v>
      </c>
      <c r="C18" s="107" t="s">
        <v>175</v>
      </c>
      <c r="D18" s="160" t="str">
        <f>'안티리버싱(Android)'!D18</f>
        <v>난독화의 목표가 민감한 계산을 보호하는 것이라면, 현재 공개된 연구를 고려하여 특정 작업에 적합하고 수동 및 자동화된 역 난독화 방법에 대해 강력한 난독화 체계가 사용되어야 한다. 난독화의 효과는 수동 테스트를 통해 검할 필요가 있다. 하드웨어 기반 격리 기능이 난독화 처리보다 우선시 됩니다.</v>
      </c>
      <c r="E18" s="133" t="s">
        <v>18</v>
      </c>
      <c r="F18" s="111" t="s">
        <v>27</v>
      </c>
      <c r="G18" s="135" t="s">
        <v>167</v>
      </c>
      <c r="H18" s="114"/>
    </row>
    <row r="19" spans="2:8">
      <c r="B19" s="66"/>
      <c r="C19" s="67"/>
      <c r="D19" s="68"/>
      <c r="E19" s="69"/>
      <c r="F19" s="69"/>
      <c r="G19" s="132"/>
      <c r="H19" s="71"/>
    </row>
    <row r="20" spans="2:8">
      <c r="B20" s="158"/>
      <c r="C20" s="158"/>
      <c r="D20" s="65"/>
      <c r="E20" s="157"/>
      <c r="F20" s="157"/>
      <c r="G20" s="157"/>
      <c r="H20" s="65"/>
    </row>
    <row r="21" spans="2:8">
      <c r="B21" s="158"/>
      <c r="C21" s="158"/>
      <c r="D21" s="65"/>
      <c r="E21" s="157"/>
      <c r="F21" s="157"/>
      <c r="G21" s="157"/>
      <c r="H21" s="65"/>
    </row>
    <row r="22" spans="2:8">
      <c r="B22" s="98" t="s">
        <v>280</v>
      </c>
      <c r="C22" s="159"/>
      <c r="D22" s="65"/>
      <c r="E22" s="157"/>
      <c r="F22" s="157"/>
      <c r="G22" s="157"/>
      <c r="H22" s="65"/>
    </row>
    <row r="23" spans="2:8">
      <c r="B23" s="85" t="s">
        <v>281</v>
      </c>
      <c r="C23" s="73"/>
      <c r="D23" s="86" t="s">
        <v>282</v>
      </c>
      <c r="E23" s="157"/>
      <c r="F23" s="157"/>
      <c r="G23" s="157"/>
      <c r="H23" s="65"/>
    </row>
    <row r="24" spans="2:8">
      <c r="B24" s="87" t="s">
        <v>148</v>
      </c>
      <c r="C24" s="74"/>
      <c r="D24" s="83" t="str">
        <f>'보안요구사항(Android)'!D79</f>
        <v>요구사항이 모바일 앱에 적용되며 모범 사례에 따라 구현되어 있는 경우</v>
      </c>
      <c r="E24" s="157"/>
      <c r="F24" s="157"/>
      <c r="G24" s="157"/>
      <c r="H24" s="65"/>
    </row>
    <row r="25" spans="2:8">
      <c r="B25" s="87" t="s">
        <v>149</v>
      </c>
      <c r="C25" s="74"/>
      <c r="D25" s="83" t="str">
        <f>'보안요구사항(Android)'!D80</f>
        <v>요구사항이 모바일 앱에는 적용되지만 모든 요구사항을 충족하지 못하는 경우</v>
      </c>
      <c r="E25" s="157"/>
      <c r="F25" s="157"/>
      <c r="G25" s="157"/>
      <c r="H25" s="65"/>
    </row>
    <row r="26" spans="2:8">
      <c r="B26" s="87" t="s">
        <v>27</v>
      </c>
      <c r="C26" s="74"/>
      <c r="D26" s="83" t="str">
        <f>'보안요구사항(Android)'!D81</f>
        <v>요구사항이 모바일 앱에 해당 사항이 없는 경우</v>
      </c>
      <c r="E26" s="157"/>
      <c r="F26" s="157"/>
      <c r="G26" s="157"/>
      <c r="H26" s="65"/>
    </row>
    <row r="27" spans="2:8">
      <c r="B27" s="158"/>
      <c r="C27" s="158"/>
      <c r="D27" s="65"/>
      <c r="E27" s="157"/>
      <c r="F27" s="157"/>
      <c r="G27" s="157"/>
      <c r="H27" s="65"/>
    </row>
    <row r="28" spans="2:8">
      <c r="B28" s="158"/>
      <c r="C28" s="158"/>
      <c r="D28" s="65"/>
      <c r="E28" s="157"/>
      <c r="F28" s="157"/>
      <c r="G28" s="157"/>
      <c r="H28" s="65"/>
    </row>
    <row r="29" spans="2:8">
      <c r="B29" s="158"/>
      <c r="C29" s="158"/>
      <c r="D29" s="65"/>
      <c r="E29" s="157"/>
      <c r="F29" s="157"/>
      <c r="G29" s="157"/>
      <c r="H29" s="65"/>
    </row>
    <row r="30" spans="2:8">
      <c r="B30" s="158"/>
      <c r="C30" s="158"/>
      <c r="D30" s="65"/>
      <c r="E30" s="157"/>
      <c r="F30" s="157"/>
    </row>
    <row r="31" spans="2:8">
      <c r="B31" s="158"/>
      <c r="C31" s="158"/>
      <c r="D31" s="65"/>
      <c r="E31" s="157"/>
      <c r="F31" s="157"/>
    </row>
    <row r="32" spans="2:8">
      <c r="B32" s="158"/>
      <c r="C32" s="158"/>
      <c r="D32" s="65"/>
      <c r="E32" s="157"/>
      <c r="F32" s="157"/>
    </row>
  </sheetData>
  <mergeCells count="1">
    <mergeCell ref="B1:H1"/>
  </mergeCells>
  <phoneticPr fontId="9" type="noConversion"/>
  <conditionalFormatting sqref="G8">
    <cfRule type="containsText" dxfId="7" priority="2" operator="containsText" text="0x05">
      <formula>NOT(ISERROR(SEARCH("0x05",G8)))</formula>
    </cfRule>
  </conditionalFormatting>
  <conditionalFormatting sqref="G9">
    <cfRule type="containsText" dxfId="6" priority="3" operator="containsText" text="0x05">
      <formula>NOT(ISERROR(SEARCH("0x05",G9)))</formula>
    </cfRule>
  </conditionalFormatting>
  <conditionalFormatting sqref="G10">
    <cfRule type="containsText" dxfId="5" priority="4"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6" operator="containsText" text="0x05">
      <formula>NOT(ISERROR(SEARCH("0x05",G12)))</formula>
    </cfRule>
  </conditionalFormatting>
  <conditionalFormatting sqref="G13">
    <cfRule type="containsText" dxfId="2" priority="7" operator="containsText" text="0x05">
      <formula>NOT(ISERROR(SEARCH("0x05",G13)))</formula>
    </cfRule>
  </conditionalFormatting>
  <conditionalFormatting sqref="G17">
    <cfRule type="containsText" dxfId="1" priority="8" operator="containsText" text="0x05">
      <formula>NOT(ISERROR(SEARCH("0x05",G17)))</formula>
    </cfRule>
  </conditionalFormatting>
  <conditionalFormatting sqref="G18">
    <cfRule type="containsText" dxfId="0" priority="9" operator="containsText" text="0x05">
      <formula>NOT(ISERROR(SEARCH("0x05",G18)))</formula>
    </cfRule>
  </conditionalFormatting>
  <dataValidations disablePrompts="1" count="1">
    <dataValidation type="list" allowBlank="1" showInputMessage="1" showErrorMessage="1" sqref="F5:F13 F15 F17:F18" xr:uid="{00000000-0002-0000-05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C8DA6-9952-E446-AA11-F4BD3A4D6EA4}">
  <dimension ref="A1:E3"/>
  <sheetViews>
    <sheetView showGridLines="0" zoomScaleNormal="100" workbookViewId="0">
      <selection sqref="A1:B1"/>
    </sheetView>
  </sheetViews>
  <sheetFormatPr baseColWidth="10" defaultColWidth="8.83203125" defaultRowHeight="16"/>
  <cols>
    <col min="1" max="1" width="33.33203125" customWidth="1"/>
    <col min="2" max="2" width="11" style="8" customWidth="1"/>
    <col min="3" max="3" width="13.6640625" customWidth="1"/>
    <col min="4" max="4" width="13.33203125" style="50" bestFit="1" customWidth="1"/>
    <col min="5" max="5" width="119.6640625" customWidth="1"/>
    <col min="6" max="1025" width="11" customWidth="1"/>
  </cols>
  <sheetData>
    <row r="1" spans="1:5" ht="18">
      <c r="A1" s="63" t="s">
        <v>265</v>
      </c>
      <c r="B1" s="63"/>
      <c r="C1" s="40"/>
      <c r="D1" s="48"/>
      <c r="E1" s="22"/>
    </row>
    <row r="2" spans="1:5" ht="18">
      <c r="A2" s="41" t="s">
        <v>270</v>
      </c>
      <c r="B2" s="45" t="s">
        <v>243</v>
      </c>
      <c r="C2" s="41" t="s">
        <v>230</v>
      </c>
      <c r="D2" s="47" t="s">
        <v>266</v>
      </c>
      <c r="E2" s="41" t="s">
        <v>267</v>
      </c>
    </row>
    <row r="3" spans="1:5" ht="18">
      <c r="A3" s="43" t="s">
        <v>269</v>
      </c>
      <c r="B3" s="46" t="s">
        <v>268</v>
      </c>
      <c r="C3" s="42">
        <v>36895</v>
      </c>
      <c r="D3" s="49">
        <v>43761</v>
      </c>
      <c r="E3" s="44" t="s">
        <v>299</v>
      </c>
    </row>
  </sheetData>
  <mergeCells count="1">
    <mergeCell ref="A1:B1"/>
  </mergeCells>
  <phoneticPr fontId="9" type="noConversion"/>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6"/>
  <sheetViews>
    <sheetView showGridLines="0" zoomScaleNormal="100" workbookViewId="0">
      <selection sqref="A1:B1"/>
    </sheetView>
  </sheetViews>
  <sheetFormatPr baseColWidth="10" defaultColWidth="8.83203125" defaultRowHeight="16"/>
  <cols>
    <col min="1" max="1" width="33.33203125" customWidth="1"/>
    <col min="2" max="2" width="11" customWidth="1"/>
    <col min="3" max="3" width="13.6640625" customWidth="1"/>
    <col min="4" max="4" width="11" customWidth="1"/>
    <col min="5" max="5" width="119.6640625" customWidth="1"/>
    <col min="6" max="1025" width="11" customWidth="1"/>
  </cols>
  <sheetData>
    <row r="1" spans="1:5">
      <c r="A1" s="64" t="s">
        <v>176</v>
      </c>
      <c r="B1" s="64"/>
      <c r="C1" s="9"/>
      <c r="D1" s="7"/>
      <c r="E1" s="7"/>
    </row>
    <row r="2" spans="1:5">
      <c r="A2" s="10" t="s">
        <v>177</v>
      </c>
      <c r="B2" s="10" t="s">
        <v>2</v>
      </c>
      <c r="C2" s="10" t="s">
        <v>178</v>
      </c>
      <c r="D2" s="10" t="s">
        <v>179</v>
      </c>
      <c r="E2" s="10" t="s">
        <v>14</v>
      </c>
    </row>
    <row r="3" spans="1:5">
      <c r="A3" s="11" t="s">
        <v>180</v>
      </c>
      <c r="B3" s="12">
        <v>0.1</v>
      </c>
      <c r="C3" s="12"/>
      <c r="D3" s="13">
        <v>42765</v>
      </c>
      <c r="E3" s="14" t="s">
        <v>181</v>
      </c>
    </row>
    <row r="4" spans="1:5">
      <c r="A4" s="14" t="s">
        <v>182</v>
      </c>
      <c r="B4" s="12">
        <v>0.2</v>
      </c>
      <c r="C4" s="12"/>
      <c r="D4" s="13">
        <v>42766</v>
      </c>
      <c r="E4" s="14" t="s">
        <v>183</v>
      </c>
    </row>
    <row r="5" spans="1:5">
      <c r="A5" s="14" t="s">
        <v>184</v>
      </c>
      <c r="B5" s="12">
        <v>0.3</v>
      </c>
      <c r="C5" s="12"/>
      <c r="D5" s="13">
        <v>42778</v>
      </c>
      <c r="E5" s="14" t="s">
        <v>185</v>
      </c>
    </row>
    <row r="6" spans="1:5">
      <c r="A6" s="14" t="s">
        <v>186</v>
      </c>
      <c r="B6" s="12" t="s">
        <v>187</v>
      </c>
      <c r="C6" s="12"/>
      <c r="D6" s="13">
        <v>42780</v>
      </c>
      <c r="E6" s="14" t="s">
        <v>188</v>
      </c>
    </row>
    <row r="7" spans="1:5">
      <c r="A7" s="14" t="s">
        <v>182</v>
      </c>
      <c r="B7" s="15" t="s">
        <v>189</v>
      </c>
      <c r="C7" s="15"/>
      <c r="D7" s="13">
        <v>42781</v>
      </c>
      <c r="E7" s="14" t="s">
        <v>190</v>
      </c>
    </row>
    <row r="8" spans="1:5">
      <c r="A8" s="14" t="s">
        <v>186</v>
      </c>
      <c r="B8" s="15" t="s">
        <v>191</v>
      </c>
      <c r="C8" s="15"/>
      <c r="D8" s="13">
        <v>42829</v>
      </c>
      <c r="E8" s="14" t="s">
        <v>192</v>
      </c>
    </row>
    <row r="9" spans="1:5">
      <c r="A9" s="14" t="s">
        <v>182</v>
      </c>
      <c r="B9" s="15" t="s">
        <v>191</v>
      </c>
      <c r="C9" s="15"/>
      <c r="D9" s="13">
        <v>42919</v>
      </c>
      <c r="E9" s="14" t="s">
        <v>193</v>
      </c>
    </row>
    <row r="10" spans="1:5">
      <c r="A10" s="14" t="s">
        <v>182</v>
      </c>
      <c r="B10" s="15" t="s">
        <v>194</v>
      </c>
      <c r="C10" s="15"/>
      <c r="D10" s="13">
        <v>42963</v>
      </c>
      <c r="E10" s="14" t="s">
        <v>195</v>
      </c>
    </row>
    <row r="11" spans="1:5">
      <c r="A11" s="14" t="s">
        <v>182</v>
      </c>
      <c r="B11" s="15" t="s">
        <v>196</v>
      </c>
      <c r="C11" s="15"/>
      <c r="D11" s="13">
        <v>43113</v>
      </c>
      <c r="E11" s="14" t="s">
        <v>197</v>
      </c>
    </row>
    <row r="12" spans="1:5">
      <c r="A12" s="14" t="s">
        <v>182</v>
      </c>
      <c r="B12" s="15">
        <v>1.1000000000000001</v>
      </c>
      <c r="C12" s="15"/>
      <c r="D12" s="13">
        <v>43289</v>
      </c>
      <c r="E12" s="14" t="s">
        <v>198</v>
      </c>
    </row>
    <row r="13" spans="1:5">
      <c r="A13" s="14" t="s">
        <v>199</v>
      </c>
      <c r="B13" s="16" t="s">
        <v>200</v>
      </c>
      <c r="C13" s="17"/>
      <c r="D13" s="13">
        <v>43464</v>
      </c>
      <c r="E13" s="18" t="s">
        <v>201</v>
      </c>
    </row>
    <row r="14" spans="1:5">
      <c r="A14" s="14" t="s">
        <v>202</v>
      </c>
      <c r="B14" s="16" t="s">
        <v>203</v>
      </c>
      <c r="C14" s="17"/>
      <c r="D14" s="13">
        <v>43469</v>
      </c>
      <c r="E14" s="18" t="s">
        <v>201</v>
      </c>
    </row>
    <row r="15" spans="1:5" ht="409" customHeight="1">
      <c r="A15" s="19" t="s">
        <v>204</v>
      </c>
      <c r="B15" s="15" t="s">
        <v>205</v>
      </c>
      <c r="C15" s="15" t="s">
        <v>206</v>
      </c>
      <c r="D15" s="13">
        <v>43471</v>
      </c>
      <c r="E15" s="20" t="s">
        <v>207</v>
      </c>
    </row>
    <row r="16" spans="1:5">
      <c r="A16" s="14" t="s">
        <v>199</v>
      </c>
      <c r="B16" s="16" t="s">
        <v>208</v>
      </c>
      <c r="C16" s="15" t="s">
        <v>206</v>
      </c>
      <c r="D16" s="21">
        <v>43475</v>
      </c>
      <c r="E16" s="18" t="s">
        <v>209</v>
      </c>
    </row>
    <row r="17" spans="1:5" ht="85">
      <c r="A17" s="19" t="s">
        <v>204</v>
      </c>
      <c r="B17" s="16" t="s">
        <v>210</v>
      </c>
      <c r="C17" s="15" t="s">
        <v>206</v>
      </c>
      <c r="D17" s="13">
        <v>43476</v>
      </c>
      <c r="E17" s="19" t="s">
        <v>211</v>
      </c>
    </row>
    <row r="18" spans="1:5" ht="51">
      <c r="A18" s="19" t="s">
        <v>204</v>
      </c>
      <c r="B18" s="16" t="s">
        <v>212</v>
      </c>
      <c r="C18" s="15" t="s">
        <v>206</v>
      </c>
      <c r="D18" s="13">
        <v>43478</v>
      </c>
      <c r="E18" s="19" t="s">
        <v>213</v>
      </c>
    </row>
    <row r="19" spans="1:5" ht="51">
      <c r="A19" s="19" t="s">
        <v>204</v>
      </c>
      <c r="B19" s="16" t="s">
        <v>214</v>
      </c>
      <c r="C19" s="15" t="s">
        <v>206</v>
      </c>
      <c r="D19" s="13">
        <v>43478</v>
      </c>
      <c r="E19" s="19" t="s">
        <v>215</v>
      </c>
    </row>
    <row r="20" spans="1:5" ht="119">
      <c r="A20" s="19" t="s">
        <v>199</v>
      </c>
      <c r="B20" s="16" t="s">
        <v>216</v>
      </c>
      <c r="C20" s="15" t="s">
        <v>0</v>
      </c>
      <c r="D20" s="13">
        <v>43641</v>
      </c>
      <c r="E20" s="20" t="s">
        <v>217</v>
      </c>
    </row>
    <row r="21" spans="1:5" ht="17">
      <c r="A21" s="19" t="s">
        <v>199</v>
      </c>
      <c r="B21" s="16" t="s">
        <v>218</v>
      </c>
      <c r="C21" s="15" t="s">
        <v>0</v>
      </c>
      <c r="D21" s="13">
        <v>43642</v>
      </c>
      <c r="E21" s="19" t="s">
        <v>219</v>
      </c>
    </row>
    <row r="22" spans="1:5" ht="51">
      <c r="A22" s="19" t="s">
        <v>199</v>
      </c>
      <c r="B22" s="16" t="s">
        <v>220</v>
      </c>
      <c r="C22" s="15" t="s">
        <v>0</v>
      </c>
      <c r="D22" s="13">
        <v>43649</v>
      </c>
      <c r="E22" s="19" t="s">
        <v>221</v>
      </c>
    </row>
    <row r="23" spans="1:5" ht="17">
      <c r="A23" s="19" t="s">
        <v>199</v>
      </c>
      <c r="B23" s="16" t="s">
        <v>220</v>
      </c>
      <c r="C23" s="15" t="s">
        <v>0</v>
      </c>
      <c r="D23" s="13">
        <v>43672</v>
      </c>
      <c r="E23" s="19" t="s">
        <v>222</v>
      </c>
    </row>
    <row r="24" spans="1:5" ht="17">
      <c r="A24" s="19" t="s">
        <v>199</v>
      </c>
      <c r="B24" s="16" t="s">
        <v>220</v>
      </c>
      <c r="C24" s="15" t="s">
        <v>0</v>
      </c>
      <c r="D24" s="13">
        <v>43674</v>
      </c>
      <c r="E24" s="19" t="s">
        <v>223</v>
      </c>
    </row>
    <row r="25" spans="1:5" ht="51">
      <c r="A25" s="19" t="s">
        <v>199</v>
      </c>
      <c r="B25" s="16" t="s">
        <v>224</v>
      </c>
      <c r="C25" s="15" t="s">
        <v>0</v>
      </c>
      <c r="D25" s="13">
        <v>43685</v>
      </c>
      <c r="E25" s="19" t="s">
        <v>225</v>
      </c>
    </row>
    <row r="26" spans="1:5" ht="51">
      <c r="A26" s="19" t="s">
        <v>226</v>
      </c>
      <c r="B26" s="16" t="s">
        <v>224</v>
      </c>
      <c r="C26" s="15" t="s">
        <v>0</v>
      </c>
      <c r="D26" s="13">
        <v>43719</v>
      </c>
      <c r="E26" s="19" t="s">
        <v>227</v>
      </c>
    </row>
  </sheetData>
  <mergeCells count="1">
    <mergeCell ref="A1:B1"/>
  </mergeCells>
  <phoneticPr fontId="9" type="noConversion"/>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TotalTime>
  <Application>Microsoft Macintosh Excel</Application>
  <DocSecurity>0</DocSecurity>
  <ScaleCrop>false</ScaleCrop>
  <HeadingPairs>
    <vt:vector size="4" baseType="variant">
      <vt:variant>
        <vt:lpstr>워크시트</vt:lpstr>
      </vt:variant>
      <vt:variant>
        <vt:i4>8</vt:i4>
      </vt:variant>
      <vt:variant>
        <vt:lpstr>이름 지정된 범위</vt:lpstr>
      </vt:variant>
      <vt:variant>
        <vt:i4>4</vt:i4>
      </vt:variant>
    </vt:vector>
  </HeadingPairs>
  <TitlesOfParts>
    <vt:vector size="12" baseType="lpstr">
      <vt:lpstr>개요</vt:lpstr>
      <vt:lpstr>요약</vt:lpstr>
      <vt:lpstr>보안요구사항(Android)</vt:lpstr>
      <vt:lpstr>안티리버싱(Android)</vt:lpstr>
      <vt:lpstr>보안요구사항(iOS)</vt:lpstr>
      <vt:lpstr>안티리버싱(iOS)</vt:lpstr>
      <vt:lpstr>변경이력(한국어)</vt:lpstr>
      <vt:lpstr>변경이력(원문)</vt:lpstr>
      <vt:lpstr>'보안요구사항(Android)'!_FilterDatabase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전영재</cp:lastModifiedBy>
  <cp:revision>2</cp:revision>
  <dcterms:created xsi:type="dcterms:W3CDTF">2017-01-25T17:37:15Z</dcterms:created>
  <dcterms:modified xsi:type="dcterms:W3CDTF">2019-10-23T12:24:04Z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