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showInkAnnotation="0" codeName="ThisWorkbook" autoCompressPictures="0"/>
  <mc:AlternateContent xmlns:mc="http://schemas.openxmlformats.org/markup-compatibility/2006">
    <mc:Choice Requires="x15">
      <x15ac:absPath xmlns:x15ac="http://schemas.microsoft.com/office/spreadsheetml/2010/11/ac" url="C:\work\owasp-mstg\checklist.work\"/>
    </mc:Choice>
  </mc:AlternateContent>
  <xr:revisionPtr revIDLastSave="0" documentId="13_ncr:1_{F13E044C-1CA2-448F-AAEF-83333E971EFE}" xr6:coauthVersionLast="45" xr6:coauthVersionMax="45" xr10:uidLastSave="{00000000-0000-0000-0000-000000000000}"/>
  <bookViews>
    <workbookView xWindow="420" yWindow="280" windowWidth="18780" windowHeight="9920" tabRatio="500" xr2:uid="{00000000-000D-0000-FFFF-FFFF00000000}"/>
  </bookViews>
  <sheets>
    <sheet name="Tableau de Bord" sheetId="6" r:id="rId1"/>
    <sheet name="Synthèse" sheetId="7" r:id="rId2"/>
    <sheet name="Exigences de Sécurité - Android" sheetId="10" r:id="rId3"/>
    <sheet name="Anti-RE - Android" sheetId="11" r:id="rId4"/>
    <sheet name="Exigences de Sécurité - IOS" sheetId="14" r:id="rId5"/>
    <sheet name="Anti-RE - IOS" sheetId="15" r:id="rId6"/>
    <sheet name="Historique des versions" sheetId="2" r:id="rId7"/>
  </sheets>
  <definedNames>
    <definedName name="_xlnm._FilterDatabase" localSheetId="2" hidden="1">'Exigences de Sécurité - Android'!$B$3:$I$81</definedName>
    <definedName name="_xlnm._FilterDatabase" localSheetId="4" hidden="1">'Exigences de Sécurité - IOS'!$B$3:$I$81</definedName>
    <definedName name="BASE_URL">'Tableau de Bord'!$D$14</definedName>
    <definedName name="VERSION_MASVS">'Tableau de Bord'!$D$11</definedName>
    <definedName name="VERSION_MSTG">'Tableau de Bord'!$D$13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50" i="7" l="1"/>
  <c r="I50" i="7"/>
  <c r="H50" i="7"/>
  <c r="E50" i="7"/>
  <c r="D50" i="7"/>
  <c r="F50" i="7"/>
  <c r="J49" i="7"/>
  <c r="I49" i="7"/>
  <c r="H49" i="7"/>
  <c r="E49" i="7"/>
  <c r="D49" i="7"/>
  <c r="J48" i="7"/>
  <c r="I48" i="7"/>
  <c r="H48" i="7"/>
  <c r="F48" i="7"/>
  <c r="E48" i="7"/>
  <c r="D48" i="7"/>
  <c r="J47" i="7"/>
  <c r="I47" i="7"/>
  <c r="H47" i="7"/>
  <c r="E47" i="7"/>
  <c r="D47" i="7"/>
  <c r="J46" i="7"/>
  <c r="I46" i="7"/>
  <c r="H46" i="7"/>
  <c r="F46" i="7"/>
  <c r="E46" i="7"/>
  <c r="D46" i="7"/>
  <c r="J45" i="7"/>
  <c r="I45" i="7"/>
  <c r="H45" i="7"/>
  <c r="E45" i="7"/>
  <c r="D45" i="7"/>
  <c r="J44" i="7"/>
  <c r="I44" i="7"/>
  <c r="H44" i="7"/>
  <c r="D44" i="7"/>
  <c r="E44" i="7"/>
  <c r="F44" i="7"/>
  <c r="J43" i="7"/>
  <c r="I43" i="7"/>
  <c r="H43" i="7"/>
  <c r="F43" i="7"/>
  <c r="E43" i="7"/>
  <c r="D43" i="7"/>
  <c r="D12" i="6" l="1"/>
  <c r="D14" i="6" l="1"/>
  <c r="K45" i="7"/>
  <c r="K49" i="7"/>
  <c r="G43" i="7"/>
  <c r="G44" i="7"/>
  <c r="G45" i="7"/>
  <c r="G46" i="7"/>
  <c r="G47" i="7"/>
  <c r="G48" i="7"/>
  <c r="G49" i="7"/>
  <c r="G50" i="7"/>
  <c r="F49" i="7"/>
  <c r="F47" i="7"/>
  <c r="F45" i="7"/>
  <c r="K48" i="7"/>
  <c r="K46" i="7"/>
  <c r="K43" i="7"/>
  <c r="K50" i="7" l="1"/>
  <c r="K44" i="7"/>
  <c r="K47" i="7"/>
  <c r="G8" i="7"/>
  <c r="I57" i="10"/>
  <c r="I6" i="10"/>
  <c r="I6" i="14"/>
  <c r="I34" i="10"/>
  <c r="J11" i="10"/>
  <c r="H80" i="14"/>
  <c r="H68" i="14"/>
  <c r="H58" i="14"/>
  <c r="I41" i="14"/>
  <c r="I46" i="14"/>
  <c r="H38" i="14"/>
  <c r="H23" i="14"/>
  <c r="G13" i="11"/>
  <c r="H80" i="10"/>
  <c r="H68" i="10"/>
  <c r="H62" i="10"/>
  <c r="H28" i="10"/>
  <c r="H44" i="10"/>
  <c r="I37" i="10"/>
  <c r="H26" i="10"/>
  <c r="H19" i="10"/>
  <c r="H35" i="10"/>
  <c r="G15" i="15"/>
  <c r="H78" i="14"/>
  <c r="H67" i="14"/>
  <c r="H57" i="14"/>
  <c r="H43" i="14"/>
  <c r="H46" i="14"/>
  <c r="H34" i="14"/>
  <c r="H22" i="14"/>
  <c r="G10" i="11"/>
  <c r="H79" i="10"/>
  <c r="H67" i="10"/>
  <c r="H61" i="10"/>
  <c r="H48" i="10"/>
  <c r="H47" i="10"/>
  <c r="I35" i="10"/>
  <c r="I18" i="10"/>
  <c r="G17" i="15"/>
  <c r="H77" i="14"/>
  <c r="H66" i="14"/>
  <c r="H56" i="14"/>
  <c r="H50" i="14"/>
  <c r="H45" i="14"/>
  <c r="H29" i="14"/>
  <c r="H21" i="14"/>
  <c r="G9" i="11"/>
  <c r="H78" i="10"/>
  <c r="H66" i="10"/>
  <c r="H59" i="10"/>
  <c r="H51" i="10"/>
  <c r="H42" i="10"/>
  <c r="H36" i="10"/>
  <c r="H24" i="10"/>
  <c r="H77" i="10"/>
  <c r="J41" i="10"/>
  <c r="H37" i="10"/>
  <c r="H64" i="10"/>
  <c r="I43" i="10"/>
  <c r="H22" i="10"/>
  <c r="I36" i="10"/>
  <c r="I43" i="14"/>
  <c r="H81" i="10"/>
  <c r="H39" i="10"/>
  <c r="H25" i="10"/>
  <c r="H41" i="10"/>
  <c r="G7" i="15"/>
  <c r="H76" i="14"/>
  <c r="H65" i="14"/>
  <c r="I55" i="14"/>
  <c r="H49" i="14"/>
  <c r="H41" i="14"/>
  <c r="H28" i="14"/>
  <c r="H20" i="14"/>
  <c r="G8" i="11"/>
  <c r="H65" i="10"/>
  <c r="H57" i="10"/>
  <c r="I46" i="10"/>
  <c r="H23" i="10"/>
  <c r="H46" i="10"/>
  <c r="I41" i="10"/>
  <c r="H62" i="14"/>
  <c r="H24" i="14"/>
  <c r="I62" i="10"/>
  <c r="H18" i="10"/>
  <c r="I28" i="10"/>
  <c r="G6" i="15"/>
  <c r="H75" i="14"/>
  <c r="H63" i="14"/>
  <c r="H55" i="14"/>
  <c r="H44" i="14"/>
  <c r="H36" i="14"/>
  <c r="H27" i="14"/>
  <c r="H19" i="14"/>
  <c r="G7" i="11"/>
  <c r="H76" i="10"/>
  <c r="H56" i="10"/>
  <c r="H38" i="10"/>
  <c r="H20" i="10"/>
  <c r="H81" i="14"/>
  <c r="H37" i="14"/>
  <c r="H49" i="10"/>
  <c r="H11" i="10"/>
  <c r="G5" i="15"/>
  <c r="H74" i="14"/>
  <c r="H64" i="14"/>
  <c r="H54" i="14"/>
  <c r="H48" i="14"/>
  <c r="H35" i="14"/>
  <c r="H26" i="14"/>
  <c r="H18" i="14"/>
  <c r="G6" i="11"/>
  <c r="H75" i="10"/>
  <c r="I5" i="10"/>
  <c r="H58" i="10"/>
  <c r="H43" i="10"/>
  <c r="H45" i="10"/>
  <c r="H34" i="10"/>
  <c r="H21" i="10"/>
  <c r="H79" i="14"/>
  <c r="H51" i="14"/>
  <c r="H39" i="14"/>
  <c r="G17" i="11"/>
  <c r="H74" i="10"/>
  <c r="H55" i="10"/>
  <c r="H50" i="10"/>
  <c r="H10" i="10"/>
  <c r="H42" i="14"/>
  <c r="H73" i="10"/>
  <c r="H27" i="10"/>
  <c r="I11" i="10"/>
  <c r="H73" i="14"/>
  <c r="H61" i="14"/>
  <c r="H47" i="14"/>
  <c r="H25" i="14"/>
  <c r="G5" i="11"/>
  <c r="H63" i="10"/>
  <c r="H29" i="10"/>
  <c r="H59" i="14"/>
  <c r="G15" i="11"/>
  <c r="H54" i="10"/>
  <c r="H13" i="10"/>
  <c r="H13" i="14"/>
  <c r="H6" i="10"/>
  <c r="H6" i="14"/>
  <c r="H7" i="14"/>
  <c r="H9" i="10"/>
  <c r="H8" i="14"/>
  <c r="H8" i="10"/>
  <c r="H9" i="14"/>
  <c r="H14" i="10"/>
  <c r="H7" i="10"/>
  <c r="I11" i="14"/>
  <c r="H12" i="10"/>
  <c r="H5" i="14"/>
  <c r="H11" i="14"/>
  <c r="H12" i="14"/>
  <c r="H10" i="14"/>
  <c r="H5" i="10"/>
  <c r="H14" i="14"/>
  <c r="V8" i="7" l="1"/>
</calcChain>
</file>

<file path=xl/sharedStrings.xml><?xml version="1.0" encoding="utf-8"?>
<sst xmlns="http://schemas.openxmlformats.org/spreadsheetml/2006/main" count="1095" uniqueCount="400">
  <si>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</si>
  <si>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</si>
  <si>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</si>
  <si>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</si>
  <si>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</si>
  <si>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</si>
  <si>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</si>
  <si>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</si>
  <si>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</si>
  <si>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</si>
  <si>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</si>
  <si>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</si>
  <si>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</si>
  <si>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</si>
  <si>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</si>
  <si>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</si>
  <si>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</si>
  <si>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</si>
  <si>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</si>
  <si>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</si>
  <si>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</si>
  <si>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</si>
  <si>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</si>
  <si>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</si>
  <si>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</si>
  <si>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</si>
  <si>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</si>
  <si>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</si>
  <si>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</si>
  <si>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</si>
  <si>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</si>
  <si>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</si>
  <si>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</si>
  <si>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</si>
  <si>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</si>
  <si>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</si>
  <si>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</si>
  <si>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</si>
  <si>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</si>
  <si>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</si>
  <si>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</si>
  <si>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</si>
  <si>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</si>
  <si>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</si>
  <si>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</si>
  <si>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</si>
  <si>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</si>
  <si>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</si>
  <si>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</si>
  <si>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</si>
  <si>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</si>
  <si>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</si>
  <si>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</si>
  <si>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</si>
  <si>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</si>
  <si>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</si>
  <si>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</si>
  <si>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</si>
  <si>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</si>
  <si>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</si>
  <si>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</si>
  <si>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Alexander Antukh (Opera Software)</t>
  </si>
  <si>
    <t xml:space="preserve">Sven Schleier </t>
  </si>
  <si>
    <t>N/A</t>
  </si>
  <si>
    <t>Version</t>
  </si>
  <si>
    <t>`</t>
  </si>
  <si>
    <t/>
  </si>
  <si>
    <t>P</t>
  </si>
  <si>
    <t>F</t>
  </si>
  <si>
    <t>NA</t>
  </si>
  <si>
    <t>%</t>
  </si>
  <si>
    <t>Android</t>
  </si>
  <si>
    <t>iOS</t>
  </si>
  <si>
    <t>Abdessamad Temmar</t>
  </si>
  <si>
    <t>Bernhard Mueller</t>
  </si>
  <si>
    <t>-</t>
  </si>
  <si>
    <t>0.8.1</t>
  </si>
  <si>
    <t>Date</t>
  </si>
  <si>
    <t>0.9.2</t>
  </si>
  <si>
    <t>0.9.3</t>
  </si>
  <si>
    <t>4.11</t>
  </si>
  <si>
    <t>7.9</t>
  </si>
  <si>
    <t>0.9.4</t>
  </si>
  <si>
    <t>1.0</t>
  </si>
  <si>
    <t>Nom du client:</t>
  </si>
  <si>
    <t>Date de début:</t>
  </si>
  <si>
    <t>Nom du Testeur:</t>
  </si>
  <si>
    <t>Nom du fichier</t>
  </si>
  <si>
    <t>Sommaire</t>
  </si>
  <si>
    <t>V4: Authentification et Gestion des Sessions</t>
  </si>
  <si>
    <t>V8: Résilience Contre la Rétro-ingénierie</t>
  </si>
  <si>
    <t>Niveau 1</t>
  </si>
  <si>
    <t>Niveau 2</t>
  </si>
  <si>
    <t>Statut</t>
  </si>
  <si>
    <t>Cryptographie</t>
  </si>
  <si>
    <t>Communication Réseau</t>
  </si>
  <si>
    <t>Définition</t>
  </si>
  <si>
    <t>Les exigences sont appliquées à l'App mobile, mais pas complétement.</t>
  </si>
  <si>
    <t>Résilience Contre la Rétro-ingénierie - Android</t>
  </si>
  <si>
    <t>Exigences de résilience Contre la Rétro-ingénierie</t>
  </si>
  <si>
    <t>Entraver la Compréhension</t>
  </si>
  <si>
    <t>Liaison avec un Appareil</t>
  </si>
  <si>
    <t>Authentification et gestion des Sessions</t>
  </si>
  <si>
    <t>Résilience Contre la Rétro-ingénierie - IOS</t>
  </si>
  <si>
    <t>Abderrahmane Aftahi</t>
  </si>
  <si>
    <t>Ajout du graphique Radar</t>
  </si>
  <si>
    <t>Histoire des versions XLS</t>
  </si>
  <si>
    <t>Nom :</t>
  </si>
  <si>
    <t>Org :</t>
  </si>
  <si>
    <t>Role :</t>
  </si>
  <si>
    <t>E-mail :</t>
  </si>
  <si>
    <t>Nom</t>
  </si>
  <si>
    <t>Romuald Szkudlarek</t>
  </si>
  <si>
    <t>Brouillon initial</t>
  </si>
  <si>
    <t>Assurance qualité (ainsi que synchronisation du numéro de version avec le MASVS)</t>
  </si>
  <si>
    <t>Traduction en français depuis le MASVS 1.1.1</t>
  </si>
  <si>
    <t>V3: Cryptographie</t>
  </si>
  <si>
    <t>V5: Communication Réseau</t>
  </si>
  <si>
    <t>Exigences de Sécurité des Applications Mobiles - Android</t>
  </si>
  <si>
    <t>Tous les composants de l'application sont identifiés et leur besoin est confirmé.</t>
  </si>
  <si>
    <t>Les données considérées comme sensibles dans le contexte de l'application mobile sont clairement identifiées.</t>
  </si>
  <si>
    <t>Les contrôles de sécurité ne sont jamais mis en oeuvre seulement côté client, mais aussi sur les points terminaux distants.</t>
  </si>
  <si>
    <t>Une architecture de haut niveau concernant l'application mobile et tous les services distants utilisés a été définie et la sécurité a été prise en compte dans cette architecture.</t>
  </si>
  <si>
    <t>Tous les composants de l'application sont définis en termes des fonctions métier et/ou de sécurité qu'ils apportent.</t>
  </si>
  <si>
    <t>Un modèle de menaces pour l'application mobile et les services distants associés a été livré et définit les menaces potentielles et les contre-mesures associées.</t>
  </si>
  <si>
    <t>Tous les contrôles de sécurité ont une implémentation centralisée.</t>
  </si>
  <si>
    <t>Il existe une politique explicite sur la façon de gérer les clés de cryptographie (dès qu'elles existent) tout au long de leur cycle de vie. Idéalement, un standard de gestion des clés est suivi (tel que NIST SP 800-57).</t>
  </si>
  <si>
    <t>Un mécanisme pour permettre les mises à jour de l'application mobile existe.</t>
  </si>
  <si>
    <t>La sécurité est prise en compte tout au long du cycle de développement.</t>
  </si>
  <si>
    <t>Aucune donnée sensible ne devrait être stockée hors du conteneur de l'application ou des fonctions de stockage sécurisées proposées par le système.</t>
  </si>
  <si>
    <t>Aucune donnée sensible n'est écrite dans les journaux applicatifs.</t>
  </si>
  <si>
    <t>Aucune donnée sensible n'est partagée avec des tierces parties à moins que cela ne soit un besoin de l'architecture.</t>
  </si>
  <si>
    <t>Le cache du clavier est désactivé sur les champs d'entrée textuels qui traitent de données sensibles.</t>
  </si>
  <si>
    <t>Aucune donnée sensible n'est exposée par les mécanismes d'IPC.</t>
  </si>
  <si>
    <t>Aucune donnée sensible, tels que les mots de passe ou les codes PIN, n'est exposée à travers l'interface utilisateur.</t>
  </si>
  <si>
    <t>Aucune donnée sensible n'est incluse dans les sauvegardes générées par le système d'exploitation mobile.</t>
  </si>
  <si>
    <t>L'application ne garde pas les données sensibles en mémoire plus longtemps que nécessaire et la mémoire est explicitement nettoyée après son utilisation.</t>
  </si>
  <si>
    <t>L'application met en oeuvre un minimum de politique concernant la sécurité de l'accès à l'appareil tel que l'obligation pour l'utilisateur de définir un code d'accès à l'appareil.</t>
  </si>
  <si>
    <t>L'application instruit l'utilisateur sur les types d'information personnellement identifiable traités ainsi que sur les bonnes pratiques que l'utilisateur devrait suivre en utilisant l'application.</t>
  </si>
  <si>
    <t>L'application utilise des implémentations de primitives cryptographiques éprouvées.</t>
  </si>
  <si>
    <t>L'application utilise des primitives cryptographiques appropriées au cas d'utilisation, configurées en adéquation avec les bonnes pratiques de l'industrie.</t>
  </si>
  <si>
    <t>L'application n'utilise pas de protocole ou d'algorithme de cryptographie considéré par la communauté comme déprécié pour des raisons de sécurité.</t>
  </si>
  <si>
    <t>L'application ne ré-utilise pas la même clé de cryptographie à des fins différentes.</t>
  </si>
  <si>
    <t>Si l'application donne accès aux utilisateurs à un service distant, un certain niveau d'authentification, tel que l'authentification par nom d'utilisateur / mot de passe, est faite sur le point terminal distant.</t>
  </si>
  <si>
    <t>Si des sessions avec état sont utilisées, le point terminal distant utilise des identifiants de session aléatoirement générés pour authentifier les requêtes des clients sans avoir à envoyer les références des utilisateurs.</t>
  </si>
  <si>
    <t>Si l'authentification sans état basée sur des jetons est utilisée, le serveur fournit des jetons qui ont été signés par un algorithme à la sécurité éprouvée.</t>
  </si>
  <si>
    <t>Le point terminal distant met fin à la session existante lorsque l'utilisateur se déconnecte.</t>
  </si>
  <si>
    <t>Une politique de mot de passe existe et est appliquée sur le point terminal distant.</t>
  </si>
  <si>
    <t>Le point terminal distant implémente un mécanisme permettant la protection contre les essais répétés de références utilisateurs.</t>
  </si>
  <si>
    <t>Les sessions sont dévalidées sur le point terminal distant après une période d'inactivité donnée et les jetons d'accès associés expirent.</t>
  </si>
  <si>
    <t>L'authentification biométrique, lorsqu'elle est utilisée, n'est pas basée sur des évènements (c'est-à-dire l'utilisation d'une API qui retourne simplement "vrai" ou "faux"). A la place, son utilisation est basée sur le déverrouillage du trousseau d'accès / du magasin de clé (keychain / keystore).</t>
  </si>
  <si>
    <t>Un second facteur d'authentification est disponible sur le point terminal distant et l'exigence d'authentification à deux facteurs est mise en application de façon systématique.</t>
  </si>
  <si>
    <t>Les transactions sensibles requièrent une authentification améliorée.</t>
  </si>
  <si>
    <t>Les données sont cryptées sur le réseau en utilisant TLS. Le canal sécurisé est utilisé systématiquement à travers toute l'application.</t>
  </si>
  <si>
    <t>Les réglages de TLS sont en ligne avec les meilleures pratiques, ou aussi proches que possible dans le cas où le système d'exploitation ne supporte pas les standards recommandés.</t>
  </si>
  <si>
    <t>L'application valide le certificat X.509 du point terminal distant lors de l'établissement du canal sécurisé. Seuls les certificats signés par une CA de confiance sont acceptés.</t>
  </si>
  <si>
    <t>Soit l'application utilise son propre magasin de certificats, ou bien elle épingle le certificat du point terminal ou sa clé publique, et par là n'établit pas de connexion avec des points terminaux qui proposent des certificats ou des clés différents, même s'ils sont signés par des CA de confiance.</t>
  </si>
  <si>
    <t>L'application ne repose pas sur un canal de communication non-sécurisé unique (e-mail ou SMS) pour les opérations critiques telles que l'enregistrement ou la récupération de compte.</t>
  </si>
  <si>
    <t>L'application implémente l'état de l'art en termes de connectivité et de librairies de sécurité.</t>
  </si>
  <si>
    <t>L'application ne demande qu'une série minimum de permissions nécessaires.</t>
  </si>
  <si>
    <t>Toutes les entrées provenant de sources externes ainsi que des utilisateurs sont validées et si nécessaire assainies. Ceci inclut les données reçues via l'interface utilisateur, les mécanismes IPC tel que les intentions, les URL propres à l'application et les sources sur le réseau.</t>
  </si>
  <si>
    <t>L'application n'exporte pas de fonctionnalité sensible via des schémas d'URL propres à l'application, à moins que ces mécanismes ne soient correctement protégés.</t>
  </si>
  <si>
    <t>L'application n'exporte pas de fonctionnalité sensible à travers les possibilités IPC, à moins que ces mécanismes ne soient correctement protégés.</t>
  </si>
  <si>
    <t>JavaScript est désactivé dans les WebViews à moins qu'il ne soit explicitement requis.</t>
  </si>
  <si>
    <t>Les WebViews sont configurées pour ne permettre que le jeu minimum de gestionnaires de protocoles requis (idéalement, seul https est supporté). Les gestionnaires potentiellement dangereux, tels que ceux pour les fichiers, les appels téléphoniques ou l'identifiant de l'application sont désactivés.</t>
  </si>
  <si>
    <t>Dans le cas où des méthodes natives de l'application sont exposées à une WebView, il convient de valider que la WebView ne rend que le JavaScript contenu dans le package de l'application.</t>
  </si>
  <si>
    <t>La désérialisation des objets, s'il en existe, est implémentée à l'aide d'API de sérialisation de confiance.</t>
  </si>
  <si>
    <t>Qualité du code et paramètres de génération</t>
  </si>
  <si>
    <t>L'application est signée et livrée avec un certificat en cours de validité, dont la clé privée est correctement protégée.</t>
  </si>
  <si>
    <t>L'application a été générée en mode release avec des réglages appropriés à ce mode (c.a.d. sans les possibilités de déboggage).</t>
  </si>
  <si>
    <t>Les symboles pour le déboggage ont été enlevés des binaires natifs.</t>
  </si>
  <si>
    <t>Tous les composants utilisés par l'application provenant de sources externes, notamment les librairies et les frameworks, ont été identifiés et analysés à la recherche de vulnérabilités connues.</t>
  </si>
  <si>
    <t>L'application intercepte et gère les exceptions potentielles.</t>
  </si>
  <si>
    <t>La logique de gestion des erreurs dans les contrôles de sécurité refuse tout accès par défaut.</t>
  </si>
  <si>
    <t>Dans le code non-géré, la mémoire est allouée, libérée et utilisée de façon sécurisée.</t>
  </si>
  <si>
    <t>Les fonctionnalités de sécurité intégrées dans les outils de la chaîne de génération, par exemple ceux pour la minification de byte-code, pour la protection de la pile, pour le support PIE ou le comptage de références automatiques, sont activées.</t>
  </si>
  <si>
    <t>Succès</t>
  </si>
  <si>
    <t>Echec</t>
  </si>
  <si>
    <t>Entraver l'Analyse Dynamique et la Modification</t>
  </si>
  <si>
    <t>L'application détecte et réagit à la présence d'appareils rootés ou jailbreakés soit en alertant l'utilisateur ou en mettant fin à l'application.</t>
  </si>
  <si>
    <t>L'application empêche le déboggage et / ou réagit à la présence d'un déboggeur. Tous les protocoles de déboggage disponibles doivent être couverts.</t>
  </si>
  <si>
    <t>L'application détecte et réagit à la modification de fichiers exécutables et de données critiques au sein de son bac à sable.</t>
  </si>
  <si>
    <t>L'application détecte et réagit à la présence d'outils et de frameworks de rétro-ingénierie courants sur l'appareil.</t>
  </si>
  <si>
    <t>L'application détecte et réagit à son exécution dans un émulateur.</t>
  </si>
  <si>
    <t>L'application détecte et réagit à la modification de code et de données dans son espace mémoire.</t>
  </si>
  <si>
    <t>L'application implémente plusieurs mécanismes parmi les catégories de défense (8.1 à 8.6). Il convient de noter que la résilience augmente avec la quantité et la diversité de l'originalité des mécanismes utilisés.</t>
  </si>
  <si>
    <t>Les mécanismes de détection déclenchent des réponses de différents types, notamment des réponses invisibles de retardement de l'attaque.</t>
  </si>
  <si>
    <t>L'obscurcissement est mis en oeuvre par des défenses programmatiques qui, à leur tour, entravent le dé-obscurcissement via l'analyse dynamique.</t>
  </si>
  <si>
    <t>L'application implémente un mécanisme de 'liaison avec l'appareil' utilisant une empreinte de l'appareil dérivée de multiples propriétés uniques à cet appareil.</t>
  </si>
  <si>
    <t>Tous les fichiers exécutables et les librairies appartenant à l'application sont soit chiffrés au niveau du fichier et / ou le code important et les segments de données à l'intérieur des exécutables sont chiffrés ou compactés. Une analyse statique triviale ne révèle pas de code important ou de données.</t>
  </si>
  <si>
    <t>Si le but de l'obscurcissement est de protéger des traitements sensibles, le schéma d'obscurcissement utilisé est à la fois approprié à la tâche considérée et est résistant envers les méthodes de dé-obscurcissement manuelles et automatiques, en prenant en considération les recherches disponibles. L'efficacité du schéma d'obscurcissement doit être validée à travers du test manuel. Il convient de noter que les fonctionnalités d'isolation au niveau matériel doivent être mises en pratique de préférence à l'obscurcissement toutes les fois que cela est possible.</t>
  </si>
  <si>
    <t>Exigences de Sécurité des Applications Mobiles - IOS</t>
  </si>
  <si>
    <t>V2: Stockage des données et Respect de la Vie Privée</t>
  </si>
  <si>
    <t>V7: Qualité du code et paramètres de génération</t>
  </si>
  <si>
    <t>Score de Conformité au MASVS ( / 5)</t>
  </si>
  <si>
    <t>Informations générales concernant les Tests</t>
  </si>
  <si>
    <t>Localisation des Tests:</t>
  </si>
  <si>
    <t>Date de fin:</t>
  </si>
  <si>
    <t>Périmètre du Test</t>
  </si>
  <si>
    <t>Toutes les fonctions disponibles dans l'App &lt;NomApp&gt;.</t>
  </si>
  <si>
    <t xml:space="preserve">Niveau de Vérification </t>
  </si>
  <si>
    <t xml:space="preserve">Après consulation du &lt;Client&gt;, il a été décidé que seules les Exigences de Niveau 1 sont Applicables sur &lt;NomApp&gt;. </t>
  </si>
  <si>
    <t>Informations Concernant les Tests sur Android</t>
  </si>
  <si>
    <t>Nom de l'Application :</t>
  </si>
  <si>
    <t xml:space="preserve">Lien sur Google Play Store  </t>
  </si>
  <si>
    <t>Informations Concernant les Tests sur iOS</t>
  </si>
  <si>
    <t>Lien sur l'App Store</t>
  </si>
  <si>
    <t>Représentants et Coordonnées du client</t>
  </si>
  <si>
    <t>Téléphone :</t>
  </si>
  <si>
    <r>
      <t xml:space="preserve">Check-list de Sécurité des Applications Mobiles de l'OWASP 
</t>
    </r>
    <r>
      <rPr>
        <sz val="14"/>
        <rFont val="Trebuchet MS"/>
        <family val="2"/>
      </rPr>
      <t xml:space="preserve">
Basé Sur l'"OWASP Mobile Application Security Verification Standard"</t>
    </r>
  </si>
  <si>
    <t xml:space="preserve">Exigences de Vérification détaillées </t>
  </si>
  <si>
    <t>Stockage des données et Respect de la Vie Privée</t>
  </si>
  <si>
    <t>Procédure de Test</t>
  </si>
  <si>
    <t>Commentaires</t>
  </si>
  <si>
    <t>Légende</t>
  </si>
  <si>
    <t>Les exigences sont appliquées à l'App mobile et implémentées suivant les bonnes pratiques.</t>
  </si>
  <si>
    <t>Les exigences ne sont appliquées à l'App mobile.</t>
  </si>
  <si>
    <t>Symbole</t>
  </si>
  <si>
    <t>Fusion de trois modèles différents</t>
  </si>
  <si>
    <t xml:space="preserve">Refonte, ajout des liens vers le guide </t>
  </si>
  <si>
    <t xml:space="preserve"> Synchronisation avec le MASVS (fusion de 7.9 dans 7.8)</t>
  </si>
  <si>
    <t xml:space="preserve"> Synchronisation avec le MASVS (mise à jour des exigences des domaines 4 et R)</t>
  </si>
  <si>
    <t xml:space="preserve"> Synchronisation avec le MASVS (mise à jour des exigences des domaines 1, 4 et 6)</t>
  </si>
  <si>
    <t xml:space="preserve"> Synchronisation avec le MASVS (mise à jour des exigences des domaines 3 et 8)</t>
  </si>
  <si>
    <t xml:space="preserve"> Synchronisation avec le MASVS (mise à jour du domaine 2), mise à jour des liens vers le nouveau Gitbook</t>
  </si>
  <si>
    <t>Version du MASVS</t>
  </si>
  <si>
    <t>1.1.0</t>
  </si>
  <si>
    <t>Mise à jour des liens vers le guide 1.1.0</t>
  </si>
  <si>
    <t>V1:Architecture, Design et Modèle de Menaces</t>
  </si>
  <si>
    <t>Architecture, Design et Modèle de Menaces</t>
  </si>
  <si>
    <t>Interactions avec la Plateforme</t>
  </si>
  <si>
    <t>V6: Interactions avec la Plateforme</t>
  </si>
  <si>
    <t>Version en ligne du MSTG</t>
  </si>
  <si>
    <t>Score de conformité au MASVS ( / 5)</t>
  </si>
  <si>
    <t xml:space="preserve">Les deux lignes qui précédent sont utilisées pour construire la base de tous les liens 'Hyperlinks' dans les cheklistes concernants Android et IOS. </t>
  </si>
  <si>
    <t>Hash SHA256 de l'APK.(vous pouvez l'obtenir en utilisant shasum, openssl ou sha256sum)</t>
  </si>
  <si>
    <t>Hash SHA256 de l'IPA.(vous pouvez l'obtenir en utilisant shasum, openssl ou sha256sum)</t>
  </si>
  <si>
    <t>1.1.0.1</t>
  </si>
  <si>
    <t>1.1.0.2</t>
  </si>
  <si>
    <t>1.1.0.3</t>
  </si>
  <si>
    <t>1.1.0.4</t>
  </si>
  <si>
    <t>Georges Bolssens</t>
  </si>
  <si>
    <t>1.1.0.5</t>
  </si>
  <si>
    <t>1.1.0.6</t>
  </si>
  <si>
    <t xml:space="preserve">SHA256 checksum au lieu du MD5 dans la feuille contenant le tableau de board du document
Régler la feuille contenant la synthèse 
Ajouter une explication concernant les liens dans la feuille contenat le tableau de board 
Ajouter le lien 0x04 au MSTG pour v4.11 pour les deux plateformes (précédement vide)
</t>
  </si>
  <si>
    <r>
      <rPr>
        <b/>
        <sz val="12"/>
        <rFont val="Calibri"/>
        <family val="2"/>
      </rPr>
      <t>Sync avec MASVS/MSTG v1.1.0</t>
    </r>
    <r>
      <rPr>
        <sz val="12"/>
        <rFont val="Calibri"/>
        <family val="2"/>
      </rPr>
      <t xml:space="preserve">
- reécrire les colonnes "exigences de vérification détaillés" pour correspondre les mots du MASVS
- Ajouter les liens 0x05/0x06 dans MSTG pour v3.3+3.5 (précédement les deux 0x04)
- Ajouter le lien 0x05 dans MSTG pour Android-V7.5(précédement vide)
- Ajouter le lien 0x06 dans MSTG pour iOS-V6.1+6.6+6.7+6.8+7.5+7.8 (précédement vide)
- Mettre à jour le texte du lien iOS-V5.3 à "Tester les magasins de certificats personnalisées et l'épinglage de certificats" comme il y a pas une paragraphe pour "Tester la vérification du validité du point terminal"
- Mettre à jour le texte du lien iOS-V8.1 à "Tester la détection du jailbreak" (précédement "Détection du root avancée" qui est un terme éroné pour la plateforme)
</t>
    </r>
    <r>
      <rPr>
        <b/>
        <sz val="12"/>
        <rFont val="Calibri"/>
        <family val="2"/>
      </rPr>
      <t>Lier la Version de la checklist avec une version du MASVS/MSTG spécifique, et basculer vers github.com au lieu du gitbook.io</t>
    </r>
    <r>
      <rPr>
        <sz val="12"/>
        <rFont val="Calibri"/>
        <family val="2"/>
      </rPr>
      <t xml:space="preserve">
- Représenter la version du MASVS/MSTG dans la feuille contenant le tableau de board dans la cellule D11 (nom de la rangé "VERSION_MASVS")
- Representer la "racine" de la version du MSTG en github.com dans la feuille du tableau board dans la cellule D12 (nom de la rangé "BASE_URL")
- Générer les liens du MSTG dynamiquement avec des formules pour simplifier la maintenance dans le futur et suppoter les différents langues en faisant référence aux deux rangés précédentes
- Ajouter une colonne "Version du MASVS" à la feuille "Historiques des versions" pour représenter les liens entre les versions de la cheklist et MASVS/MSTG
</t>
    </r>
    <r>
      <rPr>
        <b/>
        <sz val="12"/>
        <rFont val="Calibri"/>
        <family val="2"/>
      </rPr>
      <t>Sync la feuille "Anti-RE" pour mieux correspondre au L1/L2 la feuille "Exigences de sécurité"</t>
    </r>
    <r>
      <rPr>
        <sz val="12"/>
        <rFont val="Calibri"/>
        <family val="2"/>
      </rPr>
      <t xml:space="preserve">
- Ajouter l'entête "ID"
- Supprimer les bodures des cellules à l'intérieur
</t>
    </r>
    <r>
      <rPr>
        <b/>
        <sz val="12"/>
        <rFont val="Calibri"/>
        <family val="2"/>
      </rPr>
      <t>Ménage/MISC</t>
    </r>
    <r>
      <rPr>
        <sz val="12"/>
        <rFont val="Calibri"/>
        <family val="2"/>
      </rPr>
      <t xml:space="preserve">
- Ajouter les "-" qui manque dans les colonnes "procédure du test" pour les cas ou il y a pas des examples dans le MSTG
- Ajouter les bodures des cellules manquantes
- Régler tous les IDs au format "x.y". précédement été un mélange entre "x.y" et "x,y"
- Régler le type des cellules des IDs à "Text" pour empêcher Excel de forcer le point décimale d'un espace à une virgule"
- Activer les gridelines dans les deux feuille concernant Android pour améliorer la lisibilité (inspiré des feuilles de IOS)
- Régler toutes les feuillles au niveau de zoom 100%
- Présenter IOS-2.11 à "N/A" (non définie précédement)</t>
    </r>
  </si>
  <si>
    <t xml:space="preserve">Synchroniser la version française avec les modifications de la version anglaise 1.1.0.5 </t>
  </si>
  <si>
    <t>1.2</t>
  </si>
  <si>
    <t>1.3</t>
  </si>
  <si>
    <t>1.5</t>
  </si>
  <si>
    <t>1.4</t>
  </si>
  <si>
    <t>1.6</t>
  </si>
  <si>
    <t>1.8</t>
  </si>
  <si>
    <t>1.9</t>
  </si>
  <si>
    <t>5.6</t>
  </si>
  <si>
    <t>6.7</t>
  </si>
  <si>
    <t>6.8</t>
  </si>
  <si>
    <t>8.1</t>
  </si>
  <si>
    <t>8.2</t>
  </si>
  <si>
    <t>8.3</t>
  </si>
  <si>
    <t>8.4</t>
  </si>
  <si>
    <t>8.5</t>
  </si>
  <si>
    <t>8.6</t>
  </si>
  <si>
    <t>8.7</t>
  </si>
  <si>
    <t>8.8</t>
  </si>
  <si>
    <t>8.9</t>
  </si>
  <si>
    <t>8.11</t>
  </si>
  <si>
    <t>8.12</t>
  </si>
  <si>
    <t xml:space="preserve"> -</t>
  </si>
  <si>
    <t>1.1.2</t>
  </si>
  <si>
    <t>1.1.1.1</t>
  </si>
  <si>
    <t>Version du MSTG</t>
  </si>
  <si>
    <t>1.1.4</t>
  </si>
  <si>
    <t>Version en ligne du MASVS</t>
  </si>
  <si>
    <t xml:space="preserve">Mise à jour des liens à la base des restructurations du OSS19:
android 
3.2|3.4|4.9|4.10|5.2|5.4|7.7
IOS
3.2|4.5|4.10|4.11|5.1|5.3|6.4|7.8 
</t>
  </si>
  <si>
    <t xml:space="preserve">Correction du lien vers le répertoire du MSTG et ajout d'un lien vers le répertoire du MASVS </t>
  </si>
  <si>
    <t>1.1.1.2</t>
  </si>
  <si>
    <t>L'application enlève les données sensibles des vues lors de son passage en arrière-plan.</t>
  </si>
  <si>
    <t>L'application n'utilise pas la cryptographie symétrique avec des clés codées en dur comme seule méthode de chiffrement.</t>
  </si>
  <si>
    <t>Toute valeur aléatoire est générée par un générateur de nombres aléatoires offrant un bon niveau de sécurité.</t>
  </si>
  <si>
    <t>1.1.1.3</t>
  </si>
  <si>
    <t>Synchronisation la nomination des exigences de sécurité du fichier excel avec celles du MASVS
modification:
3.1</t>
  </si>
  <si>
    <t>Mise à jour du lien 2.12 pour IOS</t>
  </si>
  <si>
    <t>1.1.1.4</t>
  </si>
  <si>
    <t>Synchronisation des descriptions des liens avec MSTG.</t>
  </si>
  <si>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</si>
  <si>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</si>
  <si>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</si>
  <si>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</si>
  <si>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</si>
  <si>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</si>
  <si>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</si>
  <si>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</si>
  <si>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</si>
  <si>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</si>
  <si>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</si>
  <si>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</si>
  <si>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</si>
  <si>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</si>
  <si>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</si>
  <si>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</si>
  <si>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</si>
  <si>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</si>
  <si>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</si>
  <si>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</si>
  <si>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</si>
  <si>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</si>
  <si>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</si>
  <si>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</si>
  <si>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MSTG-CRYPTO-3</t>
  </si>
  <si>
    <t>MSTG-CRYPTO-2</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</si>
  <si>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</si>
  <si>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</si>
  <si>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</si>
  <si>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</si>
  <si>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</si>
  <si>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</si>
  <si>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</si>
  <si>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</si>
  <si>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</si>
  <si>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</si>
  <si>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</si>
  <si>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</si>
  <si>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</si>
  <si>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</si>
  <si>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</si>
  <si>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</si>
  <si>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</si>
  <si>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</si>
  <si>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</si>
  <si>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</si>
  <si>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</si>
  <si>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</si>
  <si>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</si>
  <si>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</si>
  <si>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</si>
  <si>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</si>
  <si>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</si>
  <si>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</si>
  <si>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</si>
  <si>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</si>
  <si>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</si>
  <si>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</si>
  <si>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</si>
  <si>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</si>
  <si>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</si>
  <si>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</si>
  <si>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</si>
  <si>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</si>
  <si>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</si>
  <si>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</si>
  <si>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</si>
  <si>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</si>
  <si>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</si>
  <si>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</si>
  <si>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</si>
  <si>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</si>
  <si>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</si>
  <si>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</si>
  <si>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</si>
  <si>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MSTG-PLATFORM-9</t>
  </si>
  <si>
    <t>Mise à jour:
- Ajout des MSTG-IDs
- Couvrage des liens MSTG V1</t>
  </si>
  <si>
    <t>1.1.3</t>
  </si>
  <si>
    <t>1.11</t>
  </si>
  <si>
    <t>1.12</t>
  </si>
  <si>
    <t>MSTG-ARCH-11</t>
  </si>
  <si>
    <t>MSTG-ARCH-12</t>
  </si>
  <si>
    <t>Une politique de divulgation responsable est mise en place et appliquée d'une manière efficiente.</t>
  </si>
  <si>
    <t>L'application doit se conformer aux lois et règlementations de confidentialité.</t>
  </si>
  <si>
    <t>2.13</t>
  </si>
  <si>
    <t>2.14</t>
  </si>
  <si>
    <t>2.15</t>
  </si>
  <si>
    <t>MSTG-STORAGE-13</t>
  </si>
  <si>
    <t>MSTG-STORAGE-14</t>
  </si>
  <si>
    <t>MSTG-STORAGE-15</t>
  </si>
  <si>
    <t>Les fonctions de stockage sécurisées proposées par les systèmes doivent être utilisées de manière appropriée pour stocker les données sensibles tels que les informations personnellement identifiables (PII), les références des utilisateurs ou les clés cryptographiques.</t>
  </si>
  <si>
    <t>Aucune donnée sensible ne doit être stockée localement sur l'appareil mobile. Par contre, les données doivent être extraites à partir d'un point terminal distant et stockées seulement en mémoire.</t>
  </si>
  <si>
    <t>Si le stockage des données sensibles localement est encore exigé, ces dernières doivent être chiffrées par une clé dérivée d'un stockage matériel qui exige l'authentification.</t>
  </si>
  <si>
    <t>Le stockage local de l'application doit être effacé après un nombre excessif de tentatives d'authentification erronées.</t>
  </si>
  <si>
    <t>4.12</t>
  </si>
  <si>
    <t>MSTG-AUTH-12</t>
  </si>
  <si>
    <t>L'application informe les utilisateurs de toutes les activités critiques sur leurs comptes. Les utilisateurs ont accès à la liste des appareils utilisés pour accéder à leurs comptes, accès aux informations contextuelles (adresse IP, localisation, etc...), et peuvent bloquer certains appareils.</t>
  </si>
  <si>
    <t>Des modèles d'autorisation doivent être définis et mis en oeuvre au niveau du point terminal distant.</t>
  </si>
  <si>
    <t>6.9</t>
  </si>
  <si>
    <t>6.10</t>
  </si>
  <si>
    <t>6.11</t>
  </si>
  <si>
    <t>MSTG-PLATFORM-10</t>
  </si>
  <si>
    <t>MSTG-PLATFORM-11</t>
  </si>
  <si>
    <t>L'application doit se protéger contre les attaques par recouvrement. (Android seulement)</t>
  </si>
  <si>
    <t>Le cache, le stockage et les ressources téléchargées (JavaScript, etc.) d'une WebView doivent être supprimés avant que la WebView soit détruite.</t>
  </si>
  <si>
    <t>Vérifier que l'application n'autorise pas l'utilisation des claviers tiers personnalisés lors de la saisie des données sensibles.</t>
  </si>
  <si>
    <t>Le code de déboggage et le code d'assistance au développement (e.g. code de test, portes dérobées, paramètres cachés) ont été enlevés de l'application et celle-ci ne journalise ni de messages d'erreur inutilement longs ni de messages de déboggage.</t>
  </si>
  <si>
    <t>8.13</t>
  </si>
  <si>
    <t>MSTG-RESILIENCE-13</t>
  </si>
  <si>
    <t>Entraver l'écoute</t>
    <phoneticPr fontId="32"/>
  </si>
  <si>
    <t>Pour une défense en profondeur, en plus d'avoir un durcissement efficace des parties communicantes, le chiffrement des données utilisées au niveau de l'application peut être appliqué pour entraver l'écoute.</t>
  </si>
  <si>
    <t>MSTG-PLATFORM-12</t>
  </si>
  <si>
    <t>Koki Takeyama</t>
    <phoneticPr fontId="32"/>
  </si>
  <si>
    <t>1.1.3.1</t>
    <phoneticPr fontId="32"/>
  </si>
  <si>
    <t>Synchronisation avec le MASVS 1.2
- Ajouter
1.11, 1.12, 2.13, 2.14, 2.15, 4.12, 6.9, 6.10, 6.11, 8.13
- Modification
2.1, 3.4, 4.11, 7.4
- Modification (Français)
2.1, 4.11, 7.4
- Modification (Japonais)
2.1, 4.11, 7.4
- Modification (Coréen)
1.2, 1.3, 1.7, 2.1, 2.12, 3.1, 3.4, 4.2, 4.6, 4.8, 4.9, 4.11, 5.4, 5.5, 6.2, 6.3, 6.4, 6.5, 6.6, 6.7, 6.8, 7.1, 7.2, 7.3, 7.4, 7.5, 7.6, 7.7, 7.8, 7.9, 8.2, 8.5, 8.12
- Modification (Espagno)
1.7, 1.8, 1.9, 1.10, 2.1, 2.3, 2.5, 2.6, 2.8, 2.9, 2.10, 3.1, 3.3, 3.4, 3.6, 4.8, 4.9, 4.10, 4.11, 5.2, 5.3, 5.4, 5.5, 6.1, 6.2, 6.3, 6.4, 6.6, 6.7, 6.8, 7.1, 7.2, 7.3, 7.4, 7.5, 7.6, 7.8, 7.9, 8.2, 8.3, 8.4, 8.5, 8.7, 8.8, 8.9, 8.10, 8.11, 8.12</t>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</si>
</sst>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9999]###\-####;\(###\)\ ###\-####"/>
  </numFmts>
  <fonts count="34" x14ac:knownFonts="1">
    <font>
      <sz val="12"/>
      <color theme="1"/>
      <name val="ＭＳ Ｐゴシック"/>
      <family val="2"/>
      <scheme val="minor"/>
    </font>
    <font>
      <u/>
      <sz val="12"/>
      <color theme="10"/>
      <name val="ＭＳ Ｐゴシック"/>
      <family val="2"/>
      <scheme val="minor"/>
    </font>
    <font>
      <u/>
      <sz val="12"/>
      <color theme="11"/>
      <name val="ＭＳ Ｐゴシック"/>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ＭＳ Ｐゴシック"/>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ＭＳ Ｐゴシック"/>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u/>
      <sz val="11"/>
      <color theme="10"/>
      <name val="ＭＳ Ｐゴシック"/>
      <family val="2"/>
      <scheme val="minor"/>
    </font>
    <font>
      <b/>
      <sz val="14"/>
      <name val="Trebuchet MS"/>
      <family val="2"/>
    </font>
    <font>
      <sz val="14"/>
      <name val="Trebuchet MS"/>
      <family val="2"/>
    </font>
    <font>
      <b/>
      <sz val="12"/>
      <color theme="1"/>
      <name val="ＭＳ Ｐゴシック"/>
      <family val="2"/>
      <scheme val="minor"/>
    </font>
    <font>
      <b/>
      <sz val="12"/>
      <color rgb="FF000000"/>
      <name val="Calibri"/>
      <family val="2"/>
    </font>
    <font>
      <sz val="10"/>
      <name val="Arial"/>
      <family val="2"/>
    </font>
    <font>
      <b/>
      <sz val="11"/>
      <color theme="0"/>
      <name val="Calibri"/>
      <family val="2"/>
    </font>
    <font>
      <b/>
      <sz val="12"/>
      <name val="Calibri"/>
      <family val="2"/>
    </font>
    <font>
      <sz val="12"/>
      <name val="Calibri"/>
      <family val="2"/>
    </font>
    <font>
      <b/>
      <sz val="12"/>
      <color theme="10"/>
      <name val="ＭＳ Ｐゴシック"/>
      <family val="2"/>
      <scheme val="minor"/>
    </font>
    <font>
      <sz val="6"/>
      <name val="ＭＳ Ｐゴシック"/>
      <family val="3"/>
      <charset val="128"/>
      <scheme val="minor"/>
    </font>
    <font>
      <b/>
      <sz val="12"/>
      <color theme="1"/>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55">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style="thin">
        <color indexed="63"/>
      </left>
      <right style="thin">
        <color auto="1"/>
      </right>
      <top style="thin">
        <color indexed="63"/>
      </top>
      <bottom/>
      <diagonal/>
    </border>
    <border>
      <left style="thin">
        <color indexed="63"/>
      </left>
      <right style="thin">
        <color auto="1"/>
      </right>
      <top/>
      <bottom style="thin">
        <color indexed="63"/>
      </bottom>
      <diagonal/>
    </border>
    <border>
      <left/>
      <right style="thin">
        <color indexed="64"/>
      </right>
      <top style="thin">
        <color indexed="64"/>
      </top>
      <bottom style="thin">
        <color indexed="64"/>
      </bottom>
      <diagonal/>
    </border>
    <border>
      <left/>
      <right style="thin">
        <color indexed="63"/>
      </right>
      <top style="thin">
        <color indexed="63"/>
      </top>
      <bottom style="thin">
        <color indexed="63"/>
      </bottom>
      <diagonal/>
    </border>
    <border>
      <left/>
      <right style="thin">
        <color auto="1"/>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3"/>
      </right>
      <top/>
      <bottom style="thin">
        <color indexed="63"/>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theme="0" tint="-0.24994659260841701"/>
      </right>
      <top/>
      <bottom/>
      <diagonal/>
    </border>
    <border>
      <left style="thin">
        <color theme="0" tint="-0.24994659260841701"/>
      </left>
      <right style="thin">
        <color auto="1"/>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0">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9" fillId="0" borderId="2" xfId="0" applyFont="1" applyBorder="1" applyAlignment="1">
      <alignment vertical="top" wrapText="1"/>
    </xf>
    <xf numFmtId="0" fontId="21" fillId="0" borderId="0" xfId="0" applyFont="1"/>
    <xf numFmtId="0" fontId="6" fillId="0" borderId="12" xfId="0" applyFont="1" applyBorder="1" applyAlignment="1" applyProtection="1">
      <alignment vertical="center" wrapText="1"/>
      <protection locked="0"/>
    </xf>
    <xf numFmtId="176" fontId="6" fillId="0" borderId="12" xfId="0" applyNumberFormat="1" applyFont="1" applyBorder="1" applyAlignment="1" applyProtection="1">
      <alignment vertical="center" wrapText="1"/>
      <protection locked="0"/>
    </xf>
    <xf numFmtId="0" fontId="21" fillId="0" borderId="2" xfId="0" applyFont="1" applyBorder="1"/>
    <xf numFmtId="0" fontId="21" fillId="0" borderId="2" xfId="0" applyFont="1" applyBorder="1" applyAlignment="1"/>
    <xf numFmtId="14" fontId="21" fillId="0" borderId="2" xfId="0" applyNumberFormat="1" applyFont="1" applyBorder="1"/>
    <xf numFmtId="0" fontId="21" fillId="0" borderId="2" xfId="0" applyFont="1" applyBorder="1" applyAlignment="1">
      <alignment horizontal="center"/>
    </xf>
    <xf numFmtId="0" fontId="4" fillId="0" borderId="14" xfId="0" applyFont="1" applyBorder="1" applyAlignment="1" applyProtection="1">
      <alignment vertical="center"/>
    </xf>
    <xf numFmtId="0" fontId="21" fillId="0" borderId="2" xfId="0" quotePrefix="1" applyFont="1" applyBorder="1" applyAlignment="1">
      <alignment horizontal="center"/>
    </xf>
    <xf numFmtId="0" fontId="4" fillId="0" borderId="13" xfId="0" applyFont="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2" xfId="0" applyFont="1" applyBorder="1" applyAlignment="1">
      <alignment vertical="top" wrapText="1"/>
    </xf>
    <xf numFmtId="0" fontId="29" fillId="0" borderId="2" xfId="0" applyFont="1" applyBorder="1"/>
    <xf numFmtId="0" fontId="30" fillId="0" borderId="2" xfId="0" applyFont="1" applyBorder="1"/>
    <xf numFmtId="14" fontId="30" fillId="0" borderId="2" xfId="0" applyNumberFormat="1" applyFont="1" applyBorder="1"/>
    <xf numFmtId="0" fontId="30" fillId="0" borderId="2" xfId="0" quotePrefix="1" applyFont="1" applyBorder="1" applyAlignment="1">
      <alignment horizontal="center"/>
    </xf>
    <xf numFmtId="0" fontId="4" fillId="0" borderId="38" xfId="0" applyFont="1" applyBorder="1" applyAlignment="1" applyProtection="1">
      <alignment horizontal="center" vertical="center"/>
    </xf>
    <xf numFmtId="0" fontId="1" fillId="0" borderId="39" xfId="9" quotePrefix="1" applyBorder="1" applyAlignment="1" applyProtection="1">
      <alignment horizontal="left" vertical="center" wrapText="1"/>
    </xf>
    <xf numFmtId="0" fontId="5" fillId="0" borderId="40" xfId="0" applyFont="1" applyBorder="1" applyAlignment="1" applyProtection="1">
      <alignment horizontal="left" vertical="center" wrapText="1"/>
      <protection locked="0"/>
    </xf>
    <xf numFmtId="0" fontId="4" fillId="0" borderId="37" xfId="0" applyFont="1" applyBorder="1" applyAlignment="1" applyProtection="1">
      <alignment horizontal="left" vertical="center"/>
    </xf>
    <xf numFmtId="0" fontId="1" fillId="0" borderId="36" xfId="9" quotePrefix="1" applyBorder="1" applyAlignment="1" applyProtection="1">
      <alignment horizontal="center" vertical="center" wrapText="1"/>
    </xf>
    <xf numFmtId="0" fontId="4" fillId="0" borderId="38" xfId="0" applyFont="1" applyBorder="1" applyAlignment="1" applyProtection="1">
      <alignment vertical="center"/>
    </xf>
    <xf numFmtId="0" fontId="1" fillId="0" borderId="41" xfId="9" quotePrefix="1" applyBorder="1" applyAlignment="1" applyProtection="1">
      <alignment horizontal="left" vertical="center" wrapText="1"/>
    </xf>
    <xf numFmtId="0" fontId="21" fillId="0" borderId="44" xfId="0" applyFont="1" applyBorder="1"/>
    <xf numFmtId="0" fontId="30" fillId="0" borderId="44" xfId="0" quotePrefix="1" applyFont="1" applyBorder="1" applyAlignment="1">
      <alignment horizontal="center"/>
    </xf>
    <xf numFmtId="14" fontId="21" fillId="0" borderId="44" xfId="0" applyNumberFormat="1" applyFont="1" applyBorder="1"/>
    <xf numFmtId="0" fontId="26" fillId="0" borderId="0" xfId="0" applyFont="1" applyBorder="1" applyAlignment="1">
      <alignment horizontal="left"/>
    </xf>
    <xf numFmtId="0" fontId="0" fillId="0" borderId="44" xfId="0" applyBorder="1" applyAlignment="1">
      <alignment horizontal="center"/>
    </xf>
    <xf numFmtId="0" fontId="21" fillId="0" borderId="44" xfId="0" applyFont="1" applyBorder="1" applyAlignment="1">
      <alignment horizontal="center"/>
    </xf>
    <xf numFmtId="0" fontId="21" fillId="0" borderId="44" xfId="0" quotePrefix="1" applyFont="1" applyBorder="1" applyAlignment="1">
      <alignment horizontal="center"/>
    </xf>
    <xf numFmtId="0" fontId="21" fillId="0" borderId="45" xfId="0" applyFont="1" applyBorder="1"/>
    <xf numFmtId="0" fontId="30" fillId="0" borderId="45" xfId="0" quotePrefix="1" applyFont="1" applyBorder="1" applyAlignment="1">
      <alignment horizontal="center"/>
    </xf>
    <xf numFmtId="14" fontId="30" fillId="0" borderId="45" xfId="0" applyNumberFormat="1" applyFont="1" applyBorder="1"/>
    <xf numFmtId="0" fontId="30" fillId="0" borderId="45" xfId="0" applyFont="1" applyBorder="1" applyAlignment="1">
      <alignment wrapText="1"/>
    </xf>
    <xf numFmtId="0" fontId="30" fillId="0" borderId="44" xfId="0" applyFont="1" applyBorder="1" applyAlignment="1">
      <alignment wrapText="1"/>
    </xf>
    <xf numFmtId="0" fontId="21" fillId="0" borderId="46" xfId="0" applyFont="1" applyBorder="1"/>
    <xf numFmtId="0" fontId="30" fillId="0" borderId="46" xfId="0" quotePrefix="1" applyFont="1" applyBorder="1" applyAlignment="1">
      <alignment horizontal="center"/>
    </xf>
    <xf numFmtId="14" fontId="30" fillId="0" borderId="46" xfId="0" applyNumberFormat="1" applyFont="1" applyBorder="1"/>
    <xf numFmtId="0" fontId="30" fillId="0" borderId="46" xfId="0" applyFont="1" applyBorder="1" applyAlignment="1">
      <alignment wrapText="1"/>
    </xf>
    <xf numFmtId="0" fontId="4" fillId="9" borderId="48" xfId="0" applyFont="1" applyFill="1" applyBorder="1" applyAlignment="1" applyProtection="1">
      <alignment vertical="center"/>
    </xf>
    <xf numFmtId="0" fontId="4" fillId="9" borderId="49" xfId="0" applyFont="1" applyFill="1" applyBorder="1" applyAlignment="1" applyProtection="1">
      <alignment vertical="center"/>
    </xf>
    <xf numFmtId="0" fontId="4" fillId="9" borderId="50" xfId="0" applyFont="1" applyFill="1" applyBorder="1" applyAlignment="1" applyProtection="1">
      <alignment vertical="center"/>
    </xf>
    <xf numFmtId="0" fontId="1" fillId="0" borderId="46" xfId="9" applyFill="1" applyBorder="1" applyAlignment="1" applyProtection="1">
      <alignment vertical="center"/>
    </xf>
    <xf numFmtId="0" fontId="15" fillId="0" borderId="0" xfId="0" applyFont="1" applyBorder="1" applyAlignment="1">
      <alignment horizontal="left" vertical="top" wrapText="1"/>
    </xf>
    <xf numFmtId="0" fontId="15" fillId="0" borderId="51" xfId="0" applyFont="1" applyBorder="1" applyAlignment="1">
      <alignment vertical="top" wrapText="1"/>
    </xf>
    <xf numFmtId="0" fontId="19" fillId="0" borderId="51" xfId="0" applyFont="1" applyBorder="1" applyAlignment="1">
      <alignment vertical="top" wrapText="1"/>
    </xf>
    <xf numFmtId="0" fontId="4" fillId="0" borderId="46" xfId="0" applyFont="1" applyFill="1" applyBorder="1" applyAlignment="1" applyProtection="1">
      <alignment horizontal="left" vertical="center"/>
    </xf>
    <xf numFmtId="0" fontId="20" fillId="0" borderId="0" xfId="0" applyFont="1" applyAlignment="1">
      <alignment horizontal="left" vertical="top"/>
    </xf>
    <xf numFmtId="0" fontId="0" fillId="0" borderId="0" xfId="0" applyAlignment="1">
      <alignment vertical="top"/>
    </xf>
    <xf numFmtId="0" fontId="21" fillId="0" borderId="0" xfId="0" applyFont="1" applyAlignment="1">
      <alignment vertical="top"/>
    </xf>
    <xf numFmtId="0" fontId="21" fillId="0" borderId="0" xfId="0" applyFont="1" applyAlignment="1">
      <alignment vertical="top" wrapText="1"/>
    </xf>
    <xf numFmtId="0" fontId="16" fillId="2" borderId="34" xfId="0" applyFont="1" applyFill="1" applyBorder="1" applyAlignment="1">
      <alignment horizontal="center" vertical="top" wrapText="1"/>
    </xf>
    <xf numFmtId="0" fontId="16" fillId="2" borderId="32" xfId="0" applyFont="1" applyFill="1" applyBorder="1" applyAlignment="1">
      <alignment horizontal="center" vertical="top" wrapText="1"/>
    </xf>
    <xf numFmtId="0" fontId="28" fillId="2" borderId="32" xfId="0" applyFont="1" applyFill="1" applyBorder="1" applyAlignment="1">
      <alignment vertical="top" wrapText="1"/>
    </xf>
    <xf numFmtId="0" fontId="28" fillId="2" borderId="33" xfId="0" applyFont="1" applyFill="1" applyBorder="1" applyAlignment="1">
      <alignment horizontal="center" vertical="top" wrapText="1"/>
    </xf>
    <xf numFmtId="0" fontId="17" fillId="3" borderId="35" xfId="0" applyFont="1" applyFill="1" applyBorder="1" applyAlignment="1">
      <alignment horizontal="center" vertical="top" wrapText="1"/>
    </xf>
    <xf numFmtId="0" fontId="17" fillId="3" borderId="0" xfId="0" applyFont="1" applyFill="1" applyBorder="1" applyAlignment="1">
      <alignment horizontal="center" vertical="top" wrapText="1"/>
    </xf>
    <xf numFmtId="0" fontId="17" fillId="3" borderId="0" xfId="0" applyFont="1" applyFill="1" applyBorder="1" applyAlignment="1">
      <alignment vertical="top" wrapText="1"/>
    </xf>
    <xf numFmtId="0" fontId="17" fillId="3" borderId="7" xfId="0" applyFont="1" applyFill="1" applyBorder="1" applyAlignment="1">
      <alignment horizontal="center" vertical="top" wrapText="1"/>
    </xf>
    <xf numFmtId="0" fontId="16" fillId="4" borderId="35" xfId="0" applyFont="1" applyFill="1" applyBorder="1" applyAlignment="1">
      <alignment horizontal="center" vertical="top" wrapText="1"/>
    </xf>
    <xf numFmtId="0" fontId="16" fillId="4" borderId="0" xfId="0" applyFont="1" applyFill="1" applyBorder="1" applyAlignment="1">
      <alignment horizontal="center" vertical="top" wrapText="1"/>
    </xf>
    <xf numFmtId="0" fontId="15" fillId="7" borderId="0" xfId="0" applyFont="1" applyFill="1" applyBorder="1" applyAlignment="1">
      <alignment horizontal="center" vertical="top" wrapText="1"/>
    </xf>
    <xf numFmtId="0" fontId="15" fillId="6" borderId="0" xfId="0" applyFont="1" applyFill="1" applyBorder="1" applyAlignment="1">
      <alignment horizontal="center" vertical="top" wrapText="1"/>
    </xf>
    <xf numFmtId="0" fontId="15" fillId="0" borderId="53" xfId="0" applyFont="1" applyBorder="1" applyAlignment="1">
      <alignment horizontal="center" vertical="top" wrapText="1"/>
    </xf>
    <xf numFmtId="0" fontId="1" fillId="0" borderId="0" xfId="9" applyBorder="1" applyAlignment="1">
      <alignment horizontal="left" vertical="top"/>
    </xf>
    <xf numFmtId="0" fontId="15" fillId="0" borderId="0" xfId="0" applyFont="1" applyBorder="1" applyAlignment="1">
      <alignment vertical="top" wrapText="1"/>
    </xf>
    <xf numFmtId="0" fontId="15" fillId="0" borderId="54" xfId="0" applyFont="1" applyBorder="1" applyAlignment="1">
      <alignment vertical="top" wrapText="1"/>
    </xf>
    <xf numFmtId="0" fontId="1" fillId="0" borderId="0" xfId="9" applyBorder="1" applyAlignment="1">
      <alignment vertical="top" wrapText="1"/>
    </xf>
    <xf numFmtId="0" fontId="15" fillId="0" borderId="0" xfId="0" applyFont="1" applyFill="1" applyBorder="1" applyAlignment="1">
      <alignment vertical="top" wrapText="1"/>
    </xf>
    <xf numFmtId="0" fontId="16" fillId="4" borderId="35" xfId="0" quotePrefix="1" applyFont="1" applyFill="1" applyBorder="1" applyAlignment="1">
      <alignment horizontal="center" vertical="top" wrapText="1"/>
    </xf>
    <xf numFmtId="0" fontId="16" fillId="4" borderId="0" xfId="0" quotePrefix="1" applyFont="1" applyFill="1" applyBorder="1" applyAlignment="1">
      <alignment horizontal="center" vertical="top" wrapText="1"/>
    </xf>
    <xf numFmtId="0" fontId="18" fillId="3" borderId="35" xfId="0" applyFont="1" applyFill="1" applyBorder="1" applyAlignment="1">
      <alignment horizontal="center" vertical="top" wrapText="1"/>
    </xf>
    <xf numFmtId="0" fontId="18" fillId="3" borderId="0" xfId="0" applyFont="1" applyFill="1" applyBorder="1" applyAlignment="1">
      <alignment horizontal="center" vertical="top" wrapText="1"/>
    </xf>
    <xf numFmtId="0" fontId="18" fillId="3" borderId="0" xfId="0" applyFont="1" applyFill="1" applyBorder="1" applyAlignment="1">
      <alignment vertical="top" wrapText="1"/>
    </xf>
    <xf numFmtId="0" fontId="18" fillId="3" borderId="7" xfId="0" applyFont="1" applyFill="1" applyBorder="1" applyAlignment="1">
      <alignment vertical="top" wrapText="1"/>
    </xf>
    <xf numFmtId="0" fontId="1" fillId="0" borderId="0" xfId="9" quotePrefix="1" applyFill="1" applyBorder="1" applyAlignment="1">
      <alignment vertical="top" wrapText="1"/>
    </xf>
    <xf numFmtId="0" fontId="1" fillId="0" borderId="0" xfId="9" applyFill="1" applyBorder="1" applyAlignment="1">
      <alignment vertical="top"/>
    </xf>
    <xf numFmtId="0" fontId="1" fillId="0" borderId="0" xfId="9" applyFill="1" applyBorder="1" applyAlignment="1">
      <alignment vertical="top" wrapText="1"/>
    </xf>
    <xf numFmtId="0" fontId="1" fillId="0" borderId="0" xfId="9" applyBorder="1" applyAlignment="1">
      <alignment vertical="top"/>
    </xf>
    <xf numFmtId="0" fontId="22" fillId="0" borderId="0" xfId="9" applyFont="1" applyBorder="1" applyAlignment="1">
      <alignment horizontal="left" vertical="top" wrapText="1"/>
    </xf>
    <xf numFmtId="0" fontId="22" fillId="0" borderId="54" xfId="9" applyFont="1" applyBorder="1" applyAlignment="1">
      <alignment horizontal="left" vertical="top" wrapText="1"/>
    </xf>
    <xf numFmtId="0" fontId="1" fillId="0" borderId="0" xfId="9" applyBorder="1" applyAlignment="1">
      <alignment horizontal="left" vertical="top" wrapText="1"/>
    </xf>
    <xf numFmtId="0" fontId="1" fillId="0" borderId="54" xfId="9" applyBorder="1" applyAlignment="1">
      <alignment vertical="top" wrapText="1"/>
    </xf>
    <xf numFmtId="0" fontId="16" fillId="2" borderId="21" xfId="0" applyFont="1" applyFill="1" applyBorder="1" applyAlignment="1">
      <alignment horizontal="center" vertical="top" wrapText="1"/>
    </xf>
    <xf numFmtId="0" fontId="16" fillId="2" borderId="20" xfId="0" applyFont="1" applyFill="1" applyBorder="1" applyAlignment="1">
      <alignment horizontal="center" vertical="top" wrapText="1"/>
    </xf>
    <xf numFmtId="0" fontId="16" fillId="2" borderId="20" xfId="0" applyFont="1" applyFill="1" applyBorder="1" applyAlignment="1">
      <alignment vertical="top" wrapText="1"/>
    </xf>
    <xf numFmtId="0" fontId="16" fillId="2" borderId="22" xfId="0" applyFont="1" applyFill="1" applyBorder="1" applyAlignment="1">
      <alignment horizontal="center" vertical="top" wrapText="1"/>
    </xf>
    <xf numFmtId="0" fontId="19" fillId="0" borderId="0" xfId="0" applyFont="1" applyAlignment="1">
      <alignment vertical="top"/>
    </xf>
    <xf numFmtId="0" fontId="19" fillId="0" borderId="0" xfId="0" applyFont="1" applyAlignment="1">
      <alignment vertical="top" wrapText="1"/>
    </xf>
    <xf numFmtId="0" fontId="18" fillId="0" borderId="0" xfId="0" applyFont="1" applyAlignment="1">
      <alignment horizontal="left" vertical="top"/>
    </xf>
    <xf numFmtId="0" fontId="28" fillId="2" borderId="1" xfId="0" applyFont="1" applyFill="1" applyBorder="1" applyAlignment="1">
      <alignment vertical="top" wrapText="1"/>
    </xf>
    <xf numFmtId="0" fontId="16" fillId="2" borderId="1" xfId="0" applyFont="1" applyFill="1" applyBorder="1" applyAlignment="1">
      <alignment vertical="top" wrapText="1"/>
    </xf>
    <xf numFmtId="0" fontId="14" fillId="0" borderId="0" xfId="0" applyFont="1" applyAlignment="1">
      <alignment vertical="top"/>
    </xf>
    <xf numFmtId="0" fontId="14" fillId="0" borderId="0" xfId="0" applyFont="1" applyAlignment="1">
      <alignment vertical="top" wrapText="1"/>
    </xf>
    <xf numFmtId="0" fontId="0" fillId="0" borderId="0" xfId="0" applyAlignment="1">
      <alignment vertical="top" wrapText="1"/>
    </xf>
    <xf numFmtId="0" fontId="15" fillId="0" borderId="0" xfId="0" applyFont="1" applyFill="1" applyBorder="1" applyAlignment="1">
      <alignment horizontal="center" vertical="top" wrapText="1"/>
    </xf>
    <xf numFmtId="0" fontId="8" fillId="0" borderId="0" xfId="0" applyFont="1" applyAlignment="1">
      <alignment vertical="top"/>
    </xf>
    <xf numFmtId="0" fontId="16" fillId="2" borderId="32" xfId="0" applyFont="1" applyFill="1" applyBorder="1" applyAlignment="1">
      <alignment vertical="top" wrapText="1"/>
    </xf>
    <xf numFmtId="0" fontId="28" fillId="2" borderId="32" xfId="0" applyFont="1" applyFill="1" applyBorder="1" applyAlignment="1">
      <alignment horizontal="center" vertical="top" wrapText="1"/>
    </xf>
    <xf numFmtId="0" fontId="15" fillId="5" borderId="0" xfId="0" applyFont="1" applyFill="1" applyBorder="1" applyAlignment="1">
      <alignment horizontal="center" vertical="top" wrapText="1"/>
    </xf>
    <xf numFmtId="0" fontId="31" fillId="11" borderId="0" xfId="9" applyFont="1" applyFill="1" applyBorder="1" applyAlignment="1">
      <alignment horizontal="center" vertical="top" wrapText="1"/>
    </xf>
    <xf numFmtId="0" fontId="31" fillId="0" borderId="0" xfId="9" applyFont="1" applyBorder="1" applyAlignment="1">
      <alignment horizontal="center" vertical="top" wrapText="1"/>
    </xf>
    <xf numFmtId="0" fontId="19" fillId="0" borderId="0" xfId="0" applyFont="1" applyBorder="1" applyAlignment="1">
      <alignment horizontal="left" vertical="top" wrapText="1"/>
    </xf>
    <xf numFmtId="0" fontId="1" fillId="0" borderId="0" xfId="9" applyFill="1" applyBorder="1" applyAlignment="1">
      <alignment horizontal="left" vertical="top"/>
    </xf>
    <xf numFmtId="0" fontId="20" fillId="0" borderId="0" xfId="0" applyFont="1" applyAlignment="1">
      <alignment vertical="top"/>
    </xf>
    <xf numFmtId="0" fontId="25" fillId="0" borderId="0" xfId="0" applyFont="1" applyFill="1" applyBorder="1" applyAlignment="1">
      <alignment horizontal="center" vertical="top"/>
    </xf>
    <xf numFmtId="0" fontId="33" fillId="0" borderId="2" xfId="0" applyFont="1" applyBorder="1"/>
    <xf numFmtId="0" fontId="33" fillId="0" borderId="44" xfId="0" applyFont="1" applyBorder="1"/>
    <xf numFmtId="0" fontId="21" fillId="0" borderId="52" xfId="0" applyFont="1" applyBorder="1"/>
    <xf numFmtId="0" fontId="21" fillId="0" borderId="52" xfId="0" applyFont="1" applyBorder="1" applyAlignment="1">
      <alignment horizontal="center"/>
    </xf>
    <xf numFmtId="14" fontId="21" fillId="0" borderId="52" xfId="0" applyNumberFormat="1" applyFont="1" applyBorder="1"/>
    <xf numFmtId="0" fontId="21" fillId="0" borderId="52" xfId="0" applyFont="1" applyBorder="1" applyAlignment="1">
      <alignment wrapText="1"/>
    </xf>
    <xf numFmtId="0" fontId="30" fillId="0" borderId="52" xfId="0" applyFont="1" applyBorder="1" applyAlignment="1">
      <alignment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4" fillId="0" borderId="13" xfId="0" applyFont="1" applyBorder="1" applyAlignment="1" applyProtection="1">
      <alignment horizontal="left" vertical="center"/>
    </xf>
    <xf numFmtId="0" fontId="4" fillId="0" borderId="14" xfId="0" applyFont="1" applyBorder="1" applyAlignment="1" applyProtection="1">
      <alignment horizontal="left" vertical="center"/>
    </xf>
    <xf numFmtId="0" fontId="23" fillId="8" borderId="3" xfId="0" applyFont="1" applyFill="1" applyBorder="1" applyAlignment="1" applyProtection="1">
      <alignment horizontal="left" vertical="top" wrapText="1"/>
    </xf>
    <xf numFmtId="0" fontId="23" fillId="8" borderId="4" xfId="0" applyFont="1" applyFill="1" applyBorder="1" applyAlignment="1" applyProtection="1">
      <alignment horizontal="left" vertical="top"/>
    </xf>
    <xf numFmtId="0" fontId="23" fillId="8" borderId="5" xfId="0" applyFont="1" applyFill="1" applyBorder="1" applyAlignment="1" applyProtection="1">
      <alignment horizontal="left" vertical="top"/>
    </xf>
    <xf numFmtId="0" fontId="23" fillId="8" borderId="6" xfId="0" applyFont="1" applyFill="1" applyBorder="1" applyAlignment="1" applyProtection="1">
      <alignment horizontal="left" vertical="top"/>
    </xf>
    <xf numFmtId="0" fontId="23" fillId="8" borderId="0" xfId="0" applyFont="1" applyFill="1" applyBorder="1" applyAlignment="1" applyProtection="1">
      <alignment horizontal="left" vertical="top"/>
    </xf>
    <xf numFmtId="0" fontId="23" fillId="8" borderId="7" xfId="0" applyFont="1" applyFill="1" applyBorder="1" applyAlignment="1" applyProtection="1">
      <alignment horizontal="left" vertical="top"/>
    </xf>
    <xf numFmtId="0" fontId="23" fillId="8" borderId="8" xfId="0" applyFont="1" applyFill="1" applyBorder="1" applyAlignment="1" applyProtection="1">
      <alignment horizontal="left" vertical="top"/>
    </xf>
    <xf numFmtId="0" fontId="23" fillId="8" borderId="9" xfId="0" applyFont="1" applyFill="1" applyBorder="1" applyAlignment="1" applyProtection="1">
      <alignment horizontal="left" vertical="top"/>
    </xf>
    <xf numFmtId="0" fontId="23"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4" fillId="0" borderId="8" xfId="0" applyFont="1" applyBorder="1" applyAlignment="1" applyProtection="1">
      <alignment vertical="center"/>
    </xf>
    <xf numFmtId="0" fontId="4" fillId="0" borderId="47" xfId="0" applyFont="1" applyBorder="1" applyAlignment="1" applyProtection="1">
      <alignment vertical="center"/>
    </xf>
    <xf numFmtId="0" fontId="4" fillId="0" borderId="46" xfId="0" applyFont="1" applyFill="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2" xfId="0" applyFont="1" applyBorder="1" applyAlignment="1" applyProtection="1">
      <alignment horizontal="left" vertical="center"/>
    </xf>
    <xf numFmtId="0" fontId="3" fillId="0" borderId="38" xfId="0" applyFont="1" applyBorder="1" applyAlignment="1" applyProtection="1">
      <alignment horizontal="center" wrapText="1"/>
    </xf>
    <xf numFmtId="0" fontId="3" fillId="0" borderId="43" xfId="0" applyFont="1" applyBorder="1" applyAlignment="1" applyProtection="1">
      <alignment horizontal="center" wrapText="1"/>
    </xf>
    <xf numFmtId="0" fontId="4" fillId="0" borderId="13" xfId="0" applyFont="1" applyBorder="1" applyAlignment="1" applyProtection="1">
      <alignment vertical="center" wrapText="1"/>
    </xf>
    <xf numFmtId="0" fontId="4" fillId="0" borderId="14" xfId="0" applyFont="1" applyBorder="1" applyAlignment="1" applyProtection="1">
      <alignment vertical="center" wrapText="1"/>
    </xf>
    <xf numFmtId="0" fontId="4" fillId="0" borderId="37" xfId="0" applyFont="1" applyBorder="1" applyAlignment="1" applyProtection="1">
      <alignment horizontal="center" vertical="center" wrapText="1"/>
    </xf>
    <xf numFmtId="0" fontId="4" fillId="0" borderId="42" xfId="0" applyFont="1" applyBorder="1" applyAlignment="1" applyProtection="1">
      <alignment horizontal="center" vertical="center" wrapText="1"/>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27" fillId="0" borderId="30" xfId="0" applyFont="1" applyBorder="1" applyAlignment="1">
      <alignment horizontal="center"/>
    </xf>
    <xf numFmtId="0" fontId="27" fillId="0" borderId="31" xfId="0" applyFont="1" applyBorder="1" applyAlignment="1">
      <alignment horizontal="center"/>
    </xf>
    <xf numFmtId="0" fontId="27" fillId="0" borderId="17" xfId="0" applyFont="1" applyBorder="1" applyAlignment="1">
      <alignment horizont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20" fillId="0" borderId="0" xfId="0" applyFont="1" applyAlignment="1">
      <alignment horizontal="left" vertical="top"/>
    </xf>
    <xf numFmtId="0" fontId="28" fillId="2" borderId="32" xfId="0" applyFont="1" applyFill="1" applyBorder="1" applyAlignment="1">
      <alignment horizontal="center" vertical="top" wrapText="1"/>
    </xf>
    <xf numFmtId="0" fontId="17" fillId="3" borderId="0" xfId="0" applyFont="1" applyFill="1" applyBorder="1" applyAlignment="1">
      <alignment horizontal="center" vertical="top" wrapText="1"/>
    </xf>
    <xf numFmtId="0" fontId="26" fillId="0" borderId="20" xfId="0" applyFont="1" applyBorder="1" applyAlignment="1">
      <alignment horizontal="left"/>
    </xf>
  </cellXfs>
  <cellStyles count="62">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sz="1300" b="1" i="0" u="sng" strike="noStrike" baseline="0"/>
              <a:t>Diagramme de conformité </a:t>
            </a:r>
            <a:r>
              <a:rPr lang="fr-FR" sz="1300" b="1" i="0" u="sng" strike="noStrike" baseline="0">
                <a:solidFill>
                  <a:sysClr val="windowText" lastClr="000000"/>
                </a:solidFill>
              </a:rPr>
              <a:t>au</a:t>
            </a:r>
            <a:r>
              <a:rPr lang="fr-FR" sz="1300" b="1" i="0" u="sng" strike="noStrike" baseline="0"/>
              <a:t> </a:t>
            </a:r>
            <a:r>
              <a:rPr lang="fr-FR" sz="1300" b="1" i="0" u="sng" strike="noStrike" baseline="0">
                <a:effectLst/>
              </a:rPr>
              <a:t>MASVS </a:t>
            </a:r>
            <a:r>
              <a:rPr lang="fr-FR" sz="1300" b="1" i="0" u="sng" strike="noStrike" baseline="0"/>
              <a:t> </a:t>
            </a:r>
            <a:r>
              <a:rPr lang="fr-FR" b="1" u="sng">
                <a:latin typeface="Trebuchet MS" panose="020B0603020202020204" pitchFamily="34" charset="0"/>
              </a:rPr>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ja-JP"/>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ja-JP"/>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ja-JP"/>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ysClr val="windowText" lastClr="000000"/>
                </a:solidFill>
                <a:latin typeface="Trebuchet MS" panose="020B0603020202020204" pitchFamily="34" charset="0"/>
                <a:ea typeface="Arial"/>
                <a:cs typeface="Arial"/>
              </a:defRPr>
            </a:pPr>
            <a:r>
              <a:rPr lang="fr-FR" sz="1300" b="1" i="0" u="sng" strike="noStrike" baseline="0">
                <a:solidFill>
                  <a:sysClr val="windowText" lastClr="000000"/>
                </a:solidFill>
                <a:effectLst/>
              </a:rPr>
              <a:t>Diagramme de conformité au MASVS </a:t>
            </a:r>
            <a:r>
              <a:rPr lang="fr-FR" b="1" u="sng">
                <a:solidFill>
                  <a:sysClr val="windowText" lastClr="000000"/>
                </a:solidFill>
                <a:latin typeface="Trebuchet MS" panose="020B0603020202020204" pitchFamily="34" charset="0"/>
              </a:rPr>
              <a:t>-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ja-JP"/>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ja-JP"/>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ja-JP"/>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274293</xdr:colOff>
      <xdr:row>11</xdr:row>
      <xdr:rowOff>95250</xdr:rowOff>
    </xdr:from>
    <xdr:to>
      <xdr:col>9</xdr:col>
      <xdr:colOff>542924</xdr:colOff>
      <xdr:row>38</xdr:row>
      <xdr:rowOff>161925</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1"/>
  <sheetViews>
    <sheetView showGridLines="0" tabSelected="1" zoomScaleNormal="100" zoomScalePageLayoutView="120" workbookViewId="0"/>
  </sheetViews>
  <sheetFormatPr defaultColWidth="8.83203125" defaultRowHeight="14" x14ac:dyDescent="0.2"/>
  <cols>
    <col min="1" max="1" width="2.33203125" customWidth="1"/>
    <col min="3" max="3" width="43.83203125" customWidth="1"/>
    <col min="4" max="4" width="92.5" customWidth="1"/>
  </cols>
  <sheetData>
    <row r="1" spans="2:4" ht="8.15" customHeight="1" x14ac:dyDescent="0.2"/>
    <row r="2" spans="2:4" x14ac:dyDescent="0.2">
      <c r="B2" s="141" t="s">
        <v>209</v>
      </c>
      <c r="C2" s="142"/>
      <c r="D2" s="143"/>
    </row>
    <row r="3" spans="2:4" x14ac:dyDescent="0.2">
      <c r="B3" s="144"/>
      <c r="C3" s="145"/>
      <c r="D3" s="146"/>
    </row>
    <row r="4" spans="2:4" x14ac:dyDescent="0.2">
      <c r="B4" s="144"/>
      <c r="C4" s="145"/>
      <c r="D4" s="146"/>
    </row>
    <row r="5" spans="2:4" x14ac:dyDescent="0.2">
      <c r="B5" s="144"/>
      <c r="C5" s="145"/>
      <c r="D5" s="146"/>
    </row>
    <row r="6" spans="2:4" x14ac:dyDescent="0.2">
      <c r="B6" s="144"/>
      <c r="C6" s="145"/>
      <c r="D6" s="146"/>
    </row>
    <row r="7" spans="2:4" x14ac:dyDescent="0.2">
      <c r="B7" s="144"/>
      <c r="C7" s="145"/>
      <c r="D7" s="146"/>
    </row>
    <row r="8" spans="2:4" hidden="1" x14ac:dyDescent="0.2">
      <c r="B8" s="147"/>
      <c r="C8" s="148"/>
      <c r="D8" s="149"/>
    </row>
    <row r="9" spans="2:4" ht="15.5" x14ac:dyDescent="0.35">
      <c r="B9" s="150" t="s">
        <v>66</v>
      </c>
      <c r="C9" s="151"/>
      <c r="D9" s="152"/>
    </row>
    <row r="10" spans="2:4" x14ac:dyDescent="0.2">
      <c r="B10" s="63" t="s">
        <v>195</v>
      </c>
      <c r="C10" s="64"/>
      <c r="D10" s="65"/>
    </row>
    <row r="11" spans="2:4" x14ac:dyDescent="0.2">
      <c r="B11" s="155" t="s">
        <v>225</v>
      </c>
      <c r="C11" s="155"/>
      <c r="D11" s="70">
        <v>1.2</v>
      </c>
    </row>
    <row r="12" spans="2:4" x14ac:dyDescent="0.2">
      <c r="B12" s="155" t="s">
        <v>273</v>
      </c>
      <c r="C12" s="155"/>
      <c r="D12" s="66" t="str">
        <f>HYPERLINK(CONCATENATE("https://github.com/OWASP/owasp-masvs/blob/",VERSION_MASVS,"/Document/"))</f>
        <v>https://github.com/OWASP/owasp-masvs/blob/1.2/Document/</v>
      </c>
    </row>
    <row r="13" spans="2:4" x14ac:dyDescent="0.2">
      <c r="B13" s="153" t="s">
        <v>271</v>
      </c>
      <c r="C13" s="154"/>
      <c r="D13" s="42" t="s">
        <v>362</v>
      </c>
    </row>
    <row r="14" spans="2:4" x14ac:dyDescent="0.2">
      <c r="B14" s="33" t="s">
        <v>232</v>
      </c>
      <c r="C14" s="34"/>
      <c r="D14" s="41" t="str">
        <f>HYPERLINK(CONCATENATE("https://github.com/OWASP/owasp-mstg/blob/",VERSION_MSTG,"/Document/"))</f>
        <v>https://github.com/OWASP/owasp-mstg/blob/1.1.3/Document/</v>
      </c>
    </row>
    <row r="15" spans="2:4" ht="35.25" customHeight="1" x14ac:dyDescent="0.2">
      <c r="B15" s="43" t="s">
        <v>234</v>
      </c>
      <c r="C15" s="45"/>
      <c r="D15" s="46"/>
    </row>
    <row r="16" spans="2:4" x14ac:dyDescent="0.2">
      <c r="B16" s="43" t="s">
        <v>196</v>
      </c>
      <c r="C16" s="40"/>
      <c r="D16" s="44"/>
    </row>
    <row r="17" spans="2:4" x14ac:dyDescent="0.2">
      <c r="B17" s="33" t="s">
        <v>84</v>
      </c>
      <c r="C17" s="34"/>
      <c r="D17" s="42"/>
    </row>
    <row r="18" spans="2:4" x14ac:dyDescent="0.2">
      <c r="B18" s="139" t="s">
        <v>196</v>
      </c>
      <c r="C18" s="140"/>
      <c r="D18" s="11"/>
    </row>
    <row r="19" spans="2:4" x14ac:dyDescent="0.2">
      <c r="B19" s="137" t="s">
        <v>85</v>
      </c>
      <c r="C19" s="138"/>
      <c r="D19" s="11"/>
    </row>
    <row r="20" spans="2:4" x14ac:dyDescent="0.2">
      <c r="B20" s="137" t="s">
        <v>197</v>
      </c>
      <c r="C20" s="138"/>
      <c r="D20" s="11"/>
    </row>
    <row r="21" spans="2:4" x14ac:dyDescent="0.2">
      <c r="B21" s="137" t="s">
        <v>86</v>
      </c>
      <c r="C21" s="138"/>
      <c r="D21" s="11"/>
    </row>
    <row r="22" spans="2:4" x14ac:dyDescent="0.2">
      <c r="B22" s="137" t="s">
        <v>198</v>
      </c>
      <c r="C22" s="138"/>
      <c r="D22" s="11" t="s">
        <v>199</v>
      </c>
    </row>
    <row r="23" spans="2:4" ht="70.5" customHeight="1" x14ac:dyDescent="0.2">
      <c r="B23" s="137" t="s">
        <v>200</v>
      </c>
      <c r="C23" s="138"/>
      <c r="D23" s="11" t="s">
        <v>201</v>
      </c>
    </row>
    <row r="24" spans="2:4" ht="15.5" x14ac:dyDescent="0.35">
      <c r="B24" s="151"/>
      <c r="C24" s="151"/>
      <c r="D24" s="152"/>
    </row>
    <row r="25" spans="2:4" x14ac:dyDescent="0.2">
      <c r="B25" s="1" t="s">
        <v>202</v>
      </c>
      <c r="C25" s="2"/>
      <c r="D25" s="3"/>
    </row>
    <row r="26" spans="2:4" x14ac:dyDescent="0.2">
      <c r="B26" s="32" t="s">
        <v>203</v>
      </c>
      <c r="C26" s="4"/>
      <c r="D26" s="11"/>
    </row>
    <row r="27" spans="2:4" x14ac:dyDescent="0.2">
      <c r="B27" s="137" t="s">
        <v>204</v>
      </c>
      <c r="C27" s="138"/>
      <c r="D27" s="11"/>
    </row>
    <row r="28" spans="2:4" x14ac:dyDescent="0.2">
      <c r="B28" s="137" t="s">
        <v>87</v>
      </c>
      <c r="C28" s="138"/>
      <c r="D28" s="11"/>
    </row>
    <row r="29" spans="2:4" x14ac:dyDescent="0.2">
      <c r="B29" s="137" t="s">
        <v>64</v>
      </c>
      <c r="C29" s="138"/>
      <c r="D29" s="11"/>
    </row>
    <row r="30" spans="2:4" ht="35.25" customHeight="1" x14ac:dyDescent="0.2">
      <c r="B30" s="164" t="s">
        <v>235</v>
      </c>
      <c r="C30" s="165"/>
      <c r="D30" s="11"/>
    </row>
    <row r="31" spans="2:4" ht="15.5" x14ac:dyDescent="0.35">
      <c r="B31" s="160"/>
      <c r="C31" s="160"/>
      <c r="D31" s="161"/>
    </row>
    <row r="32" spans="2:4" x14ac:dyDescent="0.2">
      <c r="B32" s="1" t="s">
        <v>205</v>
      </c>
      <c r="C32" s="2"/>
      <c r="D32" s="3"/>
    </row>
    <row r="33" spans="2:4" x14ac:dyDescent="0.2">
      <c r="B33" s="32" t="s">
        <v>203</v>
      </c>
      <c r="C33" s="30"/>
      <c r="D33" s="11"/>
    </row>
    <row r="34" spans="2:4" x14ac:dyDescent="0.2">
      <c r="B34" s="137" t="s">
        <v>206</v>
      </c>
      <c r="C34" s="138"/>
      <c r="D34" s="11"/>
    </row>
    <row r="35" spans="2:4" x14ac:dyDescent="0.2">
      <c r="B35" s="137" t="s">
        <v>87</v>
      </c>
      <c r="C35" s="138"/>
      <c r="D35" s="11"/>
    </row>
    <row r="36" spans="2:4" x14ac:dyDescent="0.2">
      <c r="B36" s="137" t="s">
        <v>64</v>
      </c>
      <c r="C36" s="138"/>
      <c r="D36" s="11"/>
    </row>
    <row r="37" spans="2:4" ht="30.75" customHeight="1" x14ac:dyDescent="0.2">
      <c r="B37" s="162" t="s">
        <v>236</v>
      </c>
      <c r="C37" s="163"/>
      <c r="D37" s="11"/>
    </row>
    <row r="38" spans="2:4" ht="15.5" x14ac:dyDescent="0.35">
      <c r="B38" s="151"/>
      <c r="C38" s="151"/>
      <c r="D38" s="152"/>
    </row>
    <row r="39" spans="2:4" x14ac:dyDescent="0.2">
      <c r="B39" s="1" t="s">
        <v>207</v>
      </c>
      <c r="C39" s="2"/>
      <c r="D39" s="3"/>
    </row>
    <row r="40" spans="2:4" ht="15.5" x14ac:dyDescent="0.2">
      <c r="B40" s="156"/>
      <c r="C40" s="157"/>
      <c r="D40" s="158"/>
    </row>
    <row r="41" spans="2:4" x14ac:dyDescent="0.2">
      <c r="B41" s="139" t="s">
        <v>107</v>
      </c>
      <c r="C41" s="159"/>
      <c r="D41" s="24"/>
    </row>
    <row r="42" spans="2:4" x14ac:dyDescent="0.2">
      <c r="B42" s="139" t="s">
        <v>108</v>
      </c>
      <c r="C42" s="159"/>
      <c r="D42" s="24"/>
    </row>
    <row r="43" spans="2:4" x14ac:dyDescent="0.2">
      <c r="B43" s="139" t="s">
        <v>109</v>
      </c>
      <c r="C43" s="159"/>
      <c r="D43" s="24"/>
    </row>
    <row r="44" spans="2:4" x14ac:dyDescent="0.2">
      <c r="B44" s="139" t="s">
        <v>208</v>
      </c>
      <c r="C44" s="159"/>
      <c r="D44" s="25"/>
    </row>
    <row r="45" spans="2:4" x14ac:dyDescent="0.2">
      <c r="B45" s="139" t="s">
        <v>110</v>
      </c>
      <c r="C45" s="159"/>
      <c r="D45" s="24"/>
    </row>
    <row r="46" spans="2:4" ht="15.5" x14ac:dyDescent="0.2">
      <c r="B46" s="156"/>
      <c r="C46" s="157"/>
      <c r="D46" s="158"/>
    </row>
    <row r="47" spans="2:4" x14ac:dyDescent="0.2">
      <c r="B47" s="139" t="s">
        <v>107</v>
      </c>
      <c r="C47" s="159"/>
      <c r="D47" s="24"/>
    </row>
    <row r="48" spans="2:4" x14ac:dyDescent="0.2">
      <c r="B48" s="139" t="s">
        <v>108</v>
      </c>
      <c r="C48" s="159"/>
      <c r="D48" s="24"/>
    </row>
    <row r="49" spans="2:4" x14ac:dyDescent="0.2">
      <c r="B49" s="139" t="s">
        <v>109</v>
      </c>
      <c r="C49" s="159"/>
      <c r="D49" s="24"/>
    </row>
    <row r="50" spans="2:4" x14ac:dyDescent="0.2">
      <c r="B50" s="139" t="s">
        <v>208</v>
      </c>
      <c r="C50" s="159"/>
      <c r="D50" s="25"/>
    </row>
    <row r="51" spans="2:4" x14ac:dyDescent="0.2">
      <c r="B51" s="139" t="s">
        <v>110</v>
      </c>
      <c r="C51" s="159"/>
      <c r="D51" s="24"/>
    </row>
  </sheetData>
  <mergeCells count="34">
    <mergeCell ref="B48:C48"/>
    <mergeCell ref="B49:C49"/>
    <mergeCell ref="B50:C50"/>
    <mergeCell ref="B51:C51"/>
    <mergeCell ref="B42:C42"/>
    <mergeCell ref="B43:C43"/>
    <mergeCell ref="B44:C44"/>
    <mergeCell ref="B45:C45"/>
    <mergeCell ref="B46:D46"/>
    <mergeCell ref="B47:C47"/>
    <mergeCell ref="B23:C23"/>
    <mergeCell ref="B27:C27"/>
    <mergeCell ref="B40:D40"/>
    <mergeCell ref="B41:C41"/>
    <mergeCell ref="B34:C34"/>
    <mergeCell ref="B38:D38"/>
    <mergeCell ref="B24:D24"/>
    <mergeCell ref="B31:D31"/>
    <mergeCell ref="B35:C35"/>
    <mergeCell ref="B36:C36"/>
    <mergeCell ref="B37:C37"/>
    <mergeCell ref="B28:C28"/>
    <mergeCell ref="B29:C29"/>
    <mergeCell ref="B30:C30"/>
    <mergeCell ref="B22:C22"/>
    <mergeCell ref="B20:C20"/>
    <mergeCell ref="B18:C18"/>
    <mergeCell ref="B2:D8"/>
    <mergeCell ref="B9:D9"/>
    <mergeCell ref="B13:C13"/>
    <mergeCell ref="B19:C19"/>
    <mergeCell ref="B21:C21"/>
    <mergeCell ref="B12:C12"/>
    <mergeCell ref="B11:C11"/>
  </mergeCells>
  <phoneticPr fontId="3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zoomScaleNormal="100" zoomScalePageLayoutView="150" workbookViewId="0"/>
  </sheetViews>
  <sheetFormatPr defaultColWidth="8.83203125" defaultRowHeight="14" x14ac:dyDescent="0.3"/>
  <cols>
    <col min="1" max="1" width="1.83203125" style="5" customWidth="1"/>
    <col min="2" max="2" width="9.5" style="5" customWidth="1"/>
    <col min="3" max="3" width="54.83203125" style="5" customWidth="1"/>
    <col min="4" max="4" width="6" style="5" customWidth="1"/>
    <col min="5" max="5" width="4.58203125" style="5" customWidth="1"/>
    <col min="6" max="6" width="5.83203125" style="5" customWidth="1"/>
    <col min="7" max="7" width="10.08203125" style="5" customWidth="1"/>
    <col min="8" max="16384" width="8.83203125" style="5"/>
  </cols>
  <sheetData>
    <row r="1" spans="2:24" ht="14.5" thickBot="1" x14ac:dyDescent="0.35"/>
    <row r="2" spans="2:24" ht="15" thickBot="1" x14ac:dyDescent="0.4">
      <c r="B2" s="6"/>
      <c r="C2" s="21" t="s">
        <v>88</v>
      </c>
      <c r="D2" s="7"/>
      <c r="E2" s="7"/>
      <c r="F2" s="7"/>
    </row>
    <row r="3" spans="2:24" ht="14.5" x14ac:dyDescent="0.35">
      <c r="B3" s="7"/>
      <c r="C3" s="7"/>
      <c r="D3" s="7"/>
      <c r="E3" s="7"/>
      <c r="F3" s="7"/>
    </row>
    <row r="4" spans="2:24" ht="14.5" x14ac:dyDescent="0.35">
      <c r="B4" s="166"/>
      <c r="C4" s="166"/>
      <c r="D4" s="166"/>
      <c r="E4" s="166"/>
      <c r="F4" s="166"/>
    </row>
    <row r="5" spans="2:24" ht="16" customHeight="1" thickBot="1" x14ac:dyDescent="0.35">
      <c r="B5" s="19"/>
      <c r="C5" s="19"/>
      <c r="D5" s="19"/>
      <c r="E5" s="19"/>
      <c r="F5" s="19"/>
    </row>
    <row r="6" spans="2:24" ht="19" customHeight="1" thickBot="1" x14ac:dyDescent="0.4">
      <c r="B6" s="20"/>
      <c r="C6" s="20"/>
      <c r="D6" s="20"/>
      <c r="E6" s="20"/>
      <c r="F6" s="20"/>
      <c r="G6" s="176" t="s">
        <v>194</v>
      </c>
      <c r="H6" s="177"/>
      <c r="I6" s="178"/>
      <c r="V6" s="179" t="s">
        <v>233</v>
      </c>
      <c r="W6" s="180"/>
      <c r="X6" s="181"/>
    </row>
    <row r="7" spans="2:24" ht="15" thickBot="1" x14ac:dyDescent="0.4">
      <c r="B7" s="12"/>
      <c r="C7" s="12"/>
      <c r="D7" s="12"/>
      <c r="E7" s="12"/>
      <c r="F7" s="12"/>
    </row>
    <row r="8" spans="2:24" ht="16" customHeight="1" x14ac:dyDescent="0.3">
      <c r="B8" s="19"/>
      <c r="C8" s="19"/>
      <c r="D8" s="19"/>
      <c r="E8" s="19"/>
      <c r="F8" s="19"/>
      <c r="G8" s="167">
        <f>AVERAGE(G43:G50)*5</f>
        <v>0</v>
      </c>
      <c r="H8" s="168"/>
      <c r="I8" s="169"/>
      <c r="V8" s="167">
        <f>AVERAGE(K43:K50)*5</f>
        <v>0</v>
      </c>
      <c r="W8" s="168"/>
      <c r="X8" s="169"/>
    </row>
    <row r="9" spans="2:24" ht="91" customHeight="1" x14ac:dyDescent="0.35">
      <c r="B9" s="20"/>
      <c r="C9" s="20"/>
      <c r="D9" s="20"/>
      <c r="E9" s="20"/>
      <c r="F9" s="20"/>
      <c r="G9" s="170"/>
      <c r="H9" s="171"/>
      <c r="I9" s="172"/>
      <c r="V9" s="170"/>
      <c r="W9" s="171"/>
      <c r="X9" s="172"/>
    </row>
    <row r="10" spans="2:24" ht="16.5" customHeight="1" x14ac:dyDescent="0.35">
      <c r="B10" s="12"/>
      <c r="C10" s="12"/>
      <c r="D10" s="12"/>
      <c r="E10" s="12"/>
      <c r="F10" s="12"/>
      <c r="G10" s="170"/>
      <c r="H10" s="171"/>
      <c r="I10" s="172"/>
      <c r="V10" s="170"/>
      <c r="W10" s="171"/>
      <c r="X10" s="172"/>
    </row>
    <row r="11" spans="2:24" ht="17.25" customHeight="1" thickBot="1" x14ac:dyDescent="0.4">
      <c r="B11" s="12"/>
      <c r="C11" s="12"/>
      <c r="D11" s="12"/>
      <c r="E11" s="12"/>
      <c r="F11" s="12"/>
      <c r="G11" s="173"/>
      <c r="H11" s="174"/>
      <c r="I11" s="175"/>
      <c r="V11" s="173"/>
      <c r="W11" s="174"/>
      <c r="X11" s="175"/>
    </row>
    <row r="12" spans="2:24" ht="16" customHeight="1" x14ac:dyDescent="0.3">
      <c r="B12" s="182"/>
      <c r="C12" s="182"/>
      <c r="D12" s="182"/>
      <c r="E12" s="182"/>
      <c r="F12" s="182"/>
    </row>
    <row r="13" spans="2:24" x14ac:dyDescent="0.3">
      <c r="B13" s="13"/>
      <c r="C13" s="13"/>
      <c r="D13" s="13"/>
      <c r="E13" s="13"/>
      <c r="F13" s="13"/>
    </row>
    <row r="14" spans="2:24" x14ac:dyDescent="0.3">
      <c r="B14" s="14"/>
      <c r="C14" s="14"/>
      <c r="D14" s="14"/>
      <c r="E14" s="14"/>
      <c r="F14" s="15"/>
    </row>
    <row r="15" spans="2:24" ht="14.5" x14ac:dyDescent="0.35">
      <c r="B15" s="12"/>
      <c r="C15" s="12"/>
      <c r="D15" s="12"/>
      <c r="E15" s="12"/>
      <c r="F15" s="12"/>
    </row>
    <row r="16" spans="2:24" ht="16" customHeight="1" x14ac:dyDescent="0.3">
      <c r="B16" s="182"/>
      <c r="C16" s="182"/>
      <c r="D16" s="182"/>
      <c r="E16" s="182"/>
      <c r="F16" s="182"/>
    </row>
    <row r="17" spans="2:6" x14ac:dyDescent="0.3">
      <c r="B17" s="13"/>
      <c r="C17" s="13"/>
      <c r="D17" s="13"/>
      <c r="E17" s="13"/>
      <c r="F17" s="13"/>
    </row>
    <row r="18" spans="2:6" x14ac:dyDescent="0.3">
      <c r="B18" s="14"/>
      <c r="C18" s="14"/>
      <c r="D18" s="14"/>
      <c r="E18" s="14"/>
      <c r="F18" s="15"/>
    </row>
    <row r="20" spans="2:6" x14ac:dyDescent="0.3">
      <c r="B20" s="5" t="s">
        <v>65</v>
      </c>
    </row>
    <row r="23" spans="2:6" x14ac:dyDescent="0.3">
      <c r="C23" s="17"/>
    </row>
    <row r="24" spans="2:6" x14ac:dyDescent="0.3">
      <c r="C24" s="17"/>
    </row>
    <row r="25" spans="2:6" x14ac:dyDescent="0.3">
      <c r="C25" s="17"/>
    </row>
    <row r="26" spans="2:6" x14ac:dyDescent="0.3">
      <c r="C26" s="17"/>
    </row>
    <row r="27" spans="2:6" x14ac:dyDescent="0.3">
      <c r="C27" s="17"/>
    </row>
    <row r="28" spans="2:6" x14ac:dyDescent="0.3">
      <c r="C28" s="17"/>
    </row>
    <row r="29" spans="2:6" x14ac:dyDescent="0.3">
      <c r="C29" s="17"/>
    </row>
    <row r="30" spans="2:6" x14ac:dyDescent="0.3">
      <c r="C30" s="17"/>
    </row>
    <row r="31" spans="2:6" x14ac:dyDescent="0.3">
      <c r="C31" s="17"/>
    </row>
    <row r="32" spans="2:6" x14ac:dyDescent="0.3">
      <c r="C32" s="17"/>
    </row>
    <row r="35" spans="3:11" ht="15.75" customHeight="1" x14ac:dyDescent="0.3"/>
    <row r="41" spans="3:11" ht="14.5" x14ac:dyDescent="0.3">
      <c r="D41" s="183" t="s">
        <v>71</v>
      </c>
      <c r="E41" s="184"/>
      <c r="F41" s="184"/>
      <c r="G41" s="185"/>
      <c r="H41" s="183" t="s">
        <v>72</v>
      </c>
      <c r="I41" s="184"/>
      <c r="J41" s="184"/>
      <c r="K41" s="185"/>
    </row>
    <row r="42" spans="3:11" x14ac:dyDescent="0.3">
      <c r="D42" s="16" t="s">
        <v>67</v>
      </c>
      <c r="E42" s="16" t="s">
        <v>68</v>
      </c>
      <c r="F42" s="16" t="s">
        <v>69</v>
      </c>
      <c r="G42" s="16" t="s">
        <v>70</v>
      </c>
      <c r="H42" s="16" t="s">
        <v>67</v>
      </c>
      <c r="I42" s="16" t="s">
        <v>68</v>
      </c>
      <c r="J42" s="16" t="s">
        <v>69</v>
      </c>
      <c r="K42" s="16" t="s">
        <v>70</v>
      </c>
    </row>
    <row r="43" spans="3:11" ht="14.5" x14ac:dyDescent="0.3">
      <c r="C43" s="10" t="s">
        <v>228</v>
      </c>
      <c r="D43" s="8">
        <f>COUNTIFS('Exigences de Sécurité - Android'!G5:G16,'Exigences de Sécurité - Android'!B88)</f>
        <v>0</v>
      </c>
      <c r="E43" s="8">
        <f>COUNTIFS('Exigences de Sécurité - Android'!G5:G16,'Exigences de Sécurité - Android'!B89)</f>
        <v>0</v>
      </c>
      <c r="F43" s="9">
        <f>COUNTIFS('Exigences de Sécurité - Android'!G5:G16,'Exigences de Sécurité - Android'!B90)</f>
        <v>7</v>
      </c>
      <c r="G43" s="18">
        <f t="shared" ref="G43:G49" si="0">IF(D43+E43=0, 0, D43/(E43+D43))</f>
        <v>0</v>
      </c>
      <c r="H43" s="8">
        <f>COUNTIFS('Exigences de Sécurité - IOS'!G5:G16,'Exigences de Sécurité - Android'!B88)</f>
        <v>0</v>
      </c>
      <c r="I43" s="8">
        <f>COUNTIFS('Exigences de Sécurité - IOS'!G5:G16,'Exigences de Sécurité - Android'!B89)</f>
        <v>0</v>
      </c>
      <c r="J43" s="9">
        <f>COUNTIFS('Exigences de Sécurité - IOS'!G5:G16,'Exigences de Sécurité - Android'!B90)</f>
        <v>7</v>
      </c>
      <c r="K43" s="18">
        <f t="shared" ref="K43:K49" si="1">IF(H43+I43=0, 0, H43/(H43+I43))</f>
        <v>0</v>
      </c>
    </row>
    <row r="44" spans="3:11" ht="14.5" x14ac:dyDescent="0.3">
      <c r="C44" s="10" t="s">
        <v>192</v>
      </c>
      <c r="D44" s="8">
        <f>COUNTIFS('Exigences de Sécurité - Android'!G18:G32,'Exigences de Sécurité - Android'!B88)</f>
        <v>0</v>
      </c>
      <c r="E44" s="8">
        <f>COUNTIFS('Exigences de Sécurité - Android'!G18:G32,'Exigences de Sécurité - Android'!B89)</f>
        <v>0</v>
      </c>
      <c r="F44" s="8">
        <f>COUNTIFS('Exigences de Sécurité - Android'!G18:G32,'Exigences de Sécurité - Android'!B90)</f>
        <v>8</v>
      </c>
      <c r="G44" s="18">
        <f t="shared" si="0"/>
        <v>0</v>
      </c>
      <c r="H44" s="8">
        <f>COUNTIFS('Exigences de Sécurité - IOS'!G18:G32,'Exigences de Sécurité - Android'!B88)</f>
        <v>0</v>
      </c>
      <c r="I44" s="8">
        <f>COUNTIFS('Exigences de Sécurité - IOS'!G18:G32,'Exigences de Sécurité - Android'!B89)</f>
        <v>0</v>
      </c>
      <c r="J44" s="9">
        <f>COUNTIFS('Exigences de Sécurité - IOS'!G18:G32,'Exigences de Sécurité - Android'!B90)</f>
        <v>8</v>
      </c>
      <c r="K44" s="18">
        <f t="shared" si="1"/>
        <v>0</v>
      </c>
    </row>
    <row r="45" spans="3:11" ht="14.5" x14ac:dyDescent="0.3">
      <c r="C45" s="10" t="s">
        <v>116</v>
      </c>
      <c r="D45" s="8">
        <f>COUNTIFS('Exigences de Sécurité - Android'!G34:G39,'Exigences de Sécurité - Android'!B88)</f>
        <v>0</v>
      </c>
      <c r="E45" s="8">
        <f>COUNTIFS('Exigences de Sécurité - Android'!G34:G39,'Exigences de Sécurité - Android'!B89)</f>
        <v>0</v>
      </c>
      <c r="F45" s="8">
        <f>COUNTIFS('Exigences de Sécurité - Android'!G34:G39,'Exigences de Sécurité - Android'!B90)</f>
        <v>0</v>
      </c>
      <c r="G45" s="18">
        <f t="shared" si="0"/>
        <v>0</v>
      </c>
      <c r="H45" s="8">
        <f>COUNTIFS('Exigences de Sécurité - IOS'!G34:G39,'Exigences de Sécurité - Android'!B88)</f>
        <v>0</v>
      </c>
      <c r="I45" s="8">
        <f>COUNTIFS('Exigences de Sécurité - IOS'!G34:G39,'Exigences de Sécurité - Android'!B89)</f>
        <v>0</v>
      </c>
      <c r="J45" s="9">
        <f>COUNTIFS('Exigences de Sécurité - IOS'!G34:G39,'Exigences de Sécurité - Android'!B90)</f>
        <v>0</v>
      </c>
      <c r="K45" s="18">
        <f t="shared" si="1"/>
        <v>0</v>
      </c>
    </row>
    <row r="46" spans="3:11" ht="14.5" x14ac:dyDescent="0.3">
      <c r="C46" s="10" t="s">
        <v>89</v>
      </c>
      <c r="D46" s="8">
        <f>COUNTIFS('Exigences de Sécurité - Android'!G41:G52,'Exigences de Sécurité - Android'!B88)</f>
        <v>0</v>
      </c>
      <c r="E46" s="8">
        <f>COUNTIFS('Exigences de Sécurité - Android'!G41:G52,'Exigences de Sécurité - Android'!B89)</f>
        <v>0</v>
      </c>
      <c r="F46" s="8">
        <f>COUNTIFS('Exigences de Sécurité - Android'!G41:G52,'Exigences de Sécurité - Android'!B90)</f>
        <v>4</v>
      </c>
      <c r="G46" s="18">
        <f t="shared" si="0"/>
        <v>0</v>
      </c>
      <c r="H46" s="8">
        <f>COUNTIFS('Exigences de Sécurité - IOS'!G41:G52,'Exigences de Sécurité - Android'!B88)</f>
        <v>0</v>
      </c>
      <c r="I46" s="8">
        <f>COUNTIFS('Exigences de Sécurité - IOS'!G41:G52,'Exigences de Sécurité - Android'!B89)</f>
        <v>0</v>
      </c>
      <c r="J46" s="9">
        <f>COUNTIFS('Exigences de Sécurité - IOS'!G41:G52,'Exigences de Sécurité - Android'!B90)</f>
        <v>4</v>
      </c>
      <c r="K46" s="18">
        <f t="shared" si="1"/>
        <v>0</v>
      </c>
    </row>
    <row r="47" spans="3:11" ht="14.5" x14ac:dyDescent="0.3">
      <c r="C47" s="10" t="s">
        <v>117</v>
      </c>
      <c r="D47" s="8">
        <f>COUNTIFS('Exigences de Sécurité - Android'!G54:G59,'Exigences de Sécurité - Android'!B88)</f>
        <v>0</v>
      </c>
      <c r="E47" s="8">
        <f>COUNTIFS('Exigences de Sécurité - Android'!G54:G59,'Exigences de Sécurité - Android'!B89)</f>
        <v>0</v>
      </c>
      <c r="F47" s="8">
        <f>COUNTIFS('Exigences de Sécurité - Android'!G54:G59,'Exigences de Sécurité - Android'!B90)</f>
        <v>3</v>
      </c>
      <c r="G47" s="18">
        <f t="shared" si="0"/>
        <v>0</v>
      </c>
      <c r="H47" s="8">
        <f>COUNTIFS('Exigences de Sécurité - IOS'!G54:G59,'Exigences de Sécurité - Android'!B88)</f>
        <v>0</v>
      </c>
      <c r="I47" s="8">
        <f>COUNTIFS('Exigences de Sécurité - IOS'!G54:G59,'Exigences de Sécurité - Android'!B89)</f>
        <v>0</v>
      </c>
      <c r="J47" s="9">
        <f>COUNTIFS('Exigences de Sécurité - IOS'!G54:G59,'Exigences de Sécurité - Android'!B90)</f>
        <v>3</v>
      </c>
      <c r="K47" s="18">
        <f t="shared" si="1"/>
        <v>0</v>
      </c>
    </row>
    <row r="48" spans="3:11" ht="14.5" x14ac:dyDescent="0.3">
      <c r="C48" s="10" t="s">
        <v>231</v>
      </c>
      <c r="D48" s="8">
        <f>COUNTIFS('Exigences de Sécurité - Android'!G61:G71,'Exigences de Sécurité - Android'!B88)</f>
        <v>0</v>
      </c>
      <c r="E48" s="8">
        <f>COUNTIFS('Exigences de Sécurité - Android'!G61:G71,'Exigences de Sécurité - Android'!B89)</f>
        <v>0</v>
      </c>
      <c r="F48" s="8">
        <f>COUNTIFS('Exigences de Sécurité - Android'!G61:G71,'Exigences de Sécurité - Android'!B90)</f>
        <v>3</v>
      </c>
      <c r="G48" s="18">
        <f t="shared" si="0"/>
        <v>0</v>
      </c>
      <c r="H48" s="8">
        <f>COUNTIFS('Exigences de Sécurité - IOS'!G61:G71,'Exigences de Sécurité - Android'!B88)</f>
        <v>0</v>
      </c>
      <c r="I48" s="8">
        <f>COUNTIFS('Exigences de Sécurité - IOS'!G61:G71,'Exigences de Sécurité - Android'!B89)</f>
        <v>0</v>
      </c>
      <c r="J48" s="9">
        <f>COUNTIFS('Exigences de Sécurité - IOS'!G61:G71,'Exigences de Sécurité - Android'!B90)</f>
        <v>3</v>
      </c>
      <c r="K48" s="18">
        <f t="shared" si="1"/>
        <v>0</v>
      </c>
    </row>
    <row r="49" spans="3:11" ht="14.5" x14ac:dyDescent="0.3">
      <c r="C49" s="10" t="s">
        <v>193</v>
      </c>
      <c r="D49" s="8">
        <f>COUNTIFS('Exigences de Sécurité - Android'!G73:G81,'Exigences de Sécurité - Android'!B88)</f>
        <v>0</v>
      </c>
      <c r="E49" s="8">
        <f>COUNTIFS('Exigences de Sécurité - Android'!G73:G81,'Exigences de Sécurité - Android'!B89)</f>
        <v>0</v>
      </c>
      <c r="F49" s="8">
        <f>COUNTIFS('Exigences de Sécurité - Android'!G73:G81,'Exigences de Sécurité - Android'!B90)</f>
        <v>0</v>
      </c>
      <c r="G49" s="18">
        <f t="shared" si="0"/>
        <v>0</v>
      </c>
      <c r="H49" s="8">
        <f>COUNTIFS('Exigences de Sécurité - IOS'!G73:G81,'Exigences de Sécurité - Android'!B88)</f>
        <v>0</v>
      </c>
      <c r="I49" s="8">
        <f>COUNTIFS('Exigences de Sécurité - IOS'!G73:G81,'Exigences de Sécurité - Android'!B89)</f>
        <v>0</v>
      </c>
      <c r="J49" s="9">
        <f>COUNTIFS('Exigences de Sécurité - IOS'!G73:G81,'Exigences de Sécurité - Android'!B90)</f>
        <v>0</v>
      </c>
      <c r="K49" s="18">
        <f t="shared" si="1"/>
        <v>0</v>
      </c>
    </row>
    <row r="50" spans="3:11" ht="14.5" x14ac:dyDescent="0.3">
      <c r="C50" s="10" t="s">
        <v>90</v>
      </c>
      <c r="D50" s="8">
        <f>COUNTIFS('Anti-RE - Android'!F5:F20,'Exigences de Sécurité - Android'!B88)</f>
        <v>0</v>
      </c>
      <c r="E50" s="8">
        <f>COUNTIFS('Anti-RE - Android'!F5:F20,'Exigences de Sécurité - Android'!B89)</f>
        <v>0</v>
      </c>
      <c r="F50" s="8">
        <f>COUNTIFS('Anti-RE - Android'!F5:F20,'Exigences de Sécurité - Android'!B90)</f>
        <v>13</v>
      </c>
      <c r="G50" s="18">
        <f>IF(D50+E50=0, 0, D50/(E50+D50))</f>
        <v>0</v>
      </c>
      <c r="H50" s="8">
        <f>COUNTIFS('Anti-RE - IOS'!F5:F20,'Exigences de Sécurité - Android'!B88)</f>
        <v>0</v>
      </c>
      <c r="I50" s="8">
        <f>COUNTIFS('Anti-RE - IOS'!F5:F20,'Exigences de Sécurité - Android'!B89)</f>
        <v>0</v>
      </c>
      <c r="J50" s="8">
        <f>COUNTIFS('Anti-RE - IOS'!F5:F20,'Exigences de Sécurité - Android'!B90)</f>
        <v>13</v>
      </c>
      <c r="K50" s="18">
        <f>IF(H50+I50=0, 0, H50/(H50+I50))</f>
        <v>0</v>
      </c>
    </row>
  </sheetData>
  <mergeCells count="9">
    <mergeCell ref="B12:F12"/>
    <mergeCell ref="B16:F16"/>
    <mergeCell ref="D41:G41"/>
    <mergeCell ref="H41:K41"/>
    <mergeCell ref="B4:F4"/>
    <mergeCell ref="G8:I11"/>
    <mergeCell ref="G6:I6"/>
    <mergeCell ref="V6:X6"/>
    <mergeCell ref="V8:X11"/>
  </mergeCells>
  <phoneticPr fontId="32"/>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K94"/>
  <sheetViews>
    <sheetView zoomScaleNormal="100" zoomScalePageLayoutView="130" workbookViewId="0"/>
  </sheetViews>
  <sheetFormatPr defaultColWidth="11" defaultRowHeight="14" x14ac:dyDescent="0.2"/>
  <cols>
    <col min="1" max="1" width="1.83203125" style="72" customWidth="1"/>
    <col min="2" max="2" width="8" style="72" customWidth="1"/>
    <col min="3" max="3" width="18.6640625" style="72" customWidth="1"/>
    <col min="4" max="4" width="96.58203125" style="118" customWidth="1"/>
    <col min="5" max="5" width="7.6640625" style="72" customWidth="1"/>
    <col min="6" max="6" width="9.1640625" style="72" customWidth="1"/>
    <col min="7" max="7" width="5.83203125" style="72" bestFit="1" customWidth="1"/>
    <col min="8" max="8" width="101.58203125" style="72" customWidth="1"/>
    <col min="9" max="9" width="83.58203125" style="72" customWidth="1"/>
    <col min="10" max="10" width="71.1640625" style="72" customWidth="1"/>
    <col min="11" max="11" width="58.08203125" style="72" customWidth="1"/>
    <col min="12" max="12" width="10.83203125" style="72" customWidth="1"/>
    <col min="13" max="16384" width="11" style="72"/>
  </cols>
  <sheetData>
    <row r="1" spans="2:11" ht="18.5" x14ac:dyDescent="0.2">
      <c r="B1" s="186" t="s">
        <v>118</v>
      </c>
      <c r="C1" s="186"/>
      <c r="D1" s="186"/>
      <c r="E1" s="186"/>
      <c r="F1" s="186"/>
      <c r="G1" s="186"/>
      <c r="H1" s="186"/>
      <c r="I1" s="186"/>
    </row>
    <row r="2" spans="2:11" ht="15.5" x14ac:dyDescent="0.2">
      <c r="B2" s="73"/>
      <c r="C2" s="73"/>
      <c r="D2" s="74"/>
      <c r="E2" s="73"/>
      <c r="F2" s="73"/>
      <c r="G2" s="73"/>
      <c r="H2" s="73"/>
      <c r="I2" s="73"/>
      <c r="J2" s="73"/>
      <c r="K2" s="73"/>
    </row>
    <row r="3" spans="2:11" ht="14.5" x14ac:dyDescent="0.2">
      <c r="B3" s="75" t="s">
        <v>0</v>
      </c>
      <c r="C3" s="76" t="s">
        <v>285</v>
      </c>
      <c r="D3" s="77" t="s">
        <v>210</v>
      </c>
      <c r="E3" s="76" t="s">
        <v>91</v>
      </c>
      <c r="F3" s="76" t="s">
        <v>92</v>
      </c>
      <c r="G3" s="76" t="s">
        <v>93</v>
      </c>
      <c r="H3" s="187" t="s">
        <v>212</v>
      </c>
      <c r="I3" s="187"/>
      <c r="J3" s="187"/>
      <c r="K3" s="78" t="s">
        <v>213</v>
      </c>
    </row>
    <row r="4" spans="2:11" ht="14.5" x14ac:dyDescent="0.2">
      <c r="B4" s="79" t="s">
        <v>1</v>
      </c>
      <c r="C4" s="80"/>
      <c r="D4" s="81" t="s">
        <v>229</v>
      </c>
      <c r="E4" s="80"/>
      <c r="F4" s="80"/>
      <c r="G4" s="80"/>
      <c r="H4" s="188"/>
      <c r="I4" s="188"/>
      <c r="J4" s="188"/>
      <c r="K4" s="82"/>
    </row>
    <row r="5" spans="2:11" ht="14.5" x14ac:dyDescent="0.2">
      <c r="B5" s="83" t="s">
        <v>2</v>
      </c>
      <c r="C5" s="84" t="s">
        <v>286</v>
      </c>
      <c r="D5" s="67" t="s">
        <v>119</v>
      </c>
      <c r="E5" s="85" t="s">
        <v>3</v>
      </c>
      <c r="F5" s="86" t="s">
        <v>3</v>
      </c>
      <c r="G5" s="87"/>
      <c r="H5" s="88" t="str">
        <f>HYPERLINK(CONCATENATE(
BASE_URL,
"0x04b-Mobile-App-Security-Testing.md#architectural-information"),
"Architectural Information")</f>
        <v>Architectural Information</v>
      </c>
      <c r="I5" s="88"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89"/>
      <c r="K5" s="90"/>
    </row>
    <row r="6" spans="2:11" ht="14.5" x14ac:dyDescent="0.2">
      <c r="B6" s="83" t="s">
        <v>247</v>
      </c>
      <c r="C6" s="84" t="s">
        <v>287</v>
      </c>
      <c r="D6" s="67" t="s">
        <v>121</v>
      </c>
      <c r="E6" s="85" t="s">
        <v>3</v>
      </c>
      <c r="F6" s="86" t="s">
        <v>3</v>
      </c>
      <c r="G6" s="87"/>
      <c r="H6" s="88" t="str">
        <f>HYPERLINK(CONCATENATE(
BASE_URL,
"0x04h-Testing-Code-Quality.md#injection-flaws-mstg-arch-2-and-mstg-platform-2"),
"Injection Flaws (MSTG-ARCH-2 and MSTG-PLATFORM-2)")</f>
        <v>Injection Flaws (MSTG-ARCH-2 and MSTG-PLATFORM-2)</v>
      </c>
      <c r="I6" s="91"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91"/>
      <c r="K6" s="90"/>
    </row>
    <row r="7" spans="2:11" ht="29" x14ac:dyDescent="0.2">
      <c r="B7" s="83" t="s">
        <v>248</v>
      </c>
      <c r="C7" s="84" t="s">
        <v>288</v>
      </c>
      <c r="D7" s="67" t="s">
        <v>122</v>
      </c>
      <c r="E7" s="85" t="s">
        <v>3</v>
      </c>
      <c r="F7" s="86" t="s">
        <v>3</v>
      </c>
      <c r="G7" s="87"/>
      <c r="H7" s="88" t="str">
        <f>HYPERLINK(CONCATENATE(
BASE_URL,
"0x04b-Mobile-App-Security-Testing.md#architectural-information"),
"Architectural Information")</f>
        <v>Architectural Information</v>
      </c>
      <c r="I7" s="89"/>
      <c r="J7" s="89"/>
      <c r="K7" s="90"/>
    </row>
    <row r="8" spans="2:11" ht="14.5" x14ac:dyDescent="0.2">
      <c r="B8" s="83" t="s">
        <v>250</v>
      </c>
      <c r="C8" s="84" t="s">
        <v>289</v>
      </c>
      <c r="D8" s="67" t="s">
        <v>120</v>
      </c>
      <c r="E8" s="85" t="s">
        <v>3</v>
      </c>
      <c r="F8" s="86" t="s">
        <v>3</v>
      </c>
      <c r="G8" s="87"/>
      <c r="H8" s="88" t="str">
        <f>HYPERLINK(CONCATENATE(
BASE_URL,
"0x04b-Mobile-App-Security-Testing.md#identifying-sensitive-data"),
"Identifying Sensitive Data")</f>
        <v>Identifying Sensitive Data</v>
      </c>
      <c r="I8" s="89"/>
      <c r="J8" s="89"/>
      <c r="K8" s="90"/>
    </row>
    <row r="9" spans="2:11" ht="14.5" x14ac:dyDescent="0.2">
      <c r="B9" s="83" t="s">
        <v>249</v>
      </c>
      <c r="C9" s="84" t="s">
        <v>290</v>
      </c>
      <c r="D9" s="67" t="s">
        <v>123</v>
      </c>
      <c r="E9" s="89"/>
      <c r="F9" s="86" t="s">
        <v>3</v>
      </c>
      <c r="G9" s="87" t="s">
        <v>63</v>
      </c>
      <c r="H9" s="88" t="str">
        <f>HYPERLINK(CONCATENATE(
BASE_URL,
"0x04b-Mobile-App-Security-Testing.md#environmental-information"),
"Environmental Information")</f>
        <v>Environmental Information</v>
      </c>
      <c r="I9" s="89"/>
      <c r="J9" s="89"/>
      <c r="K9" s="90"/>
    </row>
    <row r="10" spans="2:11" ht="29" x14ac:dyDescent="0.2">
      <c r="B10" s="83" t="s">
        <v>251</v>
      </c>
      <c r="C10" s="84" t="s">
        <v>291</v>
      </c>
      <c r="D10" s="67" t="s">
        <v>124</v>
      </c>
      <c r="E10" s="89"/>
      <c r="F10" s="86" t="s">
        <v>3</v>
      </c>
      <c r="G10" s="87" t="s">
        <v>63</v>
      </c>
      <c r="H10" s="88" t="str">
        <f>HYPERLINK(CONCATENATE(
BASE_URL,
"0x04b-Mobile-App-Security-Testing.md#mapping-the-application"),
"Mapping the Application")</f>
        <v>Mapping the Application</v>
      </c>
      <c r="I10" s="89"/>
      <c r="J10" s="89"/>
      <c r="K10" s="90"/>
    </row>
    <row r="11" spans="2:11" ht="14.5" x14ac:dyDescent="0.2">
      <c r="B11" s="83" t="s">
        <v>4</v>
      </c>
      <c r="C11" s="84" t="s">
        <v>292</v>
      </c>
      <c r="D11" s="67" t="s">
        <v>125</v>
      </c>
      <c r="E11" s="92"/>
      <c r="F11" s="86" t="s">
        <v>3</v>
      </c>
      <c r="G11" s="87" t="s">
        <v>63</v>
      </c>
      <c r="H11" s="88"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91" t="str">
        <f>HYPERLINK(CONCATENATE(
BASE_URL,
"0x04b-Mobile-App-Security-Testing.md#principles-of-testing"),
"Principles of Testing")</f>
        <v>Principles of Testing</v>
      </c>
      <c r="J11" s="88" t="str">
        <f>HYPERLINK(CONCATENATE(
BASE_URL,
"0x04b-Mobile-App-Security-Testing.md#penetration-testing-aka-pentesting"),
"Penetration Testing (a.k.a. Pentesting)")</f>
        <v>Penetration Testing (a.k.a. Pentesting)</v>
      </c>
      <c r="K11" s="90"/>
    </row>
    <row r="12" spans="2:11" ht="29" x14ac:dyDescent="0.2">
      <c r="B12" s="83" t="s">
        <v>252</v>
      </c>
      <c r="C12" s="84" t="s">
        <v>293</v>
      </c>
      <c r="D12" s="67" t="s">
        <v>126</v>
      </c>
      <c r="E12" s="89"/>
      <c r="F12" s="86" t="s">
        <v>3</v>
      </c>
      <c r="G12" s="87" t="s">
        <v>63</v>
      </c>
      <c r="H12" s="88" t="str">
        <f>HYPERLINK(CONCATENATE(
BASE_URL,
"0x04g-Testing-Cryptography.md#cryptographic-policy"),
"Cryptographic policy")</f>
        <v>Cryptographic policy</v>
      </c>
      <c r="I12" s="89"/>
      <c r="J12" s="89"/>
      <c r="K12" s="90"/>
    </row>
    <row r="13" spans="2:11" ht="14.5" x14ac:dyDescent="0.2">
      <c r="B13" s="83" t="s">
        <v>253</v>
      </c>
      <c r="C13" s="84" t="s">
        <v>294</v>
      </c>
      <c r="D13" s="67" t="s">
        <v>127</v>
      </c>
      <c r="E13" s="89"/>
      <c r="F13" s="86" t="s">
        <v>3</v>
      </c>
      <c r="G13" s="87" t="s">
        <v>63</v>
      </c>
      <c r="H13" s="88" t="str">
        <f>HYPERLINK(CONCATENATE(
BASE_URL,
"0x05h-Testing-Platform-Interaction.md#testing-enforced-updating-mstg-arch-9"),
"Testing enforced updating (MSTG-ARCH-9)")</f>
        <v>Testing enforced updating (MSTG-ARCH-9)</v>
      </c>
      <c r="I13" s="89"/>
      <c r="J13" s="89"/>
      <c r="K13" s="90"/>
    </row>
    <row r="14" spans="2:11" ht="14.5" x14ac:dyDescent="0.2">
      <c r="B14" s="93" t="s">
        <v>5</v>
      </c>
      <c r="C14" s="94" t="s">
        <v>295</v>
      </c>
      <c r="D14" s="67" t="s">
        <v>128</v>
      </c>
      <c r="E14" s="89"/>
      <c r="F14" s="86" t="s">
        <v>3</v>
      </c>
      <c r="G14" s="87" t="s">
        <v>63</v>
      </c>
      <c r="H14" s="88" t="str">
        <f>HYPERLINK(CONCATENATE(
BASE_URL,
"0x04b-Mobile-App-Security-Testing.md#security-testing-and-the-sdlc"),
"Security Testing and the SDLC")</f>
        <v>Security Testing and the SDLC</v>
      </c>
      <c r="I14" s="89"/>
      <c r="J14" s="89"/>
      <c r="K14" s="90"/>
    </row>
    <row r="15" spans="2:11" ht="14.5" x14ac:dyDescent="0.2">
      <c r="B15" s="93" t="s">
        <v>363</v>
      </c>
      <c r="C15" s="94" t="s">
        <v>365</v>
      </c>
      <c r="D15" s="67" t="s">
        <v>367</v>
      </c>
      <c r="E15" s="89"/>
      <c r="F15" s="86" t="s">
        <v>3</v>
      </c>
      <c r="G15" s="87" t="s">
        <v>63</v>
      </c>
      <c r="H15" s="88"/>
      <c r="I15" s="89"/>
      <c r="J15" s="89"/>
      <c r="K15" s="90"/>
    </row>
    <row r="16" spans="2:11" ht="14.5" x14ac:dyDescent="0.2">
      <c r="B16" s="93" t="s">
        <v>364</v>
      </c>
      <c r="C16" s="94" t="s">
        <v>366</v>
      </c>
      <c r="D16" s="67" t="s">
        <v>368</v>
      </c>
      <c r="E16" s="85" t="s">
        <v>3</v>
      </c>
      <c r="F16" s="86" t="s">
        <v>3</v>
      </c>
      <c r="G16" s="87"/>
      <c r="H16" s="88"/>
      <c r="I16" s="89"/>
      <c r="J16" s="89"/>
      <c r="K16" s="90"/>
    </row>
    <row r="17" spans="2:11" ht="14.5" x14ac:dyDescent="0.2">
      <c r="B17" s="95" t="s">
        <v>6</v>
      </c>
      <c r="C17" s="96"/>
      <c r="D17" s="97" t="s">
        <v>211</v>
      </c>
      <c r="E17" s="97"/>
      <c r="F17" s="96"/>
      <c r="G17" s="97"/>
      <c r="H17" s="97"/>
      <c r="I17" s="97"/>
      <c r="J17" s="97"/>
      <c r="K17" s="98"/>
    </row>
    <row r="18" spans="2:11" ht="43.5" x14ac:dyDescent="0.2">
      <c r="B18" s="83" t="s">
        <v>7</v>
      </c>
      <c r="C18" s="84" t="s">
        <v>296</v>
      </c>
      <c r="D18" s="67" t="s">
        <v>375</v>
      </c>
      <c r="E18" s="85" t="s">
        <v>3</v>
      </c>
      <c r="F18" s="86" t="s">
        <v>3</v>
      </c>
      <c r="G18" s="87"/>
      <c r="H18" s="99" t="str">
        <f>HYPERLINK(CONCATENATE(BASE_URL,"0x05d-Testing-Data-Storage.md#testing-local-storage-for-sensitive-data-mstg-storage-1-and-mstg-storage-2"),"Testing Local Storage for Sensitive Data (MSTG-STORAGE-1 and MSTG-STORAGE-2)")</f>
        <v>Testing Local Storage for Sensitive Data (MSTG-STORAGE-1 and MSTG-STORAGE-2)</v>
      </c>
      <c r="I18" s="100" t="str">
        <f>HYPERLINK(CONCATENATE(BASE_URL,"0x05e-Testing-Cryptography.md#testing-key-management-mstg-storage-1-mstg-crypto-1-and-mstg-crypto-5"),"Testing Key Management (MSTG-STORAGE-1, MSTG-CRYPTO-1 and MSTG-CRYPTO-5)")</f>
        <v>Testing Key Management (MSTG-STORAGE-1, MSTG-CRYPTO-1 and MSTG-CRYPTO-5)</v>
      </c>
      <c r="J18" s="89"/>
      <c r="K18" s="90"/>
    </row>
    <row r="19" spans="2:11" ht="29" x14ac:dyDescent="0.2">
      <c r="B19" s="83" t="s">
        <v>39</v>
      </c>
      <c r="C19" s="84" t="s">
        <v>297</v>
      </c>
      <c r="D19" s="67" t="s">
        <v>129</v>
      </c>
      <c r="E19" s="85"/>
      <c r="F19" s="86"/>
      <c r="G19" s="87"/>
      <c r="H19" s="101" t="str">
        <f>HYPERLINK(CONCATENATE(BASE_URL,"0x05d-Testing-Data-Storage.md#testing-local-storage-for-sensitive-data-mstg-storage-1-and-mstg-storage-2"),"Testing Local Storage for Sensitive Data (MSTG-STORAGE-1 and MSTG-STORAGE-2)")</f>
        <v>Testing Local Storage for Sensitive Data (MSTG-STORAGE-1 and MSTG-STORAGE-2)</v>
      </c>
      <c r="I19" s="89"/>
      <c r="J19" s="89"/>
      <c r="K19" s="90"/>
    </row>
    <row r="20" spans="2:11" ht="14.5" x14ac:dyDescent="0.2">
      <c r="B20" s="83" t="s">
        <v>40</v>
      </c>
      <c r="C20" s="84" t="s">
        <v>298</v>
      </c>
      <c r="D20" s="67" t="s">
        <v>130</v>
      </c>
      <c r="E20" s="85" t="s">
        <v>3</v>
      </c>
      <c r="F20" s="86" t="s">
        <v>3</v>
      </c>
      <c r="G20" s="87"/>
      <c r="H20" s="100" t="str">
        <f>HYPERLINK(CONCATENATE(BASE_URL,"0x05d-Testing-Data-Storage.md#testing-logs-for-sensitive-data-mstg-storage-3"),"Testing Logs for Sensitive Data (MSTG-STORAGE-3)")</f>
        <v>Testing Logs for Sensitive Data (MSTG-STORAGE-3)</v>
      </c>
      <c r="I20" s="89"/>
      <c r="J20" s="89"/>
      <c r="K20" s="90"/>
    </row>
    <row r="21" spans="2:11" ht="14.5" x14ac:dyDescent="0.2">
      <c r="B21" s="83" t="s">
        <v>8</v>
      </c>
      <c r="C21" s="84" t="s">
        <v>299</v>
      </c>
      <c r="D21" s="67" t="s">
        <v>131</v>
      </c>
      <c r="E21" s="85" t="s">
        <v>3</v>
      </c>
      <c r="F21" s="86" t="s">
        <v>3</v>
      </c>
      <c r="G21" s="87"/>
      <c r="H21" s="101"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89"/>
      <c r="J21" s="89"/>
      <c r="K21" s="90"/>
    </row>
    <row r="22" spans="2:11" ht="14.5" x14ac:dyDescent="0.2">
      <c r="B22" s="83" t="s">
        <v>41</v>
      </c>
      <c r="C22" s="84" t="s">
        <v>300</v>
      </c>
      <c r="D22" s="67" t="s">
        <v>132</v>
      </c>
      <c r="E22" s="85" t="s">
        <v>3</v>
      </c>
      <c r="F22" s="86" t="s">
        <v>3</v>
      </c>
      <c r="G22" s="87"/>
      <c r="H22" s="101"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89"/>
      <c r="J22" s="89"/>
      <c r="K22" s="90"/>
    </row>
    <row r="23" spans="2:11" ht="14.5" x14ac:dyDescent="0.2">
      <c r="B23" s="83" t="s">
        <v>9</v>
      </c>
      <c r="C23" s="84" t="s">
        <v>301</v>
      </c>
      <c r="D23" s="67" t="s">
        <v>133</v>
      </c>
      <c r="E23" s="85" t="s">
        <v>3</v>
      </c>
      <c r="F23" s="86" t="s">
        <v>3</v>
      </c>
      <c r="G23" s="87"/>
      <c r="H23" s="101"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89"/>
      <c r="J23" s="89"/>
      <c r="K23" s="90"/>
    </row>
    <row r="24" spans="2:11" ht="14.5" x14ac:dyDescent="0.2">
      <c r="B24" s="83" t="s">
        <v>10</v>
      </c>
      <c r="C24" s="84" t="s">
        <v>302</v>
      </c>
      <c r="D24" s="67" t="s">
        <v>134</v>
      </c>
      <c r="E24" s="85" t="s">
        <v>3</v>
      </c>
      <c r="F24" s="86" t="s">
        <v>3</v>
      </c>
      <c r="G24" s="87"/>
      <c r="H24" s="100"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89"/>
      <c r="J24" s="89"/>
      <c r="K24" s="90"/>
    </row>
    <row r="25" spans="2:11" ht="14.5" x14ac:dyDescent="0.2">
      <c r="B25" s="83" t="s">
        <v>11</v>
      </c>
      <c r="C25" s="84" t="s">
        <v>303</v>
      </c>
      <c r="D25" s="67" t="s">
        <v>135</v>
      </c>
      <c r="E25" s="89"/>
      <c r="F25" s="86" t="s">
        <v>3</v>
      </c>
      <c r="G25" s="87" t="s">
        <v>63</v>
      </c>
      <c r="H25" s="100" t="str">
        <f>HYPERLINK(CONCATENATE(BASE_URL,"0x05d-Testing-Data-Storage.md#testing-backups-for-sensitive-data-mstg-storage-8"),"Testing Backups for Sensitive Data (MSTG-STORAGE-8)")</f>
        <v>Testing Backups for Sensitive Data (MSTG-STORAGE-8)</v>
      </c>
      <c r="I25" s="89"/>
      <c r="J25" s="89"/>
      <c r="K25" s="90"/>
    </row>
    <row r="26" spans="2:11" ht="14.5" x14ac:dyDescent="0.2">
      <c r="B26" s="83" t="s">
        <v>12</v>
      </c>
      <c r="C26" s="84" t="s">
        <v>304</v>
      </c>
      <c r="D26" s="67" t="s">
        <v>277</v>
      </c>
      <c r="E26" s="89"/>
      <c r="F26" s="86" t="s">
        <v>3</v>
      </c>
      <c r="G26" s="87" t="s">
        <v>63</v>
      </c>
      <c r="H26" s="100"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89"/>
      <c r="J26" s="89"/>
      <c r="K26" s="90"/>
    </row>
    <row r="27" spans="2:11" ht="29" x14ac:dyDescent="0.2">
      <c r="B27" s="83" t="s">
        <v>42</v>
      </c>
      <c r="C27" s="84" t="s">
        <v>305</v>
      </c>
      <c r="D27" s="67" t="s">
        <v>136</v>
      </c>
      <c r="E27" s="89"/>
      <c r="F27" s="86" t="s">
        <v>3</v>
      </c>
      <c r="G27" s="87" t="s">
        <v>63</v>
      </c>
      <c r="H27" s="100" t="str">
        <f>HYPERLINK(CONCATENATE(BASE_URL,"0x05d-Testing-Data-Storage.md#checking-memory-for-sensitive-data-mstg-storage-10"),"Checking Memory for Sensitive Data (MSTG-STORAGE-10)")</f>
        <v>Checking Memory for Sensitive Data (MSTG-STORAGE-10)</v>
      </c>
      <c r="I27" s="89"/>
      <c r="J27" s="89"/>
      <c r="K27" s="90"/>
    </row>
    <row r="28" spans="2:11" ht="29" x14ac:dyDescent="0.2">
      <c r="B28" s="83" t="s">
        <v>43</v>
      </c>
      <c r="C28" s="84" t="s">
        <v>306</v>
      </c>
      <c r="D28" s="67" t="s">
        <v>137</v>
      </c>
      <c r="E28" s="89"/>
      <c r="F28" s="86" t="s">
        <v>3</v>
      </c>
      <c r="G28" s="87" t="s">
        <v>63</v>
      </c>
      <c r="H28" s="100" t="str">
        <f>HYPERLINK(CONCATENATE(BASE_URL,"0x05d-Testing-Data-Storage.md#testing-the-device-access-security-policy-mstg-storage-11"),"Testing the Device-Access-Security Policy (MSTG-STORAGE-11)")</f>
        <v>Testing the Device-Access-Security Policy (MSTG-STORAGE-11)</v>
      </c>
      <c r="I28" s="91" t="str">
        <f>HYPERLINK(CONCATENATE(BASE_URL,"0x05f-Testing-Local-Authentication.md#testing-confirm-credentials-mstg-auth-1-and-mstg-storage-11"),"Testing Confirm Credentials (MSTG-AUTH-1 and MSTG-STORAGE-11)")</f>
        <v>Testing Confirm Credentials (MSTG-AUTH-1 and MSTG-STORAGE-11)</v>
      </c>
      <c r="J28" s="89"/>
      <c r="K28" s="90"/>
    </row>
    <row r="29" spans="2:11" ht="29" x14ac:dyDescent="0.2">
      <c r="B29" s="83" t="s">
        <v>13</v>
      </c>
      <c r="C29" s="84" t="s">
        <v>307</v>
      </c>
      <c r="D29" s="67" t="s">
        <v>138</v>
      </c>
      <c r="E29" s="89"/>
      <c r="F29" s="86" t="s">
        <v>3</v>
      </c>
      <c r="G29" s="87" t="s">
        <v>63</v>
      </c>
      <c r="H29" s="102" t="str">
        <f>HYPERLINK(CONCATENATE(BASE_URL,"0x04i-Testing-user-interaction.md#testing-user-education-mstg-storage-12"),"Testing User Education (MSTG-STORAGE-12)")</f>
        <v>Testing User Education (MSTG-STORAGE-12)</v>
      </c>
      <c r="I29" s="89"/>
      <c r="J29" s="89"/>
      <c r="K29" s="90"/>
    </row>
    <row r="30" spans="2:11" ht="29" x14ac:dyDescent="0.2">
      <c r="B30" s="83" t="s">
        <v>369</v>
      </c>
      <c r="C30" s="84" t="s">
        <v>372</v>
      </c>
      <c r="D30" s="67" t="s">
        <v>376</v>
      </c>
      <c r="E30" s="89"/>
      <c r="F30" s="86" t="s">
        <v>3</v>
      </c>
      <c r="G30" s="87" t="s">
        <v>63</v>
      </c>
      <c r="H30" s="102"/>
      <c r="I30" s="89"/>
      <c r="J30" s="89"/>
      <c r="K30" s="90"/>
    </row>
    <row r="31" spans="2:11" ht="29" x14ac:dyDescent="0.2">
      <c r="B31" s="83" t="s">
        <v>370</v>
      </c>
      <c r="C31" s="84" t="s">
        <v>373</v>
      </c>
      <c r="D31" s="67" t="s">
        <v>377</v>
      </c>
      <c r="E31" s="89"/>
      <c r="F31" s="86" t="s">
        <v>3</v>
      </c>
      <c r="G31" s="87" t="s">
        <v>63</v>
      </c>
      <c r="H31" s="102"/>
      <c r="I31" s="89"/>
      <c r="J31" s="89"/>
      <c r="K31" s="90"/>
    </row>
    <row r="32" spans="2:11" ht="14.5" x14ac:dyDescent="0.2">
      <c r="B32" s="83" t="s">
        <v>371</v>
      </c>
      <c r="C32" s="84" t="s">
        <v>374</v>
      </c>
      <c r="D32" s="67" t="s">
        <v>378</v>
      </c>
      <c r="E32" s="89"/>
      <c r="F32" s="86" t="s">
        <v>3</v>
      </c>
      <c r="G32" s="87" t="s">
        <v>63</v>
      </c>
      <c r="H32" s="102"/>
      <c r="I32" s="89"/>
      <c r="J32" s="89"/>
      <c r="K32" s="90"/>
    </row>
    <row r="33" spans="2:11" ht="14.5" x14ac:dyDescent="0.2">
      <c r="B33" s="95" t="s">
        <v>14</v>
      </c>
      <c r="C33" s="96"/>
      <c r="D33" s="97" t="s">
        <v>94</v>
      </c>
      <c r="E33" s="97"/>
      <c r="F33" s="96"/>
      <c r="G33" s="97"/>
      <c r="H33" s="97"/>
      <c r="I33" s="97"/>
      <c r="J33" s="97"/>
      <c r="K33" s="98"/>
    </row>
    <row r="34" spans="2:11" ht="14.5" x14ac:dyDescent="0.2">
      <c r="B34" s="83" t="s">
        <v>15</v>
      </c>
      <c r="C34" s="84" t="s">
        <v>308</v>
      </c>
      <c r="D34" s="67" t="s">
        <v>278</v>
      </c>
      <c r="E34" s="85" t="s">
        <v>3</v>
      </c>
      <c r="F34" s="86" t="s">
        <v>3</v>
      </c>
      <c r="G34" s="87"/>
      <c r="H34" s="100" t="str">
        <f>HYPERLINK(CONCATENATE(BASE_URL,"0x05e-Testing-Cryptography.md#testing-key-management-mstg-storage-1-mstg-crypto-1-and-mstg-crypto-5"),"Testing Key Management (MSTG-STORAGE-1, MSTG-CRYPTO-1 and MSTG-CRYPTO-5)")</f>
        <v>Testing Key Management (MSTG-STORAGE-1, MSTG-CRYPTO-1 and MSTG-CRYPTO-5)</v>
      </c>
      <c r="I34" s="100" t="str">
        <f>HYPERLINK(CONCATENATE(BASE_URL,"0x04g-Testing-Cryptography.md#common-configuration-issues-mstg-crypto-1-mstg-crypto-2-and-mstg-crypto-3"),"Common Configuration Issues (MSTG-CRYPTO-1, MSTG-CRYPTO-2 and MSTG-CRYPTO-3)")</f>
        <v>Common Configuration Issues (MSTG-CRYPTO-1, MSTG-CRYPTO-2 and MSTG-CRYPTO-3)</v>
      </c>
      <c r="J34" s="89"/>
      <c r="K34" s="90"/>
    </row>
    <row r="35" spans="2:11" ht="28" x14ac:dyDescent="0.2">
      <c r="B35" s="83" t="s">
        <v>16</v>
      </c>
      <c r="C35" s="84" t="s">
        <v>310</v>
      </c>
      <c r="D35" s="67" t="s">
        <v>139</v>
      </c>
      <c r="E35" s="85" t="s">
        <v>3</v>
      </c>
      <c r="F35" s="86" t="s">
        <v>3</v>
      </c>
      <c r="G35" s="87"/>
      <c r="H35" s="100" t="str">
        <f>HYPERLINK(CONCATENATE(BASE_URL,"0x04g-Testing-Cryptography.md#common-configuration-issues-mstg-crypto-1-mstg-crypto-2-and-mstg-crypto-3"),"Common Configuration Issues (MSTG-CRYPTO-1, MSTG-CRYPTO-2 and MSTG-CRYPTO-3)")</f>
        <v>Common Configuration Issues (MSTG-CRYPTO-1, MSTG-CRYPTO-2 and MSTG-CRYPTO-3)</v>
      </c>
      <c r="I35" s="10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89"/>
      <c r="K35" s="90"/>
    </row>
    <row r="36" spans="2:11" ht="29" x14ac:dyDescent="0.2">
      <c r="B36" s="83" t="s">
        <v>17</v>
      </c>
      <c r="C36" s="84" t="s">
        <v>309</v>
      </c>
      <c r="D36" s="67" t="s">
        <v>140</v>
      </c>
      <c r="E36" s="85" t="s">
        <v>3</v>
      </c>
      <c r="F36" s="86" t="s">
        <v>3</v>
      </c>
      <c r="G36" s="87"/>
      <c r="H36" s="10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100" t="str">
        <f>HYPERLINK(CONCATENATE(BASE_URL,"0x04g-Testing-Cryptography.md#common-configuration-issues-mstg-crypto-1-mstg-crypto-2-and-mstg-crypto-3"),"Common Configuration Issues (MSTG-CRYPTO-1, MSTG-CRYPTO-2 and MSTG-CRYPTO-3)")</f>
        <v>Common Configuration Issues (MSTG-CRYPTO-1, MSTG-CRYPTO-2 and MSTG-CRYPTO-3)</v>
      </c>
      <c r="J36" s="89"/>
      <c r="K36" s="90"/>
    </row>
    <row r="37" spans="2:11" ht="29" x14ac:dyDescent="0.2">
      <c r="B37" s="83" t="s">
        <v>18</v>
      </c>
      <c r="C37" s="84" t="s">
        <v>311</v>
      </c>
      <c r="D37" s="89" t="s">
        <v>141</v>
      </c>
      <c r="E37" s="85" t="s">
        <v>3</v>
      </c>
      <c r="F37" s="86" t="s">
        <v>3</v>
      </c>
      <c r="G37" s="87"/>
      <c r="H37" s="100"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10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89"/>
      <c r="K37" s="90"/>
    </row>
    <row r="38" spans="2:11" ht="14.5" x14ac:dyDescent="0.2">
      <c r="B38" s="83" t="s">
        <v>19</v>
      </c>
      <c r="C38" s="84" t="s">
        <v>312</v>
      </c>
      <c r="D38" s="67" t="s">
        <v>142</v>
      </c>
      <c r="E38" s="85" t="s">
        <v>3</v>
      </c>
      <c r="F38" s="86" t="s">
        <v>3</v>
      </c>
      <c r="G38" s="87"/>
      <c r="H38" s="100" t="str">
        <f>HYPERLINK(CONCATENATE(BASE_URL,"0x05e-Testing-Cryptography.md#testing-key-management-mstg-storage-1-mstg-crypto-1-and-mstg-crypto-5"),"Testing Key Management (MSTG-STORAGE-1, MSTG-CRYPTO-1 and MSTG-CRYPTO-5)")</f>
        <v>Testing Key Management (MSTG-STORAGE-1, MSTG-CRYPTO-1 and MSTG-CRYPTO-5)</v>
      </c>
      <c r="I38" s="89"/>
      <c r="J38" s="89"/>
      <c r="K38" s="90"/>
    </row>
    <row r="39" spans="2:11" ht="14.5" x14ac:dyDescent="0.2">
      <c r="B39" s="83" t="s">
        <v>20</v>
      </c>
      <c r="C39" s="84" t="s">
        <v>313</v>
      </c>
      <c r="D39" s="67" t="s">
        <v>279</v>
      </c>
      <c r="E39" s="85" t="s">
        <v>3</v>
      </c>
      <c r="F39" s="86" t="s">
        <v>3</v>
      </c>
      <c r="G39" s="87"/>
      <c r="H39" s="100" t="str">
        <f>HYPERLINK(CONCATENATE(BASE_URL,"0x05e-Testing-Cryptography.md#testing-random-number-generation-mstg-crypto-6"),"Testing Random Number Generation (MSTG-CRYPTO-6)")</f>
        <v>Testing Random Number Generation (MSTG-CRYPTO-6)</v>
      </c>
      <c r="I39" s="89"/>
      <c r="J39" s="89"/>
      <c r="K39" s="90"/>
    </row>
    <row r="40" spans="2:11" ht="14.5" x14ac:dyDescent="0.2">
      <c r="B40" s="95" t="s">
        <v>21</v>
      </c>
      <c r="C40" s="96"/>
      <c r="D40" s="97" t="s">
        <v>102</v>
      </c>
      <c r="E40" s="97"/>
      <c r="F40" s="96"/>
      <c r="G40" s="97"/>
      <c r="H40" s="97"/>
      <c r="I40" s="97"/>
      <c r="J40" s="97"/>
      <c r="K40" s="98"/>
    </row>
    <row r="41" spans="2:11" ht="29" x14ac:dyDescent="0.2">
      <c r="B41" s="83" t="s">
        <v>22</v>
      </c>
      <c r="C41" s="84" t="s">
        <v>314</v>
      </c>
      <c r="D41" s="67" t="s">
        <v>143</v>
      </c>
      <c r="E41" s="85" t="s">
        <v>3</v>
      </c>
      <c r="F41" s="86" t="s">
        <v>3</v>
      </c>
      <c r="G41" s="87"/>
      <c r="H41" s="100" t="str">
        <f>HYPERLINK(CONCATENATE(BASE_URL,"0x05f-Testing-Local-Authentication.md#testing-confirm-credentials-mstg-auth-1-and-mstg-storage-11"),"Testing Confirm Credentials (MSTG-AUTH-1 and MSTG-STORAGE-11)")</f>
        <v>Testing Confirm Credentials (MSTG-AUTH-1 and MSTG-STORAGE-11)</v>
      </c>
      <c r="I41" s="91"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91" t="str">
        <f>HYPERLINK(CONCATENATE(BASE_URL,"0x04e-Testing-Authentication-and-Session-Management.md#testing-oauth-20-flows-mstg-auth-1-and-mstg-auth-3"),"Testing OAuth 2.0 Flows (MSTG-AUTH-1 and MSTG-AUTH-3)")</f>
        <v>Testing OAuth 2.0 Flows (MSTG-AUTH-1 and MSTG-AUTH-3)</v>
      </c>
      <c r="K41" s="90"/>
    </row>
    <row r="42" spans="2:11" ht="29" x14ac:dyDescent="0.2">
      <c r="B42" s="83" t="s">
        <v>44</v>
      </c>
      <c r="C42" s="84" t="s">
        <v>315</v>
      </c>
      <c r="D42" s="67" t="s">
        <v>144</v>
      </c>
      <c r="E42" s="85" t="s">
        <v>3</v>
      </c>
      <c r="F42" s="86" t="s">
        <v>3</v>
      </c>
      <c r="G42" s="87"/>
      <c r="H42" s="100" t="str">
        <f>HYPERLINK(CONCATENATE(BASE_URL,"0x04e-Testing-Authentication-and-Session-Management.md#testing-stateful-session-management-mstg-auth-2"),"Testing Stateful Session Management (MSTG-AUTH-2)")</f>
        <v>Testing Stateful Session Management (MSTG-AUTH-2)</v>
      </c>
      <c r="I42" s="89"/>
      <c r="J42" s="89"/>
      <c r="K42" s="90"/>
    </row>
    <row r="43" spans="2:11" ht="29" x14ac:dyDescent="0.2">
      <c r="B43" s="83" t="s">
        <v>45</v>
      </c>
      <c r="C43" s="84" t="s">
        <v>316</v>
      </c>
      <c r="D43" s="67" t="s">
        <v>145</v>
      </c>
      <c r="E43" s="85" t="s">
        <v>3</v>
      </c>
      <c r="F43" s="86" t="s">
        <v>3</v>
      </c>
      <c r="G43" s="87"/>
      <c r="H43" s="101" t="str">
        <f>HYPERLINK(CONCATENATE(BASE_URL,"0x04e-Testing-Authentication-and-Session-Management.md#testing-stateless-token-based-authentication-mstg-auth-3"),"Testing Stateless (Token-Based) Authentication (MSTG-AUTH-3)")</f>
        <v>Testing Stateless (Token-Based) Authentication (MSTG-AUTH-3)</v>
      </c>
      <c r="I43" s="91" t="str">
        <f>HYPERLINK(CONCATENATE(BASE_URL,"0x04e-Testing-Authentication-and-Session-Management.md#testing-oauth-20-flows-mstg-auth-1-and-mstg-auth-3"),"Testing OAuth 2.0 Flows (MSTG-AUTH-1 and MSTG-AUTH-3)")</f>
        <v>Testing OAuth 2.0 Flows (MSTG-AUTH-1 and MSTG-AUTH-3)</v>
      </c>
      <c r="J43" s="89"/>
      <c r="K43" s="90"/>
    </row>
    <row r="44" spans="2:11" ht="14.5" x14ac:dyDescent="0.2">
      <c r="B44" s="83" t="s">
        <v>23</v>
      </c>
      <c r="C44" s="84" t="s">
        <v>317</v>
      </c>
      <c r="D44" s="67" t="s">
        <v>146</v>
      </c>
      <c r="E44" s="85"/>
      <c r="F44" s="86"/>
      <c r="G44" s="87"/>
      <c r="H44" s="100" t="str">
        <f>HYPERLINK(CONCATENATE(BASE_URL,"0x04e-Testing-Authentication-and-Session-Management.md#testing-user-logout-mstg-auth-4"),"Testing User Logout (MSTG-AUTH-4)")</f>
        <v>Testing User Logout (MSTG-AUTH-4)</v>
      </c>
      <c r="I44" s="89"/>
      <c r="J44" s="89"/>
      <c r="K44" s="90"/>
    </row>
    <row r="45" spans="2:11" ht="14.5" x14ac:dyDescent="0.2">
      <c r="B45" s="83" t="s">
        <v>24</v>
      </c>
      <c r="C45" s="84" t="s">
        <v>318</v>
      </c>
      <c r="D45" s="67" t="s">
        <v>147</v>
      </c>
      <c r="E45" s="85" t="s">
        <v>3</v>
      </c>
      <c r="F45" s="86" t="s">
        <v>3</v>
      </c>
      <c r="G45" s="87"/>
      <c r="H45" s="100" t="str">
        <f>HYPERLINK(CONCATENATE(BASE_URL,"0x04e-Testing-Authentication-and-Session-Management.md#testing-best-practices-for-passwords-mstg-auth-5-and-mstg-auth-6"),"Testing Best Practices for Passwords (MSTG-AUTH-5 and MSTG-AUTH-6)")</f>
        <v>Testing Best Practices for Passwords (MSTG-AUTH-5 and MSTG-AUTH-6)</v>
      </c>
      <c r="I45" s="89"/>
      <c r="J45" s="89"/>
      <c r="K45" s="90"/>
    </row>
    <row r="46" spans="2:11" ht="29" x14ac:dyDescent="0.2">
      <c r="B46" s="83" t="s">
        <v>46</v>
      </c>
      <c r="C46" s="84" t="s">
        <v>319</v>
      </c>
      <c r="D46" s="67" t="s">
        <v>148</v>
      </c>
      <c r="E46" s="85" t="s">
        <v>3</v>
      </c>
      <c r="F46" s="86" t="s">
        <v>3</v>
      </c>
      <c r="G46" s="87"/>
      <c r="H46" s="100" t="str">
        <f>HYPERLINK(CONCATENATE(BASE_URL,"0x04e-Testing-Authentication-and-Session-Management.md#testing-best-practices-for-passwords-mstg-auth-5-and-mstg-auth-6"),"Testing Best Practices for Passwords (MSTG-AUTH-5 and MSTG-AUTH-6)")</f>
        <v>Testing Best Practices for Passwords (MSTG-AUTH-5 and MSTG-AUTH-6)</v>
      </c>
      <c r="I46" s="91" t="str">
        <f>HYPERLINK(CONCATENATE(BASE_URL,"0x04e-Testing-Authentication-and-Session-Management.md#dynamic-testing-mstg-auth-6"),"Dynamic Testing (MSTG-AUTH-6)")</f>
        <v>Dynamic Testing (MSTG-AUTH-6)</v>
      </c>
      <c r="J46" s="89"/>
      <c r="K46" s="90"/>
    </row>
    <row r="47" spans="2:11" ht="29" x14ac:dyDescent="0.2">
      <c r="B47" s="83" t="s">
        <v>47</v>
      </c>
      <c r="C47" s="84" t="s">
        <v>320</v>
      </c>
      <c r="D47" s="67" t="s">
        <v>149</v>
      </c>
      <c r="E47" s="85" t="s">
        <v>3</v>
      </c>
      <c r="F47" s="86" t="s">
        <v>3</v>
      </c>
      <c r="G47" s="87"/>
      <c r="H47" s="100" t="str">
        <f>HYPERLINK(CONCATENATE(BASE_URL,"0x04e-Testing-Authentication-and-Session-Management.md#testing-session-timeout-mstg-auth-7"),"Testing Session Timeout (MSTG-AUTH-7)")</f>
        <v>Testing Session Timeout (MSTG-AUTH-7)</v>
      </c>
      <c r="I47" s="103"/>
      <c r="J47" s="103"/>
      <c r="K47" s="104"/>
    </row>
    <row r="48" spans="2:11" ht="43.5" x14ac:dyDescent="0.2">
      <c r="B48" s="83" t="s">
        <v>25</v>
      </c>
      <c r="C48" s="84" t="s">
        <v>321</v>
      </c>
      <c r="D48" s="67" t="s">
        <v>150</v>
      </c>
      <c r="E48" s="89"/>
      <c r="F48" s="86" t="s">
        <v>3</v>
      </c>
      <c r="G48" s="87" t="s">
        <v>63</v>
      </c>
      <c r="H48" s="100" t="str">
        <f>HYPERLINK(CONCATENATE(BASE_URL,"0x05f-Testing-Local-Authentication.md#testing-biometric-authentication-mstg-auth-8"),"Testing Biometric Authentication (MSTG-AUTH-8)")</f>
        <v>Testing Biometric Authentication (MSTG-AUTH-8)</v>
      </c>
      <c r="I48" s="89"/>
      <c r="J48" s="89"/>
      <c r="K48" s="90"/>
    </row>
    <row r="49" spans="2:11" ht="29" x14ac:dyDescent="0.2">
      <c r="B49" s="83" t="s">
        <v>26</v>
      </c>
      <c r="C49" s="84" t="s">
        <v>322</v>
      </c>
      <c r="D49" s="67" t="s">
        <v>151</v>
      </c>
      <c r="E49" s="89"/>
      <c r="F49" s="86" t="s">
        <v>3</v>
      </c>
      <c r="G49" s="87" t="s">
        <v>63</v>
      </c>
      <c r="H49" s="10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9"/>
      <c r="J49" s="89"/>
      <c r="K49" s="90"/>
    </row>
    <row r="50" spans="2:11" ht="14.5" x14ac:dyDescent="0.2">
      <c r="B50" s="83" t="s">
        <v>27</v>
      </c>
      <c r="C50" s="84" t="s">
        <v>323</v>
      </c>
      <c r="D50" s="67" t="s">
        <v>152</v>
      </c>
      <c r="E50" s="89"/>
      <c r="F50" s="86" t="s">
        <v>3</v>
      </c>
      <c r="G50" s="87" t="s">
        <v>63</v>
      </c>
      <c r="H50" s="10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9"/>
      <c r="J50" s="89"/>
      <c r="K50" s="90"/>
    </row>
    <row r="51" spans="2:11" ht="43.5" x14ac:dyDescent="0.2">
      <c r="B51" s="83" t="s">
        <v>80</v>
      </c>
      <c r="C51" s="84" t="s">
        <v>324</v>
      </c>
      <c r="D51" s="67" t="s">
        <v>381</v>
      </c>
      <c r="E51" s="89"/>
      <c r="F51" s="86" t="s">
        <v>3</v>
      </c>
      <c r="G51" s="87" t="s">
        <v>63</v>
      </c>
      <c r="H51" s="105" t="str">
        <f>HYPERLINK(CONCATENATE(BASE_URL,"0x04e-Testing-Authentication-and-Session-Management.md#testing-login-activity-and-device-blocking-mstg-auth-11"),"Testing Login Activity and Device Blocking (MSTG-AUTH-11)")</f>
        <v>Testing Login Activity and Device Blocking (MSTG-AUTH-11)</v>
      </c>
      <c r="I51" s="89"/>
      <c r="J51" s="89"/>
      <c r="K51" s="90"/>
    </row>
    <row r="52" spans="2:11" ht="14.5" x14ac:dyDescent="0.2">
      <c r="B52" s="83" t="s">
        <v>379</v>
      </c>
      <c r="C52" s="84" t="s">
        <v>380</v>
      </c>
      <c r="D52" s="67" t="s">
        <v>382</v>
      </c>
      <c r="E52" s="85" t="s">
        <v>3</v>
      </c>
      <c r="F52" s="86" t="s">
        <v>3</v>
      </c>
      <c r="G52" s="87"/>
      <c r="H52" s="105"/>
      <c r="I52" s="89"/>
      <c r="J52" s="89"/>
      <c r="K52" s="90"/>
    </row>
    <row r="53" spans="2:11" ht="14.5" x14ac:dyDescent="0.2">
      <c r="B53" s="95" t="s">
        <v>28</v>
      </c>
      <c r="C53" s="96"/>
      <c r="D53" s="97" t="s">
        <v>95</v>
      </c>
      <c r="E53" s="97"/>
      <c r="F53" s="96"/>
      <c r="G53" s="97"/>
      <c r="H53" s="97"/>
      <c r="I53" s="97"/>
      <c r="J53" s="97"/>
      <c r="K53" s="98"/>
    </row>
    <row r="54" spans="2:11" ht="29" x14ac:dyDescent="0.2">
      <c r="B54" s="83" t="s">
        <v>29</v>
      </c>
      <c r="C54" s="84" t="s">
        <v>325</v>
      </c>
      <c r="D54" s="67" t="s">
        <v>153</v>
      </c>
      <c r="E54" s="85" t="s">
        <v>3</v>
      </c>
      <c r="F54" s="86" t="s">
        <v>3</v>
      </c>
      <c r="G54" s="87"/>
      <c r="H54" s="10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9"/>
      <c r="J54" s="89"/>
      <c r="K54" s="90"/>
    </row>
    <row r="55" spans="2:11" ht="29" x14ac:dyDescent="0.2">
      <c r="B55" s="83" t="s">
        <v>48</v>
      </c>
      <c r="C55" s="84" t="s">
        <v>326</v>
      </c>
      <c r="D55" s="67" t="s">
        <v>154</v>
      </c>
      <c r="E55" s="85" t="s">
        <v>3</v>
      </c>
      <c r="F55" s="86" t="s">
        <v>3</v>
      </c>
      <c r="G55" s="87"/>
      <c r="H55" s="10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9"/>
      <c r="J55" s="89"/>
      <c r="K55" s="90"/>
    </row>
    <row r="56" spans="2:11" ht="29" x14ac:dyDescent="0.2">
      <c r="B56" s="83" t="s">
        <v>30</v>
      </c>
      <c r="C56" s="84" t="s">
        <v>327</v>
      </c>
      <c r="D56" s="67" t="s">
        <v>155</v>
      </c>
      <c r="E56" s="85" t="s">
        <v>3</v>
      </c>
      <c r="F56" s="86" t="s">
        <v>3</v>
      </c>
      <c r="G56" s="87"/>
      <c r="H56" s="100" t="str">
        <f>HYPERLINK(CONCATENATE(BASE_URL,"0x05g-Testing-Network-Communication.md#testing-endpoint-identify-verification-mstg-network-3"),"Testing Endpoint Identify Verification (MSTG-NETWORK-3)")</f>
        <v>Testing Endpoint Identify Verification (MSTG-NETWORK-3)</v>
      </c>
      <c r="I56" s="91"/>
      <c r="J56" s="91"/>
      <c r="K56" s="106"/>
    </row>
    <row r="57" spans="2:11" ht="43.5" x14ac:dyDescent="0.2">
      <c r="B57" s="83" t="s">
        <v>49</v>
      </c>
      <c r="C57" s="84" t="s">
        <v>328</v>
      </c>
      <c r="D57" s="67" t="s">
        <v>156</v>
      </c>
      <c r="E57" s="89"/>
      <c r="F57" s="86" t="s">
        <v>3</v>
      </c>
      <c r="G57" s="87" t="s">
        <v>63</v>
      </c>
      <c r="H57" s="100"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102" t="str">
        <f>HYPERLINK(CONCATENATE(BASE_URL,"0x05g-Testing-Network-Communication.md#testing-the-network-security-configuration-settings-mstg-network-4"),"Testing the Network Security Configuration Settings (MSTG-NETWORK-4)")</f>
        <v>Testing the Network Security Configuration Settings (MSTG-NETWORK-4)</v>
      </c>
      <c r="J57" s="89"/>
      <c r="K57" s="90"/>
    </row>
    <row r="58" spans="2:11" ht="29" x14ac:dyDescent="0.2">
      <c r="B58" s="83" t="s">
        <v>31</v>
      </c>
      <c r="C58" s="84" t="s">
        <v>329</v>
      </c>
      <c r="D58" s="67" t="s">
        <v>157</v>
      </c>
      <c r="E58" s="89"/>
      <c r="F58" s="86" t="s">
        <v>3</v>
      </c>
      <c r="G58" s="87" t="s">
        <v>63</v>
      </c>
      <c r="H58" s="100"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9"/>
      <c r="J58" s="89"/>
      <c r="K58" s="90"/>
    </row>
    <row r="59" spans="2:11" ht="14.5" x14ac:dyDescent="0.2">
      <c r="B59" s="83" t="s">
        <v>254</v>
      </c>
      <c r="C59" s="84" t="s">
        <v>330</v>
      </c>
      <c r="D59" s="67" t="s">
        <v>158</v>
      </c>
      <c r="E59" s="89"/>
      <c r="F59" s="86" t="s">
        <v>3</v>
      </c>
      <c r="G59" s="87" t="s">
        <v>63</v>
      </c>
      <c r="H59" s="100" t="str">
        <f>HYPERLINK(CONCATENATE(BASE_URL,"0x05g-Testing-Network-Communication.md#testing-the-security-provider-mstg-network-6"),"Testing the Security Provider (MSTG-NETWORK-6)")</f>
        <v>Testing the Security Provider (MSTG-NETWORK-6)</v>
      </c>
      <c r="I59" s="89"/>
      <c r="J59" s="89"/>
      <c r="K59" s="90"/>
    </row>
    <row r="60" spans="2:11" ht="14.5" x14ac:dyDescent="0.2">
      <c r="B60" s="95" t="s">
        <v>32</v>
      </c>
      <c r="C60" s="96"/>
      <c r="D60" s="97" t="s">
        <v>230</v>
      </c>
      <c r="E60" s="97"/>
      <c r="F60" s="96"/>
      <c r="G60" s="97"/>
      <c r="H60" s="97"/>
      <c r="I60" s="97"/>
      <c r="J60" s="97"/>
      <c r="K60" s="98"/>
    </row>
    <row r="61" spans="2:11" ht="14.5" x14ac:dyDescent="0.2">
      <c r="B61" s="83" t="s">
        <v>50</v>
      </c>
      <c r="C61" s="84" t="s">
        <v>331</v>
      </c>
      <c r="D61" s="67" t="s">
        <v>159</v>
      </c>
      <c r="E61" s="85" t="s">
        <v>3</v>
      </c>
      <c r="F61" s="86" t="s">
        <v>3</v>
      </c>
      <c r="G61" s="87"/>
      <c r="H61" s="100" t="str">
        <f>HYPERLINK(CONCATENATE(BASE_URL,"0x05h-Testing-Platform-Interaction.md#testing-app-permissions-mstg-platform-1"),"Testing App Permissions (MSTG-PLATFORM-1)")</f>
        <v>Testing App Permissions (MSTG-PLATFORM-1)</v>
      </c>
      <c r="I61" s="89"/>
      <c r="J61" s="89"/>
      <c r="K61" s="90"/>
    </row>
    <row r="62" spans="2:11" ht="43.5" x14ac:dyDescent="0.2">
      <c r="B62" s="83" t="s">
        <v>51</v>
      </c>
      <c r="C62" s="84" t="s">
        <v>332</v>
      </c>
      <c r="D62" s="67" t="s">
        <v>160</v>
      </c>
      <c r="E62" s="85" t="s">
        <v>3</v>
      </c>
      <c r="F62" s="86" t="s">
        <v>3</v>
      </c>
      <c r="G62" s="87"/>
      <c r="H62" s="100" t="str">
        <f>HYPERLINK(CONCATENATE(BASE_URL,"0x04h-Testing-Code-Quality.md#testing-for-injection-flaws-mstg-platform-2"),"Testing for Injection Flaws (MSTG-PLATFORM-2)")</f>
        <v>Testing for Injection Flaws (MSTG-PLATFORM-2)</v>
      </c>
      <c r="I62" s="100" t="str">
        <f>HYPERLINK(CONCATENATE(BASE_URL,"0x04h-Testing-Code-Quality.md#testing-for-fragment-injection-mstg-platform-2"),"Testing for Fragment Injection (MSTG-PLATFORM-2)")</f>
        <v>Testing for Fragment Injection (MSTG-PLATFORM-2)</v>
      </c>
      <c r="J62" s="89"/>
      <c r="K62" s="90"/>
    </row>
    <row r="63" spans="2:11" ht="29" x14ac:dyDescent="0.2">
      <c r="B63" s="83" t="s">
        <v>52</v>
      </c>
      <c r="C63" s="84" t="s">
        <v>333</v>
      </c>
      <c r="D63" s="67" t="s">
        <v>161</v>
      </c>
      <c r="E63" s="85" t="s">
        <v>3</v>
      </c>
      <c r="F63" s="86" t="s">
        <v>3</v>
      </c>
      <c r="G63" s="87"/>
      <c r="H63" s="100" t="str">
        <f>HYPERLINK(CONCATENATE(BASE_URL,"0x05h-Testing-Platform-Interaction.md#testing-custom-url-schemes-mstg-platform-3"),"Testing Custom URL Schemes (MSTG-PLATFORM-3)")</f>
        <v>Testing Custom URL Schemes (MSTG-PLATFORM-3)</v>
      </c>
      <c r="I63" s="89"/>
      <c r="J63" s="89"/>
      <c r="K63" s="90"/>
    </row>
    <row r="64" spans="2:11" ht="34" customHeight="1" x14ac:dyDescent="0.2">
      <c r="B64" s="83" t="s">
        <v>53</v>
      </c>
      <c r="C64" s="84" t="s">
        <v>334</v>
      </c>
      <c r="D64" s="67" t="s">
        <v>162</v>
      </c>
      <c r="E64" s="85" t="s">
        <v>3</v>
      </c>
      <c r="F64" s="86" t="s">
        <v>3</v>
      </c>
      <c r="G64" s="87"/>
      <c r="H64" s="100"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89"/>
      <c r="J64" s="89"/>
      <c r="K64" s="90"/>
    </row>
    <row r="65" spans="2:11" ht="19" customHeight="1" x14ac:dyDescent="0.2">
      <c r="B65" s="83" t="s">
        <v>54</v>
      </c>
      <c r="C65" s="84" t="s">
        <v>335</v>
      </c>
      <c r="D65" s="67" t="s">
        <v>163</v>
      </c>
      <c r="E65" s="85" t="s">
        <v>3</v>
      </c>
      <c r="F65" s="86" t="s">
        <v>3</v>
      </c>
      <c r="G65" s="87"/>
      <c r="H65" s="100" t="str">
        <f>HYPERLINK(CONCATENATE(BASE_URL,"0x05h-Testing-Platform-Interaction.md#testing-javascript-execution-in-webviews-mstg-platform-5"),"Testing JavaScript Execution in WebViews (MSTG-PLATFORM-5)")</f>
        <v>Testing JavaScript Execution in WebViews (MSTG-PLATFORM-5)</v>
      </c>
      <c r="I65" s="89"/>
      <c r="J65" s="89"/>
      <c r="K65" s="90"/>
    </row>
    <row r="66" spans="2:11" ht="43.5" x14ac:dyDescent="0.2">
      <c r="B66" s="83" t="s">
        <v>55</v>
      </c>
      <c r="C66" s="84" t="s">
        <v>336</v>
      </c>
      <c r="D66" s="67" t="s">
        <v>164</v>
      </c>
      <c r="E66" s="85" t="s">
        <v>3</v>
      </c>
      <c r="F66" s="86" t="s">
        <v>3</v>
      </c>
      <c r="G66" s="87"/>
      <c r="H66" s="100" t="str">
        <f>HYPERLINK(CONCATENATE(BASE_URL,"0x05h-Testing-Platform-Interaction.md#testing-webview-protocol-handlers-mstg-platform-6"),"Testing WebView Protocol Handlers (MSTG-PLATFORM-6)")</f>
        <v>Testing WebView Protocol Handlers (MSTG-PLATFORM-6)</v>
      </c>
      <c r="I66" s="89"/>
      <c r="J66" s="89"/>
      <c r="K66" s="90"/>
    </row>
    <row r="67" spans="2:11" ht="29" x14ac:dyDescent="0.2">
      <c r="B67" s="83" t="s">
        <v>255</v>
      </c>
      <c r="C67" s="84" t="s">
        <v>337</v>
      </c>
      <c r="D67" s="67" t="s">
        <v>165</v>
      </c>
      <c r="E67" s="85" t="s">
        <v>3</v>
      </c>
      <c r="F67" s="86" t="s">
        <v>3</v>
      </c>
      <c r="G67" s="87"/>
      <c r="H67" s="100"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89"/>
      <c r="J67" s="89"/>
      <c r="K67" s="90"/>
    </row>
    <row r="68" spans="2:11" ht="14.5" x14ac:dyDescent="0.2">
      <c r="B68" s="83" t="s">
        <v>256</v>
      </c>
      <c r="C68" s="84" t="s">
        <v>338</v>
      </c>
      <c r="D68" s="67" t="s">
        <v>166</v>
      </c>
      <c r="E68" s="85" t="s">
        <v>3</v>
      </c>
      <c r="F68" s="86" t="s">
        <v>3</v>
      </c>
      <c r="G68" s="87"/>
      <c r="H68" s="100" t="str">
        <f>HYPERLINK(CONCATENATE(BASE_URL,"0x05h-Testing-Platform-Interaction.md#testing-object-persistence-mstg-platform-8"),"Testing Object Persistence (MSTG-PLATFORM-8)")</f>
        <v>Testing Object Persistence (MSTG-PLATFORM-8)</v>
      </c>
      <c r="I68" s="89"/>
      <c r="J68" s="89"/>
      <c r="K68" s="90"/>
    </row>
    <row r="69" spans="2:11" ht="14.5" x14ac:dyDescent="0.2">
      <c r="B69" s="83" t="s">
        <v>383</v>
      </c>
      <c r="C69" s="84" t="s">
        <v>360</v>
      </c>
      <c r="D69" s="67" t="s">
        <v>388</v>
      </c>
      <c r="E69" s="119"/>
      <c r="F69" s="86" t="s">
        <v>3</v>
      </c>
      <c r="G69" s="87" t="s">
        <v>63</v>
      </c>
      <c r="H69" s="100"/>
      <c r="I69" s="89"/>
      <c r="J69" s="89"/>
      <c r="K69" s="90"/>
    </row>
    <row r="70" spans="2:11" ht="29" x14ac:dyDescent="0.2">
      <c r="B70" s="83" t="s">
        <v>384</v>
      </c>
      <c r="C70" s="84" t="s">
        <v>386</v>
      </c>
      <c r="D70" s="67" t="s">
        <v>389</v>
      </c>
      <c r="E70" s="119"/>
      <c r="F70" s="86" t="s">
        <v>3</v>
      </c>
      <c r="G70" s="87" t="s">
        <v>63</v>
      </c>
      <c r="H70" s="100"/>
      <c r="I70" s="89"/>
      <c r="J70" s="89"/>
      <c r="K70" s="90"/>
    </row>
    <row r="71" spans="2:11" ht="14.5" x14ac:dyDescent="0.2">
      <c r="B71" s="83" t="s">
        <v>385</v>
      </c>
      <c r="C71" s="84" t="s">
        <v>387</v>
      </c>
      <c r="D71" s="67" t="s">
        <v>390</v>
      </c>
      <c r="E71" s="119"/>
      <c r="F71" s="86" t="s">
        <v>3</v>
      </c>
      <c r="G71" s="87" t="s">
        <v>63</v>
      </c>
      <c r="H71" s="100"/>
      <c r="I71" s="89"/>
      <c r="J71" s="89"/>
      <c r="K71" s="90"/>
    </row>
    <row r="72" spans="2:11" ht="14.5" x14ac:dyDescent="0.2">
      <c r="B72" s="95" t="s">
        <v>33</v>
      </c>
      <c r="C72" s="96"/>
      <c r="D72" s="97" t="s">
        <v>167</v>
      </c>
      <c r="E72" s="97"/>
      <c r="F72" s="96"/>
      <c r="G72" s="97"/>
      <c r="H72" s="97"/>
      <c r="I72" s="97"/>
      <c r="J72" s="97"/>
      <c r="K72" s="98"/>
    </row>
    <row r="73" spans="2:11" ht="21" customHeight="1" x14ac:dyDescent="0.2">
      <c r="B73" s="83" t="s">
        <v>56</v>
      </c>
      <c r="C73" s="84" t="s">
        <v>339</v>
      </c>
      <c r="D73" s="67" t="s">
        <v>168</v>
      </c>
      <c r="E73" s="85" t="s">
        <v>3</v>
      </c>
      <c r="F73" s="86" t="s">
        <v>3</v>
      </c>
      <c r="G73" s="87"/>
      <c r="H73" s="100" t="str">
        <f>HYPERLINK(CONCATENATE(BASE_URL,"0x05i-Testing-Code-Quality-and-Build-Settings.md#making-sure-that-the-app-is-properly-signed-mstg-code-1"),"Making Sure That the App is Properly Signed (MSTG-CODE-1)")</f>
        <v>Making Sure That the App is Properly Signed (MSTG-CODE-1)</v>
      </c>
      <c r="I73" s="89"/>
      <c r="J73" s="89"/>
      <c r="K73" s="90"/>
    </row>
    <row r="74" spans="2:11" ht="34.5" customHeight="1" x14ac:dyDescent="0.2">
      <c r="B74" s="83" t="s">
        <v>34</v>
      </c>
      <c r="C74" s="84" t="s">
        <v>340</v>
      </c>
      <c r="D74" s="67" t="s">
        <v>169</v>
      </c>
      <c r="E74" s="85" t="s">
        <v>3</v>
      </c>
      <c r="F74" s="86" t="s">
        <v>3</v>
      </c>
      <c r="G74" s="87"/>
      <c r="H74" s="100" t="str">
        <f>HYPERLINK(CONCATENATE(BASE_URL,"0x05i-Testing-Code-Quality-and-Build-Settings.md#testing-whether-the-app-is-debuggable-mstg-code-2"),"Testing Whether the App is Debuggable (MSTG-CODE-2)")</f>
        <v>Testing Whether the App is Debuggable (MSTG-CODE-2)</v>
      </c>
      <c r="I74" s="89"/>
      <c r="J74" s="89"/>
      <c r="K74" s="90"/>
    </row>
    <row r="75" spans="2:11" ht="14.5" x14ac:dyDescent="0.2">
      <c r="B75" s="83" t="s">
        <v>57</v>
      </c>
      <c r="C75" s="84" t="s">
        <v>341</v>
      </c>
      <c r="D75" s="67" t="s">
        <v>170</v>
      </c>
      <c r="E75" s="85" t="s">
        <v>3</v>
      </c>
      <c r="F75" s="86" t="s">
        <v>3</v>
      </c>
      <c r="G75" s="87"/>
      <c r="H75" s="100" t="str">
        <f>HYPERLINK(CONCATENATE(BASE_URL,"0x05i-Testing-Code-Quality-and-Build-Settings.md#testing-for-debugging-symbols-mstg-code-3"),"Testing for Debugging Symbols (MSTG-CODE-3)")</f>
        <v>Testing for Debugging Symbols (MSTG-CODE-3)</v>
      </c>
      <c r="I75" s="89"/>
      <c r="J75" s="89"/>
      <c r="K75" s="90"/>
    </row>
    <row r="76" spans="2:11" ht="29" x14ac:dyDescent="0.2">
      <c r="B76" s="83" t="s">
        <v>58</v>
      </c>
      <c r="C76" s="84" t="s">
        <v>342</v>
      </c>
      <c r="D76" s="67" t="s">
        <v>391</v>
      </c>
      <c r="E76" s="85" t="s">
        <v>3</v>
      </c>
      <c r="F76" s="86" t="s">
        <v>3</v>
      </c>
      <c r="G76" s="87"/>
      <c r="H76" s="100" t="str">
        <f>HYPERLINK(CONCATENATE(BASE_URL,"0x05i-Testing-Code-Quality-and-Build-Settings.md#testing-for-debugging-code-and-verbose-error-logging-mstg-code-4"),"Testing for Debugging Code and Verbose Error Logging (MSTG-CODE-4)")</f>
        <v>Testing for Debugging Code and Verbose Error Logging (MSTG-CODE-4)</v>
      </c>
      <c r="I76" s="89"/>
      <c r="J76" s="89"/>
      <c r="K76" s="90"/>
    </row>
    <row r="77" spans="2:11" ht="29" x14ac:dyDescent="0.2">
      <c r="B77" s="83" t="s">
        <v>59</v>
      </c>
      <c r="C77" s="84" t="s">
        <v>343</v>
      </c>
      <c r="D77" s="67" t="s">
        <v>171</v>
      </c>
      <c r="E77" s="85" t="s">
        <v>3</v>
      </c>
      <c r="F77" s="86" t="s">
        <v>3</v>
      </c>
      <c r="G77" s="87"/>
      <c r="H77" s="105" t="str">
        <f>HYPERLINK(CONCATENATE(BASE_URL,"0x05i-Testing-Code-Quality-and-Build-Settings.md#checking-for-weaknesses-in-third-party-libraries-mstg-code-5"),"Checking for Weaknesses in Third Party Libraries (MSTG-CODE-5)")</f>
        <v>Checking for Weaknesses in Third Party Libraries (MSTG-CODE-5)</v>
      </c>
      <c r="I77" s="89"/>
      <c r="J77" s="89"/>
      <c r="K77" s="90"/>
    </row>
    <row r="78" spans="2:11" ht="14.5" x14ac:dyDescent="0.2">
      <c r="B78" s="83" t="s">
        <v>35</v>
      </c>
      <c r="C78" s="84" t="s">
        <v>344</v>
      </c>
      <c r="D78" s="67" t="s">
        <v>172</v>
      </c>
      <c r="E78" s="85" t="s">
        <v>3</v>
      </c>
      <c r="F78" s="86" t="s">
        <v>3</v>
      </c>
      <c r="G78" s="87"/>
      <c r="H78" s="100" t="str">
        <f>HYPERLINK(CONCATENATE(BASE_URL,"0x05i-Testing-Code-Quality-and-Build-Settings.md#testing-exception-handling-mstg-code-6-and-mstg-code-7"),"Testing Exception Handling (MSTG-CODE-6 and MSTG-CODE-7)")</f>
        <v>Testing Exception Handling (MSTG-CODE-6 and MSTG-CODE-7)</v>
      </c>
      <c r="I78" s="89"/>
      <c r="J78" s="89"/>
      <c r="K78" s="90"/>
    </row>
    <row r="79" spans="2:11" ht="14.5" x14ac:dyDescent="0.2">
      <c r="B79" s="83" t="s">
        <v>36</v>
      </c>
      <c r="C79" s="84" t="s">
        <v>345</v>
      </c>
      <c r="D79" s="67" t="s">
        <v>173</v>
      </c>
      <c r="E79" s="85" t="s">
        <v>3</v>
      </c>
      <c r="F79" s="86" t="s">
        <v>3</v>
      </c>
      <c r="G79" s="87"/>
      <c r="H79" s="100" t="str">
        <f>HYPERLINK(CONCATENATE(BASE_URL,"0x05i-Testing-Code-Quality-and-Build-Settings.md#testing-exception-handling-mstg-code-6-and-mstg-code-7"),"Testing Exception Handling (MSTG-CODE-6 and MSTG-CODE-7)")</f>
        <v>Testing Exception Handling (MSTG-CODE-6 and MSTG-CODE-7)</v>
      </c>
      <c r="I79" s="89"/>
      <c r="J79" s="89"/>
      <c r="K79" s="90"/>
    </row>
    <row r="80" spans="2:11" ht="14.5" x14ac:dyDescent="0.2">
      <c r="B80" s="83" t="s">
        <v>37</v>
      </c>
      <c r="C80" s="84" t="s">
        <v>346</v>
      </c>
      <c r="D80" s="67" t="s">
        <v>174</v>
      </c>
      <c r="E80" s="85" t="s">
        <v>3</v>
      </c>
      <c r="F80" s="86" t="s">
        <v>3</v>
      </c>
      <c r="G80" s="87"/>
      <c r="H80" s="100" t="str">
        <f>HYPERLINK(CONCATENATE(BASE_URL,"0x04h-Testing-Code-Quality.md#memory-corruption-bugs-mstg-code-8"),"Memory Corruption Bugs (MSTG-CODE-8)")</f>
        <v>Memory Corruption Bugs (MSTG-CODE-8)</v>
      </c>
      <c r="I80" s="89"/>
      <c r="J80" s="89"/>
      <c r="K80" s="90"/>
    </row>
    <row r="81" spans="2:11" ht="29" x14ac:dyDescent="0.2">
      <c r="B81" s="83" t="s">
        <v>81</v>
      </c>
      <c r="C81" s="84" t="s">
        <v>347</v>
      </c>
      <c r="D81" s="67" t="s">
        <v>175</v>
      </c>
      <c r="E81" s="85" t="s">
        <v>3</v>
      </c>
      <c r="F81" s="86" t="s">
        <v>3</v>
      </c>
      <c r="G81" s="87"/>
      <c r="H81" s="100" t="str">
        <f>HYPERLINK(CONCATENATE(BASE_URL,"0x05i-Testing-Code-Quality-and-Build-Settings.md#make-sure-that-free-security-features-are-activated-mstg-code-9"),"Make Sure That Free Security Features Are Activated (MSTG-CODE-9)")</f>
        <v>Make Sure That Free Security Features Are Activated (MSTG-CODE-9)</v>
      </c>
      <c r="I81" s="89"/>
      <c r="J81" s="89"/>
      <c r="K81" s="90"/>
    </row>
    <row r="82" spans="2:11" ht="14.5" x14ac:dyDescent="0.2">
      <c r="B82" s="107"/>
      <c r="C82" s="108"/>
      <c r="D82" s="109"/>
      <c r="E82" s="108"/>
      <c r="F82" s="108"/>
      <c r="G82" s="108"/>
      <c r="H82" s="108"/>
      <c r="I82" s="108"/>
      <c r="J82" s="108"/>
      <c r="K82" s="110"/>
    </row>
    <row r="83" spans="2:11" ht="14.5" x14ac:dyDescent="0.2">
      <c r="B83" s="111"/>
      <c r="C83" s="111"/>
      <c r="D83" s="112"/>
      <c r="E83" s="111"/>
      <c r="F83" s="111"/>
      <c r="G83" s="111"/>
      <c r="H83" s="111"/>
      <c r="I83" s="111"/>
      <c r="J83" s="111"/>
      <c r="K83" s="111"/>
    </row>
    <row r="84" spans="2:11" ht="14.5" x14ac:dyDescent="0.2">
      <c r="B84" s="111"/>
      <c r="C84" s="111"/>
      <c r="D84" s="89"/>
      <c r="E84" s="111"/>
      <c r="F84" s="111"/>
      <c r="G84" s="111"/>
      <c r="H84" s="111"/>
      <c r="I84" s="111"/>
      <c r="J84" s="111"/>
      <c r="K84" s="111"/>
    </row>
    <row r="85" spans="2:11" ht="14.5" x14ac:dyDescent="0.2">
      <c r="B85" s="111"/>
      <c r="C85" s="111"/>
      <c r="D85" s="112"/>
      <c r="E85" s="111"/>
      <c r="F85" s="111"/>
      <c r="G85" s="111"/>
      <c r="H85" s="111"/>
      <c r="I85" s="111"/>
      <c r="J85" s="111"/>
      <c r="K85" s="111"/>
    </row>
    <row r="86" spans="2:11" ht="14.5" x14ac:dyDescent="0.2">
      <c r="B86" s="113" t="s">
        <v>214</v>
      </c>
      <c r="C86" s="113"/>
      <c r="D86" s="112"/>
      <c r="E86" s="111"/>
      <c r="F86" s="111"/>
      <c r="G86" s="111"/>
      <c r="H86" s="111"/>
      <c r="I86" s="111"/>
      <c r="J86" s="111"/>
      <c r="K86" s="111"/>
    </row>
    <row r="87" spans="2:11" ht="14.5" x14ac:dyDescent="0.2">
      <c r="B87" s="114" t="s">
        <v>217</v>
      </c>
      <c r="C87" s="114"/>
      <c r="D87" s="115" t="s">
        <v>96</v>
      </c>
      <c r="E87" s="111"/>
      <c r="F87" s="111"/>
      <c r="G87" s="111"/>
      <c r="H87" s="111"/>
      <c r="I87" s="111"/>
      <c r="J87" s="111"/>
      <c r="K87" s="111"/>
    </row>
    <row r="88" spans="2:11" ht="14.5" x14ac:dyDescent="0.2">
      <c r="B88" s="35" t="s">
        <v>176</v>
      </c>
      <c r="C88" s="68"/>
      <c r="D88" s="35" t="s">
        <v>215</v>
      </c>
      <c r="E88" s="111"/>
      <c r="F88" s="111"/>
      <c r="G88" s="111"/>
      <c r="H88" s="111"/>
      <c r="I88" s="111"/>
      <c r="J88" s="111"/>
      <c r="K88" s="111"/>
    </row>
    <row r="89" spans="2:11" ht="14.5" x14ac:dyDescent="0.2">
      <c r="B89" s="35" t="s">
        <v>177</v>
      </c>
      <c r="C89" s="68"/>
      <c r="D89" s="22" t="s">
        <v>97</v>
      </c>
      <c r="E89" s="111"/>
      <c r="F89" s="111"/>
      <c r="G89" s="111"/>
      <c r="H89" s="111"/>
      <c r="I89" s="111"/>
      <c r="J89" s="111"/>
      <c r="K89" s="111"/>
    </row>
    <row r="90" spans="2:11" ht="14.5" x14ac:dyDescent="0.2">
      <c r="B90" s="22" t="s">
        <v>63</v>
      </c>
      <c r="C90" s="69"/>
      <c r="D90" s="35" t="s">
        <v>216</v>
      </c>
      <c r="E90" s="111"/>
      <c r="F90" s="111"/>
      <c r="G90" s="111"/>
      <c r="H90" s="111"/>
      <c r="I90" s="111"/>
      <c r="J90" s="111"/>
      <c r="K90" s="111"/>
    </row>
    <row r="91" spans="2:11" ht="14.5" x14ac:dyDescent="0.2">
      <c r="B91" s="111"/>
      <c r="C91" s="111"/>
      <c r="D91" s="112"/>
      <c r="E91" s="111"/>
      <c r="F91" s="111"/>
      <c r="G91" s="111"/>
      <c r="H91" s="111"/>
      <c r="I91" s="116"/>
      <c r="J91" s="116"/>
      <c r="K91" s="116"/>
    </row>
    <row r="92" spans="2:11" ht="14.5" x14ac:dyDescent="0.2">
      <c r="B92" s="111"/>
      <c r="C92" s="111"/>
      <c r="D92" s="112"/>
      <c r="E92" s="111"/>
      <c r="F92" s="111"/>
      <c r="G92" s="111"/>
      <c r="H92" s="111"/>
      <c r="I92" s="116"/>
      <c r="J92" s="116"/>
      <c r="K92" s="116"/>
    </row>
    <row r="93" spans="2:11" ht="14.5" x14ac:dyDescent="0.2">
      <c r="B93" s="111"/>
      <c r="C93" s="111"/>
      <c r="D93" s="112"/>
      <c r="E93" s="111"/>
      <c r="F93" s="111"/>
      <c r="G93" s="111"/>
      <c r="H93" s="111"/>
      <c r="I93" s="116"/>
      <c r="J93" s="116"/>
      <c r="K93" s="116"/>
    </row>
    <row r="94" spans="2:11" x14ac:dyDescent="0.2">
      <c r="B94" s="116"/>
      <c r="C94" s="116"/>
      <c r="D94" s="117"/>
      <c r="E94" s="116"/>
      <c r="F94" s="116"/>
      <c r="G94" s="116"/>
      <c r="H94" s="116"/>
      <c r="I94" s="116"/>
      <c r="J94" s="116"/>
      <c r="K94" s="116"/>
    </row>
  </sheetData>
  <mergeCells count="3">
    <mergeCell ref="B1:I1"/>
    <mergeCell ref="H3:J3"/>
    <mergeCell ref="H4:J4"/>
  </mergeCells>
  <phoneticPr fontId="32"/>
  <dataValidations count="2">
    <dataValidation type="list" allowBlank="1" showInputMessage="1" showErrorMessage="1" sqref="G83:G1048576 I83:K1048576" xr:uid="{00000000-0002-0000-0200-000000000000}">
      <formula1>"Yes,No,N/A"</formula1>
    </dataValidation>
    <dataValidation type="list" allowBlank="1" showInputMessage="1" showErrorMessage="1" sqref="G73:G81 G41:G52 G34:G39 G5:G16 G54:G59 G18:G32 G61:G71" xr:uid="{00000000-0002-0000-0200-000001000000}">
      <formula1>$B$88:$B$90</formula1>
    </dataValidation>
  </dataValidations>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H31"/>
  <sheetViews>
    <sheetView zoomScaleNormal="100" zoomScalePageLayoutView="130" workbookViewId="0"/>
  </sheetViews>
  <sheetFormatPr defaultColWidth="11" defaultRowHeight="14" x14ac:dyDescent="0.2"/>
  <cols>
    <col min="1" max="1" width="1.83203125" style="72" customWidth="1"/>
    <col min="2" max="2" width="7.58203125" style="72" customWidth="1"/>
    <col min="3" max="3" width="18" style="72" customWidth="1"/>
    <col min="4" max="4" width="93.33203125" style="72" customWidth="1"/>
    <col min="5" max="5" width="3" style="72" bestFit="1" customWidth="1"/>
    <col min="6" max="6" width="5.83203125" style="72" bestFit="1" customWidth="1"/>
    <col min="7" max="7" width="69.1640625" style="72" customWidth="1"/>
    <col min="8" max="8" width="30.58203125" style="72" customWidth="1"/>
    <col min="9" max="16384" width="11" style="72"/>
  </cols>
  <sheetData>
    <row r="1" spans="2:8" ht="18.5" x14ac:dyDescent="0.2">
      <c r="B1" s="128" t="s">
        <v>98</v>
      </c>
      <c r="C1" s="120"/>
      <c r="D1" s="116"/>
      <c r="E1" s="116"/>
      <c r="F1" s="116"/>
      <c r="G1" s="116"/>
      <c r="H1" s="116"/>
    </row>
    <row r="2" spans="2:8" x14ac:dyDescent="0.2">
      <c r="B2" s="116"/>
      <c r="C2" s="116"/>
      <c r="D2" s="116"/>
      <c r="E2" s="116"/>
      <c r="F2" s="116"/>
      <c r="G2" s="116"/>
      <c r="H2" s="116"/>
    </row>
    <row r="3" spans="2:8" ht="14.5" x14ac:dyDescent="0.2">
      <c r="B3" s="75" t="s">
        <v>0</v>
      </c>
      <c r="C3" s="76"/>
      <c r="D3" s="121" t="s">
        <v>99</v>
      </c>
      <c r="E3" s="76" t="s">
        <v>38</v>
      </c>
      <c r="F3" s="122" t="s">
        <v>93</v>
      </c>
      <c r="G3" s="122" t="s">
        <v>212</v>
      </c>
      <c r="H3" s="78" t="s">
        <v>213</v>
      </c>
    </row>
    <row r="4" spans="2:8" ht="14.5" x14ac:dyDescent="0.2">
      <c r="B4" s="95"/>
      <c r="C4" s="96"/>
      <c r="D4" s="97" t="s">
        <v>178</v>
      </c>
      <c r="E4" s="97"/>
      <c r="F4" s="97"/>
      <c r="G4" s="97"/>
      <c r="H4" s="98"/>
    </row>
    <row r="5" spans="2:8" ht="29" x14ac:dyDescent="0.2">
      <c r="B5" s="83" t="s">
        <v>257</v>
      </c>
      <c r="C5" s="84" t="s">
        <v>348</v>
      </c>
      <c r="D5" s="126" t="s">
        <v>179</v>
      </c>
      <c r="E5" s="123" t="s">
        <v>3</v>
      </c>
      <c r="F5" s="87" t="s">
        <v>63</v>
      </c>
      <c r="G5" s="100" t="str">
        <f>HYPERLINK(CONCATENATE(BASE_URL,"0x05j-Testing-Resiliency-Against-Reverse-Engineering.md#testing-root-detection-mstg-resilience-1"),"Testing Root Detection (MSTG-RESILIENCE-1)")</f>
        <v>Testing Root Detection (MSTG-RESILIENCE-1)</v>
      </c>
      <c r="H5" s="90"/>
    </row>
    <row r="6" spans="2:8" ht="29" x14ac:dyDescent="0.2">
      <c r="B6" s="83" t="s">
        <v>258</v>
      </c>
      <c r="C6" s="84" t="s">
        <v>349</v>
      </c>
      <c r="D6" s="126" t="s">
        <v>180</v>
      </c>
      <c r="E6" s="123" t="s">
        <v>3</v>
      </c>
      <c r="F6" s="87" t="s">
        <v>63</v>
      </c>
      <c r="G6" s="101" t="str">
        <f>HYPERLINK(CONCATENATE(BASE_URL,"0x05j-Testing-Resiliency-Against-Reverse-Engineering.md#testing-anti-debugging-detection-mstg-resilience-2"),"Testing Anti-Debugging Detection (MSTG-RESILIENCE-2)")</f>
        <v>Testing Anti-Debugging Detection (MSTG-RESILIENCE-2)</v>
      </c>
      <c r="H6" s="90"/>
    </row>
    <row r="7" spans="2:8" ht="14.5" x14ac:dyDescent="0.2">
      <c r="B7" s="83" t="s">
        <v>259</v>
      </c>
      <c r="C7" s="84" t="s">
        <v>350</v>
      </c>
      <c r="D7" s="126" t="s">
        <v>181</v>
      </c>
      <c r="E7" s="123" t="s">
        <v>3</v>
      </c>
      <c r="F7" s="87" t="s">
        <v>63</v>
      </c>
      <c r="G7" s="100" t="str">
        <f>HYPERLINK(CONCATENATE(BASE_URL,"0x05j-Testing-Resiliency-Against-Reverse-Engineering.md#testing-file-integrity-checks-mstg-resilience-3"),"Testing File Integrity Checks (MSTG-RESILIENCE-3)")</f>
        <v>Testing File Integrity Checks (MSTG-RESILIENCE-3)</v>
      </c>
      <c r="H7" s="90"/>
    </row>
    <row r="8" spans="2:8" ht="14.5" x14ac:dyDescent="0.2">
      <c r="B8" s="83" t="s">
        <v>260</v>
      </c>
      <c r="C8" s="84" t="s">
        <v>351</v>
      </c>
      <c r="D8" s="126" t="s">
        <v>182</v>
      </c>
      <c r="E8" s="123" t="s">
        <v>3</v>
      </c>
      <c r="F8" s="87" t="s">
        <v>63</v>
      </c>
      <c r="G8" s="100" t="str">
        <f>HYPERLINK(CONCATENATE(BASE_URL,"0x05j-Testing-Resiliency-Against-Reverse-Engineering.md#testing-reverse-engineering-tools-detection-mstg-resilience-4"),"Testing Reverse Engineering Tools Detection (MSTG-RESILIENCE-4)")</f>
        <v>Testing Reverse Engineering Tools Detection (MSTG-RESILIENCE-4)</v>
      </c>
      <c r="H8" s="90"/>
    </row>
    <row r="9" spans="2:8" ht="14.5" x14ac:dyDescent="0.2">
      <c r="B9" s="83" t="s">
        <v>261</v>
      </c>
      <c r="C9" s="84" t="s">
        <v>352</v>
      </c>
      <c r="D9" s="126" t="s">
        <v>183</v>
      </c>
      <c r="E9" s="123" t="s">
        <v>3</v>
      </c>
      <c r="F9" s="87" t="s">
        <v>63</v>
      </c>
      <c r="G9" s="100" t="str">
        <f>HYPERLINK(CONCATENATE(BASE_URL,"0x05j-Testing-Resiliency-Against-Reverse-Engineering.md#testing-emulator-detection-mstg-resilience-5"),"Testing Emulator Detection (MSTG-RESILIENCE-5)")</f>
        <v>Testing Emulator Detection (MSTG-RESILIENCE-5)</v>
      </c>
      <c r="H9" s="90"/>
    </row>
    <row r="10" spans="2:8" ht="14.5" x14ac:dyDescent="0.2">
      <c r="B10" s="83" t="s">
        <v>262</v>
      </c>
      <c r="C10" s="84" t="s">
        <v>353</v>
      </c>
      <c r="D10" s="126" t="s">
        <v>184</v>
      </c>
      <c r="E10" s="123" t="s">
        <v>3</v>
      </c>
      <c r="F10" s="87" t="s">
        <v>63</v>
      </c>
      <c r="G10" s="100" t="str">
        <f>HYPERLINK(CONCATENATE(BASE_URL,"0x05j-Testing-Resiliency-Against-Reverse-Engineering.md#testing-run-time-integrity-checks-mstg-resilience-6"),"Testing Run Time Integrity Checks (MSTG-RESILIENCE-6)")</f>
        <v>Testing Run Time Integrity Checks (MSTG-RESILIENCE-6)</v>
      </c>
      <c r="H10" s="90"/>
    </row>
    <row r="11" spans="2:8" ht="29" x14ac:dyDescent="0.2">
      <c r="B11" s="83" t="s">
        <v>263</v>
      </c>
      <c r="C11" s="84" t="s">
        <v>354</v>
      </c>
      <c r="D11" s="126" t="s">
        <v>185</v>
      </c>
      <c r="E11" s="123" t="s">
        <v>3</v>
      </c>
      <c r="F11" s="87" t="s">
        <v>63</v>
      </c>
      <c r="G11" s="124" t="s">
        <v>268</v>
      </c>
      <c r="H11" s="90"/>
    </row>
    <row r="12" spans="2:8" ht="29" x14ac:dyDescent="0.2">
      <c r="B12" s="83" t="s">
        <v>264</v>
      </c>
      <c r="C12" s="84" t="s">
        <v>355</v>
      </c>
      <c r="D12" s="126" t="s">
        <v>186</v>
      </c>
      <c r="E12" s="123" t="s">
        <v>3</v>
      </c>
      <c r="F12" s="87" t="s">
        <v>63</v>
      </c>
      <c r="G12" s="125" t="s">
        <v>75</v>
      </c>
      <c r="H12" s="90"/>
    </row>
    <row r="13" spans="2:8" ht="29" x14ac:dyDescent="0.2">
      <c r="B13" s="83" t="s">
        <v>265</v>
      </c>
      <c r="C13" s="84" t="s">
        <v>356</v>
      </c>
      <c r="D13" s="126" t="s">
        <v>187</v>
      </c>
      <c r="E13" s="123" t="s">
        <v>3</v>
      </c>
      <c r="F13" s="87" t="s">
        <v>63</v>
      </c>
      <c r="G13" s="100" t="str">
        <f>HYPERLINK(CONCATENATE(BASE_URL,"0x05j-Testing-Resiliency-Against-Reverse-Engineering.md#testing-obfuscation-mstg-resilience-9"),"Testing Obfuscation (MSTG-RESILIENCE-9)")</f>
        <v>Testing Obfuscation (MSTG-RESILIENCE-9)</v>
      </c>
      <c r="H13" s="90"/>
    </row>
    <row r="14" spans="2:8" ht="14.5" x14ac:dyDescent="0.2">
      <c r="B14" s="95"/>
      <c r="C14" s="96"/>
      <c r="D14" s="97" t="s">
        <v>101</v>
      </c>
      <c r="E14" s="97"/>
      <c r="F14" s="97"/>
      <c r="G14" s="97"/>
      <c r="H14" s="98"/>
    </row>
    <row r="15" spans="2:8" ht="29" x14ac:dyDescent="0.2">
      <c r="B15" s="93" t="s">
        <v>60</v>
      </c>
      <c r="C15" s="94" t="s">
        <v>357</v>
      </c>
      <c r="D15" s="126" t="s">
        <v>188</v>
      </c>
      <c r="E15" s="123" t="s">
        <v>3</v>
      </c>
      <c r="F15" s="87" t="s">
        <v>63</v>
      </c>
      <c r="G15" s="100" t="str">
        <f>HYPERLINK(CONCATENATE(BASE_URL,"0x05j-Testing-Resiliency-Against-Reverse-Engineering.md#testing-device-binding-mstg-resilience-10"),"Testing Device Binding (MSTG-RESILIENCE-10)")</f>
        <v>Testing Device Binding (MSTG-RESILIENCE-10)</v>
      </c>
      <c r="H15" s="90"/>
    </row>
    <row r="16" spans="2:8" ht="14.5" x14ac:dyDescent="0.2">
      <c r="B16" s="95"/>
      <c r="C16" s="96"/>
      <c r="D16" s="97" t="s">
        <v>100</v>
      </c>
      <c r="E16" s="97"/>
      <c r="F16" s="97"/>
      <c r="G16" s="97"/>
      <c r="H16" s="98"/>
    </row>
    <row r="17" spans="2:8" ht="43.5" x14ac:dyDescent="0.2">
      <c r="B17" s="83" t="s">
        <v>266</v>
      </c>
      <c r="C17" s="84" t="s">
        <v>358</v>
      </c>
      <c r="D17" s="126" t="s">
        <v>189</v>
      </c>
      <c r="E17" s="123" t="s">
        <v>3</v>
      </c>
      <c r="F17" s="87" t="s">
        <v>63</v>
      </c>
      <c r="G17" s="100" t="str">
        <f>HYPERLINK(CONCATENATE(BASE_URL,"0x05j-Testing-Resiliency-Against-Reverse-Engineering.md#testing-obfuscation-mstg-resilience-9"),"Testing Obfuscation (MSTG-RESILIENCE-9)")</f>
        <v>Testing Obfuscation (MSTG-RESILIENCE-9)</v>
      </c>
      <c r="H17" s="90"/>
    </row>
    <row r="18" spans="2:8" ht="72.5" x14ac:dyDescent="0.2">
      <c r="B18" s="83" t="s">
        <v>267</v>
      </c>
      <c r="C18" s="84" t="s">
        <v>359</v>
      </c>
      <c r="D18" s="126" t="s">
        <v>190</v>
      </c>
      <c r="E18" s="123" t="s">
        <v>3</v>
      </c>
      <c r="F18" s="87" t="s">
        <v>63</v>
      </c>
      <c r="G18" s="125" t="s">
        <v>268</v>
      </c>
      <c r="H18" s="90"/>
    </row>
    <row r="19" spans="2:8" ht="14.5" x14ac:dyDescent="0.2">
      <c r="B19" s="95"/>
      <c r="C19" s="96"/>
      <c r="D19" s="97" t="s">
        <v>394</v>
      </c>
      <c r="E19" s="97"/>
      <c r="F19" s="97"/>
      <c r="G19" s="97"/>
      <c r="H19" s="98"/>
    </row>
    <row r="20" spans="2:8" ht="29" x14ac:dyDescent="0.2">
      <c r="B20" s="83" t="s">
        <v>392</v>
      </c>
      <c r="C20" s="84" t="s">
        <v>393</v>
      </c>
      <c r="D20" s="126" t="s">
        <v>395</v>
      </c>
      <c r="E20" s="123" t="s">
        <v>3</v>
      </c>
      <c r="F20" s="87" t="s">
        <v>63</v>
      </c>
      <c r="G20" s="125" t="s">
        <v>75</v>
      </c>
      <c r="H20" s="90"/>
    </row>
    <row r="21" spans="2:8" ht="14.5" x14ac:dyDescent="0.2">
      <c r="B21" s="107"/>
      <c r="C21" s="108"/>
      <c r="D21" s="109"/>
      <c r="E21" s="108"/>
      <c r="F21" s="108"/>
      <c r="G21" s="108"/>
      <c r="H21" s="110"/>
    </row>
    <row r="22" spans="2:8" ht="14.5" x14ac:dyDescent="0.2">
      <c r="B22" s="111"/>
      <c r="C22" s="111"/>
      <c r="D22" s="111"/>
      <c r="E22" s="111"/>
      <c r="F22" s="111"/>
      <c r="G22" s="111"/>
      <c r="H22" s="111"/>
    </row>
    <row r="23" spans="2:8" ht="14.5" x14ac:dyDescent="0.2">
      <c r="B23" s="111"/>
      <c r="C23" s="111"/>
      <c r="D23" s="111"/>
      <c r="E23" s="111"/>
      <c r="F23" s="111"/>
      <c r="G23" s="111"/>
      <c r="H23" s="111"/>
    </row>
    <row r="24" spans="2:8" ht="14.5" x14ac:dyDescent="0.2">
      <c r="B24" s="113" t="s">
        <v>214</v>
      </c>
      <c r="C24" s="113"/>
      <c r="D24" s="112"/>
      <c r="E24" s="111"/>
      <c r="F24" s="111"/>
      <c r="G24" s="111"/>
      <c r="H24" s="111"/>
    </row>
    <row r="25" spans="2:8" ht="14.5" x14ac:dyDescent="0.2">
      <c r="B25" s="114" t="s">
        <v>217</v>
      </c>
      <c r="C25" s="114"/>
      <c r="D25" s="115" t="s">
        <v>96</v>
      </c>
      <c r="E25" s="111"/>
      <c r="F25" s="111"/>
      <c r="G25" s="111"/>
      <c r="H25" s="111"/>
    </row>
    <row r="26" spans="2:8" ht="14.5" x14ac:dyDescent="0.2">
      <c r="B26" s="35" t="s">
        <v>176</v>
      </c>
      <c r="C26" s="68"/>
      <c r="D26" s="35" t="s">
        <v>215</v>
      </c>
      <c r="E26" s="111"/>
      <c r="F26" s="111"/>
      <c r="G26" s="111"/>
      <c r="H26" s="111"/>
    </row>
    <row r="27" spans="2:8" ht="14.5" x14ac:dyDescent="0.2">
      <c r="B27" s="35" t="s">
        <v>177</v>
      </c>
      <c r="C27" s="68"/>
      <c r="D27" s="22" t="s">
        <v>97</v>
      </c>
      <c r="E27" s="111"/>
      <c r="F27" s="111"/>
      <c r="G27" s="111"/>
      <c r="H27" s="111"/>
    </row>
    <row r="28" spans="2:8" ht="14.5" x14ac:dyDescent="0.2">
      <c r="B28" s="22" t="s">
        <v>63</v>
      </c>
      <c r="C28" s="69"/>
      <c r="D28" s="35" t="s">
        <v>216</v>
      </c>
      <c r="E28" s="111"/>
      <c r="F28" s="111"/>
      <c r="G28" s="111"/>
      <c r="H28" s="111"/>
    </row>
    <row r="29" spans="2:8" x14ac:dyDescent="0.2">
      <c r="B29" s="116"/>
      <c r="C29" s="116"/>
      <c r="D29" s="116"/>
      <c r="E29" s="116"/>
      <c r="F29" s="116"/>
      <c r="G29" s="116"/>
      <c r="H29" s="116"/>
    </row>
    <row r="30" spans="2:8" x14ac:dyDescent="0.2">
      <c r="B30" s="116"/>
      <c r="C30" s="116"/>
      <c r="D30" s="116"/>
      <c r="E30" s="116"/>
      <c r="F30" s="116"/>
      <c r="G30" s="116"/>
      <c r="H30" s="116"/>
    </row>
    <row r="31" spans="2:8" x14ac:dyDescent="0.2">
      <c r="B31" s="116"/>
      <c r="C31" s="116"/>
      <c r="D31" s="116"/>
      <c r="E31" s="116"/>
      <c r="F31" s="116"/>
      <c r="G31" s="116"/>
      <c r="H31" s="116"/>
    </row>
  </sheetData>
  <phoneticPr fontId="32"/>
  <dataValidations count="1">
    <dataValidation type="list" allowBlank="1" showInputMessage="1" showErrorMessage="1" sqref="F5:F13 F15 F17:F18 F20" xr:uid="{00000000-0002-0000-0300-000000000000}">
      <formula1>$B$26:$B$28</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94"/>
  <sheetViews>
    <sheetView zoomScaleNormal="100" zoomScalePageLayoutView="130" workbookViewId="0"/>
  </sheetViews>
  <sheetFormatPr defaultColWidth="11" defaultRowHeight="14" x14ac:dyDescent="0.2"/>
  <cols>
    <col min="1" max="1" width="1.83203125" style="72" customWidth="1"/>
    <col min="2" max="2" width="8" style="72" customWidth="1"/>
    <col min="3" max="3" width="16.33203125" style="72" customWidth="1"/>
    <col min="4" max="4" width="96.58203125" style="118" customWidth="1"/>
    <col min="5" max="5" width="7.6640625" style="72" customWidth="1"/>
    <col min="6" max="6" width="9.1640625" style="72" customWidth="1"/>
    <col min="7" max="7" width="5.83203125" style="72" bestFit="1" customWidth="1"/>
    <col min="8" max="8" width="91.58203125" style="72" customWidth="1"/>
    <col min="9" max="10" width="75.4140625" style="72" customWidth="1"/>
    <col min="11" max="11" width="47.9140625" style="72" customWidth="1"/>
    <col min="12" max="13" width="10.83203125" style="72" customWidth="1"/>
    <col min="14" max="16384" width="11" style="72"/>
  </cols>
  <sheetData>
    <row r="1" spans="2:11" ht="18.5" x14ac:dyDescent="0.2">
      <c r="B1" s="186" t="s">
        <v>191</v>
      </c>
      <c r="C1" s="186"/>
      <c r="D1" s="186"/>
      <c r="E1" s="186"/>
      <c r="F1" s="186"/>
      <c r="G1" s="186"/>
      <c r="H1" s="186"/>
      <c r="I1" s="186"/>
      <c r="J1" s="71"/>
    </row>
    <row r="2" spans="2:11" ht="15.5" x14ac:dyDescent="0.2">
      <c r="B2" s="73"/>
      <c r="C2" s="73"/>
      <c r="D2" s="74"/>
      <c r="E2" s="73"/>
      <c r="F2" s="73"/>
      <c r="G2" s="73"/>
      <c r="H2" s="73"/>
      <c r="I2" s="73"/>
      <c r="J2" s="73"/>
      <c r="K2" s="73"/>
    </row>
    <row r="3" spans="2:11" ht="14.5" x14ac:dyDescent="0.2">
      <c r="B3" s="75" t="s">
        <v>0</v>
      </c>
      <c r="C3" s="76" t="s">
        <v>285</v>
      </c>
      <c r="D3" s="77" t="s">
        <v>210</v>
      </c>
      <c r="E3" s="76" t="s">
        <v>91</v>
      </c>
      <c r="F3" s="76" t="s">
        <v>92</v>
      </c>
      <c r="G3" s="76" t="s">
        <v>93</v>
      </c>
      <c r="H3" s="187" t="s">
        <v>212</v>
      </c>
      <c r="I3" s="187"/>
      <c r="J3" s="187"/>
      <c r="K3" s="78" t="s">
        <v>213</v>
      </c>
    </row>
    <row r="4" spans="2:11" ht="14.5" x14ac:dyDescent="0.2">
      <c r="B4" s="79" t="s">
        <v>1</v>
      </c>
      <c r="C4" s="80"/>
      <c r="D4" s="81" t="s">
        <v>229</v>
      </c>
      <c r="E4" s="80"/>
      <c r="F4" s="80"/>
      <c r="G4" s="80"/>
      <c r="H4" s="188"/>
      <c r="I4" s="188"/>
      <c r="J4" s="80"/>
      <c r="K4" s="82"/>
    </row>
    <row r="5" spans="2:11" ht="14.5" x14ac:dyDescent="0.2">
      <c r="B5" s="83" t="s">
        <v>2</v>
      </c>
      <c r="C5" s="84" t="s">
        <v>286</v>
      </c>
      <c r="D5" s="67" t="s">
        <v>119</v>
      </c>
      <c r="E5" s="85" t="s">
        <v>3</v>
      </c>
      <c r="F5" s="86" t="s">
        <v>3</v>
      </c>
      <c r="G5" s="87"/>
      <c r="H5" s="88" t="str">
        <f>HYPERLINK(CONCATENATE(
BASE_URL,
"0x04b-Mobile-App-Security-Testing.md#architectural-information"),
"Architectural Information")</f>
        <v>Architectural Information</v>
      </c>
      <c r="I5" s="89"/>
      <c r="J5" s="89"/>
      <c r="K5" s="90"/>
    </row>
    <row r="6" spans="2:11" ht="14.5" x14ac:dyDescent="0.2">
      <c r="B6" s="83" t="s">
        <v>247</v>
      </c>
      <c r="C6" s="84" t="s">
        <v>287</v>
      </c>
      <c r="D6" s="67" t="s">
        <v>121</v>
      </c>
      <c r="E6" s="85" t="s">
        <v>3</v>
      </c>
      <c r="F6" s="86" t="s">
        <v>3</v>
      </c>
      <c r="G6" s="87"/>
      <c r="H6" s="88" t="str">
        <f>HYPERLINK(CONCATENATE(
BASE_URL,
"0x04h-Testing-Code-Quality.md#injection-flaws-mstg-arch-2-and-mstg-platform-2"),
"Injection Flaws (MSTG-ARCH-2 and MSTG-PLATFORM-2)")</f>
        <v>Injection Flaws (MSTG-ARCH-2 and MSTG-PLATFORM-2)</v>
      </c>
      <c r="I6" s="10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00"/>
      <c r="K6" s="90"/>
    </row>
    <row r="7" spans="2:11" ht="29" x14ac:dyDescent="0.2">
      <c r="B7" s="83" t="s">
        <v>248</v>
      </c>
      <c r="C7" s="84" t="s">
        <v>288</v>
      </c>
      <c r="D7" s="67" t="s">
        <v>122</v>
      </c>
      <c r="E7" s="85" t="s">
        <v>3</v>
      </c>
      <c r="F7" s="86" t="s">
        <v>3</v>
      </c>
      <c r="G7" s="87"/>
      <c r="H7" s="88" t="str">
        <f>HYPERLINK(CONCATENATE(
BASE_URL,
"0x04b-Mobile-App-Security-Testing.md#architectural-information"),
"Architectural Information")</f>
        <v>Architectural Information</v>
      </c>
      <c r="I7" s="89"/>
      <c r="J7" s="89"/>
      <c r="K7" s="90"/>
    </row>
    <row r="8" spans="2:11" ht="14.5" x14ac:dyDescent="0.2">
      <c r="B8" s="83" t="s">
        <v>250</v>
      </c>
      <c r="C8" s="84" t="s">
        <v>289</v>
      </c>
      <c r="D8" s="67" t="s">
        <v>120</v>
      </c>
      <c r="E8" s="85" t="s">
        <v>3</v>
      </c>
      <c r="F8" s="86" t="s">
        <v>3</v>
      </c>
      <c r="G8" s="87"/>
      <c r="H8" s="88" t="str">
        <f>HYPERLINK(CONCATENATE(
BASE_URL,
"0x04b-Mobile-App-Security-Testing.md#identifying-sensitive-data"),
"Identifying Sensitive Data")</f>
        <v>Identifying Sensitive Data</v>
      </c>
      <c r="I8" s="89"/>
      <c r="J8" s="89"/>
      <c r="K8" s="90"/>
    </row>
    <row r="9" spans="2:11" ht="14.5" x14ac:dyDescent="0.2">
      <c r="B9" s="83" t="s">
        <v>249</v>
      </c>
      <c r="C9" s="84" t="s">
        <v>290</v>
      </c>
      <c r="D9" s="67" t="s">
        <v>123</v>
      </c>
      <c r="E9" s="89"/>
      <c r="F9" s="86" t="s">
        <v>3</v>
      </c>
      <c r="G9" s="87" t="s">
        <v>63</v>
      </c>
      <c r="H9" s="88" t="str">
        <f>HYPERLINK(CONCATENATE(
BASE_URL,
"0x04b-Mobile-App-Security-Testing.md#environmental-information"),
"Environmental Information")</f>
        <v>Environmental Information</v>
      </c>
      <c r="I9" s="89"/>
      <c r="J9" s="89"/>
      <c r="K9" s="90"/>
    </row>
    <row r="10" spans="2:11" ht="29" x14ac:dyDescent="0.2">
      <c r="B10" s="83" t="s">
        <v>251</v>
      </c>
      <c r="C10" s="84" t="s">
        <v>291</v>
      </c>
      <c r="D10" s="67" t="s">
        <v>124</v>
      </c>
      <c r="E10" s="89"/>
      <c r="F10" s="86" t="s">
        <v>3</v>
      </c>
      <c r="G10" s="87" t="s">
        <v>63</v>
      </c>
      <c r="H10" s="88" t="str">
        <f>HYPERLINK(CONCATENATE(
BASE_URL,
"0x04b-Mobile-App-Security-Testing.md#mapping-the-application"),
"Mapping the Application")</f>
        <v>Mapping the Application</v>
      </c>
      <c r="I10" s="89"/>
      <c r="J10" s="89"/>
      <c r="K10" s="90"/>
    </row>
    <row r="11" spans="2:11" ht="14.5" x14ac:dyDescent="0.2">
      <c r="B11" s="83" t="s">
        <v>4</v>
      </c>
      <c r="C11" s="84" t="s">
        <v>292</v>
      </c>
      <c r="D11" s="67" t="s">
        <v>125</v>
      </c>
      <c r="E11" s="92"/>
      <c r="F11" s="86" t="s">
        <v>3</v>
      </c>
      <c r="G11" s="87" t="s">
        <v>63</v>
      </c>
      <c r="H11" s="88" t="str">
        <f>HYPERLINK(CONCATENATE(
BASE_URL,
"0x04b-Mobile-App-Security-Testing.md#principles-of-testing"),
"Principles of Testing")</f>
        <v>Principles of Testing</v>
      </c>
      <c r="I11" s="91" t="str">
        <f>HYPERLINK(CONCATENATE(
BASE_URL,
"0x04b-Mobile-App-Security-Testing.md#penetration-testing-aka-pentesting"),
"Penetration Testing (a.k.a. Pentesting)")</f>
        <v>Penetration Testing (a.k.a. Pentesting)</v>
      </c>
      <c r="J11" s="91"/>
      <c r="K11" s="90"/>
    </row>
    <row r="12" spans="2:11" ht="29" x14ac:dyDescent="0.2">
      <c r="B12" s="83" t="s">
        <v>252</v>
      </c>
      <c r="C12" s="84" t="s">
        <v>293</v>
      </c>
      <c r="D12" s="67" t="s">
        <v>126</v>
      </c>
      <c r="E12" s="89"/>
      <c r="F12" s="86" t="s">
        <v>3</v>
      </c>
      <c r="G12" s="87" t="s">
        <v>63</v>
      </c>
      <c r="H12" s="88" t="str">
        <f>HYPERLINK(CONCATENATE(
BASE_URL,
"0x04g-Testing-Cryptography.md#cryptographic-policy"),
"Cryptographic policy")</f>
        <v>Cryptographic policy</v>
      </c>
      <c r="I12" s="89"/>
      <c r="J12" s="89"/>
      <c r="K12" s="90"/>
    </row>
    <row r="13" spans="2:11" ht="14.5" x14ac:dyDescent="0.2">
      <c r="B13" s="83" t="s">
        <v>253</v>
      </c>
      <c r="C13" s="84" t="s">
        <v>294</v>
      </c>
      <c r="D13" s="67" t="s">
        <v>127</v>
      </c>
      <c r="E13" s="89"/>
      <c r="F13" s="86" t="s">
        <v>3</v>
      </c>
      <c r="G13" s="87" t="s">
        <v>63</v>
      </c>
      <c r="H13" s="88" t="str">
        <f>HYPERLINK(CONCATENATE(
BASE_URL,
"0x06h-Testing-Platform-Interaction.md#testing-enforced-updating-mstg-arch-9"),
"Testing enforced updating (MSTG-ARCH-9)")</f>
        <v>Testing enforced updating (MSTG-ARCH-9)</v>
      </c>
      <c r="I13" s="89"/>
      <c r="J13" s="89"/>
      <c r="K13" s="90"/>
    </row>
    <row r="14" spans="2:11" ht="14.5" x14ac:dyDescent="0.2">
      <c r="B14" s="93" t="s">
        <v>5</v>
      </c>
      <c r="C14" s="94" t="s">
        <v>295</v>
      </c>
      <c r="D14" s="67" t="s">
        <v>128</v>
      </c>
      <c r="E14" s="89"/>
      <c r="F14" s="86" t="s">
        <v>3</v>
      </c>
      <c r="G14" s="87" t="s">
        <v>63</v>
      </c>
      <c r="H14" s="88" t="str">
        <f>HYPERLINK(CONCATENATE(
BASE_URL,
"0x04b-Mobile-App-Security-Testing.md#security-testing-and-the-sdlc"),
"Security Testing and the SDLC")</f>
        <v>Security Testing and the SDLC</v>
      </c>
      <c r="I14" s="89"/>
      <c r="J14" s="89"/>
      <c r="K14" s="90"/>
    </row>
    <row r="15" spans="2:11" ht="14.5" x14ac:dyDescent="0.2">
      <c r="B15" s="93" t="s">
        <v>363</v>
      </c>
      <c r="C15" s="94" t="s">
        <v>365</v>
      </c>
      <c r="D15" s="67" t="s">
        <v>367</v>
      </c>
      <c r="E15" s="89"/>
      <c r="F15" s="86" t="s">
        <v>3</v>
      </c>
      <c r="G15" s="87" t="s">
        <v>63</v>
      </c>
      <c r="H15" s="88"/>
      <c r="I15" s="89"/>
      <c r="J15" s="89"/>
      <c r="K15" s="90"/>
    </row>
    <row r="16" spans="2:11" ht="14.5" x14ac:dyDescent="0.2">
      <c r="B16" s="93" t="s">
        <v>364</v>
      </c>
      <c r="C16" s="94" t="s">
        <v>366</v>
      </c>
      <c r="D16" s="67" t="s">
        <v>368</v>
      </c>
      <c r="E16" s="85" t="s">
        <v>3</v>
      </c>
      <c r="F16" s="86" t="s">
        <v>3</v>
      </c>
      <c r="G16" s="87"/>
      <c r="H16" s="88"/>
      <c r="I16" s="89"/>
      <c r="J16" s="89"/>
      <c r="K16" s="90"/>
    </row>
    <row r="17" spans="2:11" ht="14.5" x14ac:dyDescent="0.2">
      <c r="B17" s="95" t="s">
        <v>6</v>
      </c>
      <c r="C17" s="96"/>
      <c r="D17" s="97" t="s">
        <v>211</v>
      </c>
      <c r="E17" s="97"/>
      <c r="F17" s="96"/>
      <c r="G17" s="97"/>
      <c r="H17" s="97"/>
      <c r="I17" s="97"/>
      <c r="J17" s="97"/>
      <c r="K17" s="98"/>
    </row>
    <row r="18" spans="2:11" ht="43.5" x14ac:dyDescent="0.2">
      <c r="B18" s="83" t="s">
        <v>7</v>
      </c>
      <c r="C18" s="84" t="s">
        <v>296</v>
      </c>
      <c r="D18" s="67" t="s">
        <v>375</v>
      </c>
      <c r="E18" s="85" t="s">
        <v>3</v>
      </c>
      <c r="F18" s="86" t="s">
        <v>3</v>
      </c>
      <c r="G18" s="87"/>
      <c r="H18" s="100" t="str">
        <f>HYPERLINK(CONCATENATE(BASE_URL,"0x06d-Testing-Data-Storage.md#testing-local-data-storage-mstg-storage-1-and-mstg-storage-2"),"Testing Local Data Storage (MSTG-STORAGE-1 and MSTG-STORAGE-2)")</f>
        <v>Testing Local Data Storage (MSTG-STORAGE-1 and MSTG-STORAGE-2)</v>
      </c>
      <c r="I18" s="89"/>
      <c r="J18" s="89"/>
      <c r="K18" s="90"/>
    </row>
    <row r="19" spans="2:11" ht="29" x14ac:dyDescent="0.2">
      <c r="B19" s="83" t="s">
        <v>39</v>
      </c>
      <c r="C19" s="84" t="s">
        <v>297</v>
      </c>
      <c r="D19" s="67" t="s">
        <v>129</v>
      </c>
      <c r="E19" s="85"/>
      <c r="F19" s="86"/>
      <c r="G19" s="87"/>
      <c r="H19" s="100" t="str">
        <f>HYPERLINK(CONCATENATE(BASE_URL,"0x06d-Testing-Data-Storage.md#testing-local-data-storage-mstg-storage-1-and-mstg-storage-2"),"Testing Local Data Storage (MSTG-STORAGE-1 and MSTG-STORAGE-2)")</f>
        <v>Testing Local Data Storage (MSTG-STORAGE-1 and MSTG-STORAGE-2)</v>
      </c>
      <c r="I19" s="89"/>
      <c r="J19" s="89"/>
      <c r="K19" s="90"/>
    </row>
    <row r="20" spans="2:11" ht="14.5" x14ac:dyDescent="0.2">
      <c r="B20" s="83" t="s">
        <v>40</v>
      </c>
      <c r="C20" s="84" t="s">
        <v>298</v>
      </c>
      <c r="D20" s="67" t="s">
        <v>130</v>
      </c>
      <c r="E20" s="85" t="s">
        <v>3</v>
      </c>
      <c r="F20" s="86" t="s">
        <v>3</v>
      </c>
      <c r="G20" s="87"/>
      <c r="H20" s="100" t="str">
        <f>HYPERLINK(CONCATENATE(BASE_URL,"0x06d-Testing-Data-Storage.md#checking-logs-for-sensitive-data-mstg-storage-3"),"Checking Logs for Sensitive Data (MSTG-STORAGE-3)")</f>
        <v>Checking Logs for Sensitive Data (MSTG-STORAGE-3)</v>
      </c>
      <c r="I20" s="89"/>
      <c r="J20" s="89"/>
      <c r="K20" s="90"/>
    </row>
    <row r="21" spans="2:11" ht="14.5" x14ac:dyDescent="0.2">
      <c r="B21" s="83" t="s">
        <v>8</v>
      </c>
      <c r="C21" s="84" t="s">
        <v>299</v>
      </c>
      <c r="D21" s="67" t="s">
        <v>131</v>
      </c>
      <c r="E21" s="85" t="s">
        <v>3</v>
      </c>
      <c r="F21" s="86" t="s">
        <v>3</v>
      </c>
      <c r="G21" s="87"/>
      <c r="H21" s="100"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89"/>
      <c r="J21" s="89"/>
      <c r="K21" s="90"/>
    </row>
    <row r="22" spans="2:11" ht="14.5" x14ac:dyDescent="0.2">
      <c r="B22" s="83" t="s">
        <v>41</v>
      </c>
      <c r="C22" s="84" t="s">
        <v>300</v>
      </c>
      <c r="D22" s="67" t="s">
        <v>132</v>
      </c>
      <c r="E22" s="85" t="s">
        <v>3</v>
      </c>
      <c r="F22" s="86" t="s">
        <v>3</v>
      </c>
      <c r="G22" s="87"/>
      <c r="H22" s="100" t="str">
        <f>HYPERLINK(CONCATENATE(BASE_URL,"0x06d-Testing-Data-Storage.md#finding-sensitive-data-in-the-keyboard-cache-mstg-storage-5"),"Finding Sensitive Data in the Keyboard Cache (MSTG-STORAGE-5)")</f>
        <v>Finding Sensitive Data in the Keyboard Cache (MSTG-STORAGE-5)</v>
      </c>
      <c r="I22" s="89"/>
      <c r="J22" s="89"/>
      <c r="K22" s="90"/>
    </row>
    <row r="23" spans="2:11" ht="14.5" x14ac:dyDescent="0.2">
      <c r="B23" s="83" t="s">
        <v>9</v>
      </c>
      <c r="C23" s="84" t="s">
        <v>301</v>
      </c>
      <c r="D23" s="67" t="s">
        <v>133</v>
      </c>
      <c r="E23" s="85" t="s">
        <v>3</v>
      </c>
      <c r="F23" s="86" t="s">
        <v>3</v>
      </c>
      <c r="G23" s="87"/>
      <c r="H23" s="101"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89"/>
      <c r="J23" s="89"/>
      <c r="K23" s="90"/>
    </row>
    <row r="24" spans="2:11" ht="14.5" x14ac:dyDescent="0.2">
      <c r="B24" s="83" t="s">
        <v>10</v>
      </c>
      <c r="C24" s="84" t="s">
        <v>302</v>
      </c>
      <c r="D24" s="67" t="s">
        <v>134</v>
      </c>
      <c r="E24" s="85" t="s">
        <v>3</v>
      </c>
      <c r="F24" s="86" t="s">
        <v>3</v>
      </c>
      <c r="G24" s="87"/>
      <c r="H24" s="100"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89"/>
      <c r="J24" s="89"/>
      <c r="K24" s="90"/>
    </row>
    <row r="25" spans="2:11" ht="14.5" x14ac:dyDescent="0.2">
      <c r="B25" s="83" t="s">
        <v>11</v>
      </c>
      <c r="C25" s="84" t="s">
        <v>303</v>
      </c>
      <c r="D25" s="67" t="s">
        <v>135</v>
      </c>
      <c r="E25" s="89"/>
      <c r="F25" s="86" t="s">
        <v>3</v>
      </c>
      <c r="G25" s="87" t="s">
        <v>63</v>
      </c>
      <c r="H25" s="100" t="str">
        <f>HYPERLINK(CONCATENATE(BASE_URL,"0x06d-Testing-Data-Storage.md#testing-backups-for-sensitive-data-mstg-storage-8"),"Testing Backups for Sensitive Data (MSTG-STORAGE-8)")</f>
        <v>Testing Backups for Sensitive Data (MSTG-STORAGE-8)</v>
      </c>
      <c r="I25" s="89"/>
      <c r="J25" s="89"/>
      <c r="K25" s="90"/>
    </row>
    <row r="26" spans="2:11" ht="14.5" x14ac:dyDescent="0.2">
      <c r="B26" s="83" t="s">
        <v>12</v>
      </c>
      <c r="C26" s="84" t="s">
        <v>304</v>
      </c>
      <c r="D26" s="67" t="s">
        <v>277</v>
      </c>
      <c r="E26" s="89"/>
      <c r="F26" s="86" t="s">
        <v>3</v>
      </c>
      <c r="G26" s="87" t="s">
        <v>63</v>
      </c>
      <c r="H26" s="100"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89"/>
      <c r="J26" s="89"/>
      <c r="K26" s="90"/>
    </row>
    <row r="27" spans="2:11" ht="29" x14ac:dyDescent="0.2">
      <c r="B27" s="83" t="s">
        <v>42</v>
      </c>
      <c r="C27" s="84" t="s">
        <v>305</v>
      </c>
      <c r="D27" s="67" t="s">
        <v>136</v>
      </c>
      <c r="E27" s="89"/>
      <c r="F27" s="86" t="s">
        <v>3</v>
      </c>
      <c r="G27" s="87" t="s">
        <v>63</v>
      </c>
      <c r="H27" s="100" t="str">
        <f>HYPERLINK(CONCATENATE(BASE_URL,"0x06d-Testing-Data-Storage.md#testing-memory-for-sensitive-data-mstg-storage-10"),"Testing Memory for Sensitive Data (MSTG-STORAGE-10)")</f>
        <v>Testing Memory for Sensitive Data (MSTG-STORAGE-10)</v>
      </c>
      <c r="I27" s="89"/>
      <c r="J27" s="89"/>
      <c r="K27" s="90"/>
    </row>
    <row r="28" spans="2:11" ht="29" x14ac:dyDescent="0.2">
      <c r="B28" s="83" t="s">
        <v>43</v>
      </c>
      <c r="C28" s="84" t="s">
        <v>306</v>
      </c>
      <c r="D28" s="67" t="s">
        <v>137</v>
      </c>
      <c r="E28" s="89"/>
      <c r="F28" s="86" t="s">
        <v>3</v>
      </c>
      <c r="G28" s="87" t="s">
        <v>63</v>
      </c>
      <c r="H28" s="100" t="str">
        <f>HYPERLINK(CONCATENATE(BASE_URL,"0x06f-Testing-Local-Authentication.md#testing-local-authentication-mstg-auth-8-and-mstg-storage-11"),"Testing Local Authentication (MSTG-AUTH-8 and MSTG-STORAGE-11)")</f>
        <v>Testing Local Authentication (MSTG-AUTH-8 and MSTG-STORAGE-11)</v>
      </c>
      <c r="I28" s="89"/>
      <c r="J28" s="89"/>
      <c r="K28" s="90"/>
    </row>
    <row r="29" spans="2:11" ht="29" x14ac:dyDescent="0.2">
      <c r="B29" s="83" t="s">
        <v>13</v>
      </c>
      <c r="C29" s="84" t="s">
        <v>307</v>
      </c>
      <c r="D29" s="67" t="s">
        <v>138</v>
      </c>
      <c r="E29" s="89"/>
      <c r="F29" s="86" t="s">
        <v>3</v>
      </c>
      <c r="G29" s="87" t="s">
        <v>63</v>
      </c>
      <c r="H29" s="105" t="str">
        <f>HYPERLINK(CONCATENATE(BASE_URL,"0x04i-Testing-user-interaction.md#testing-user-education-mstg-storage-12"),"Testing User Education (MSTG-STORAGE-12)")</f>
        <v>Testing User Education (MSTG-STORAGE-12)</v>
      </c>
      <c r="I29" s="89"/>
      <c r="J29" s="89"/>
      <c r="K29" s="90"/>
    </row>
    <row r="30" spans="2:11" ht="29" x14ac:dyDescent="0.2">
      <c r="B30" s="83" t="s">
        <v>369</v>
      </c>
      <c r="C30" s="84" t="s">
        <v>372</v>
      </c>
      <c r="D30" s="67" t="s">
        <v>376</v>
      </c>
      <c r="E30" s="89"/>
      <c r="F30" s="86" t="s">
        <v>3</v>
      </c>
      <c r="G30" s="87" t="s">
        <v>63</v>
      </c>
      <c r="H30" s="105"/>
      <c r="I30" s="89"/>
      <c r="J30" s="89"/>
      <c r="K30" s="90"/>
    </row>
    <row r="31" spans="2:11" ht="29" x14ac:dyDescent="0.2">
      <c r="B31" s="83" t="s">
        <v>370</v>
      </c>
      <c r="C31" s="84" t="s">
        <v>373</v>
      </c>
      <c r="D31" s="67" t="s">
        <v>377</v>
      </c>
      <c r="E31" s="89"/>
      <c r="F31" s="86" t="s">
        <v>3</v>
      </c>
      <c r="G31" s="87" t="s">
        <v>63</v>
      </c>
      <c r="H31" s="105"/>
      <c r="I31" s="89"/>
      <c r="J31" s="89"/>
      <c r="K31" s="90"/>
    </row>
    <row r="32" spans="2:11" ht="14.5" x14ac:dyDescent="0.2">
      <c r="B32" s="83" t="s">
        <v>371</v>
      </c>
      <c r="C32" s="84" t="s">
        <v>374</v>
      </c>
      <c r="D32" s="67" t="s">
        <v>378</v>
      </c>
      <c r="E32" s="89"/>
      <c r="F32" s="86" t="s">
        <v>3</v>
      </c>
      <c r="G32" s="87" t="s">
        <v>63</v>
      </c>
      <c r="H32" s="105"/>
      <c r="I32" s="89"/>
      <c r="J32" s="89"/>
      <c r="K32" s="90"/>
    </row>
    <row r="33" spans="2:12" ht="14.5" x14ac:dyDescent="0.2">
      <c r="B33" s="95" t="s">
        <v>14</v>
      </c>
      <c r="C33" s="96"/>
      <c r="D33" s="97" t="s">
        <v>94</v>
      </c>
      <c r="E33" s="97"/>
      <c r="F33" s="96"/>
      <c r="G33" s="97"/>
      <c r="H33" s="97"/>
      <c r="I33" s="97"/>
      <c r="J33" s="97"/>
      <c r="K33" s="98"/>
    </row>
    <row r="34" spans="2:12" ht="14.5" x14ac:dyDescent="0.2">
      <c r="B34" s="83" t="s">
        <v>15</v>
      </c>
      <c r="C34" s="84" t="s">
        <v>308</v>
      </c>
      <c r="D34" s="67" t="s">
        <v>278</v>
      </c>
      <c r="E34" s="85" t="s">
        <v>3</v>
      </c>
      <c r="F34" s="86" t="s">
        <v>3</v>
      </c>
      <c r="G34" s="87"/>
      <c r="H34" s="100" t="str">
        <f>HYPERLINK(CONCATENATE(BASE_URL,"0x06e-Testing-Cryptography.md#testing-key-management-mstg-crypto-1-and-mstg-crypto-5"),"Testing Key Management (MSTG-CRYPTO-1 and MSTG-CRYPTO-5)")</f>
        <v>Testing Key Management (MSTG-CRYPTO-1 and MSTG-CRYPTO-5)</v>
      </c>
      <c r="I34" s="89"/>
      <c r="J34" s="89"/>
      <c r="K34" s="90"/>
    </row>
    <row r="35" spans="2:12" ht="14.5" x14ac:dyDescent="0.2">
      <c r="B35" s="83" t="s">
        <v>16</v>
      </c>
      <c r="C35" s="84" t="s">
        <v>310</v>
      </c>
      <c r="D35" s="67" t="s">
        <v>139</v>
      </c>
      <c r="E35" s="85" t="s">
        <v>3</v>
      </c>
      <c r="F35" s="86" t="s">
        <v>3</v>
      </c>
      <c r="G35" s="87"/>
      <c r="H35" s="101"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89"/>
      <c r="J35" s="89"/>
      <c r="K35" s="90"/>
    </row>
    <row r="36" spans="2:12" ht="29" x14ac:dyDescent="0.2">
      <c r="B36" s="83" t="s">
        <v>17</v>
      </c>
      <c r="C36" s="84" t="s">
        <v>309</v>
      </c>
      <c r="D36" s="67" t="s">
        <v>140</v>
      </c>
      <c r="E36" s="85" t="s">
        <v>3</v>
      </c>
      <c r="F36" s="86" t="s">
        <v>3</v>
      </c>
      <c r="G36" s="87"/>
      <c r="H36" s="101"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89"/>
      <c r="J36" s="89"/>
      <c r="K36" s="90"/>
    </row>
    <row r="37" spans="2:12" ht="29" x14ac:dyDescent="0.2">
      <c r="B37" s="83" t="s">
        <v>18</v>
      </c>
      <c r="C37" s="84" t="s">
        <v>311</v>
      </c>
      <c r="D37" s="89" t="s">
        <v>141</v>
      </c>
      <c r="E37" s="85" t="s">
        <v>3</v>
      </c>
      <c r="F37" s="86" t="s">
        <v>3</v>
      </c>
      <c r="G37" s="87"/>
      <c r="H37" s="100"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9"/>
      <c r="J37" s="89"/>
      <c r="K37" s="90"/>
    </row>
    <row r="38" spans="2:12" ht="14.5" x14ac:dyDescent="0.2">
      <c r="B38" s="83" t="s">
        <v>19</v>
      </c>
      <c r="C38" s="84" t="s">
        <v>312</v>
      </c>
      <c r="D38" s="67" t="s">
        <v>142</v>
      </c>
      <c r="E38" s="85" t="s">
        <v>3</v>
      </c>
      <c r="F38" s="86" t="s">
        <v>3</v>
      </c>
      <c r="G38" s="87"/>
      <c r="H38" s="100" t="str">
        <f>HYPERLINK(CONCATENATE(BASE_URL,"0x06e-Testing-Cryptography.md#testing-key-management-mstg-crypto-1-and-mstg-crypto-5"),"Testing Key Management (MSTG-CRYPTO-1 and MSTG-CRYPTO-5)")</f>
        <v>Testing Key Management (MSTG-CRYPTO-1 and MSTG-CRYPTO-5)</v>
      </c>
      <c r="I38" s="89"/>
      <c r="J38" s="89"/>
      <c r="K38" s="90"/>
    </row>
    <row r="39" spans="2:12" ht="14.5" x14ac:dyDescent="0.2">
      <c r="B39" s="83" t="s">
        <v>20</v>
      </c>
      <c r="C39" s="84" t="s">
        <v>313</v>
      </c>
      <c r="D39" s="67" t="s">
        <v>279</v>
      </c>
      <c r="E39" s="85" t="s">
        <v>3</v>
      </c>
      <c r="F39" s="86" t="s">
        <v>3</v>
      </c>
      <c r="G39" s="87"/>
      <c r="H39" s="100" t="str">
        <f>HYPERLINK(CONCATENATE(BASE_URL,"0x06e-Testing-Cryptography.md#testing-random-number-generation-mstg-crypto-6")," Testing Random Number Generation (MSTG-CRYPTO-6)")</f>
        <v xml:space="preserve"> Testing Random Number Generation (MSTG-CRYPTO-6)</v>
      </c>
      <c r="I39" s="89"/>
      <c r="J39" s="89"/>
      <c r="K39" s="90"/>
    </row>
    <row r="40" spans="2:12" ht="14.5" x14ac:dyDescent="0.2">
      <c r="B40" s="95" t="s">
        <v>21</v>
      </c>
      <c r="C40" s="96"/>
      <c r="D40" s="97" t="s">
        <v>102</v>
      </c>
      <c r="E40" s="97"/>
      <c r="F40" s="96"/>
      <c r="G40" s="97"/>
      <c r="H40" s="97"/>
      <c r="I40" s="97"/>
      <c r="J40" s="97"/>
      <c r="K40" s="98"/>
    </row>
    <row r="41" spans="2:12" ht="29" x14ac:dyDescent="0.2">
      <c r="B41" s="83" t="s">
        <v>22</v>
      </c>
      <c r="C41" s="84" t="s">
        <v>314</v>
      </c>
      <c r="D41" s="67" t="s">
        <v>143</v>
      </c>
      <c r="E41" s="85" t="s">
        <v>3</v>
      </c>
      <c r="F41" s="86" t="s">
        <v>3</v>
      </c>
      <c r="G41" s="87"/>
      <c r="H41" s="10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100" t="str">
        <f>HYPERLINK(CONCATENATE(BASE_URL,"0x04e-Testing-Authentication-and-Session-Management.md#verifying-that-appropriate-authentication-is-in-place-mstg-arch-2-and-mstg-auth-1"),"Testing OAuth 2.0 Flows (MSTG-AUTH-1 and MSTG-AUTH-3)")</f>
        <v>Testing OAuth 2.0 Flows (MSTG-AUTH-1 and MSTG-AUTH-3)</v>
      </c>
      <c r="J41" s="100"/>
      <c r="K41" s="90"/>
    </row>
    <row r="42" spans="2:12" ht="29" x14ac:dyDescent="0.2">
      <c r="B42" s="83" t="s">
        <v>44</v>
      </c>
      <c r="C42" s="84" t="s">
        <v>315</v>
      </c>
      <c r="D42" s="67" t="s">
        <v>144</v>
      </c>
      <c r="E42" s="85" t="s">
        <v>3</v>
      </c>
      <c r="F42" s="86" t="s">
        <v>3</v>
      </c>
      <c r="G42" s="87"/>
      <c r="H42" s="100" t="str">
        <f>HYPERLINK(CONCATENATE(BASE_URL,"0x04e-Testing-Authentication-and-Session-Management.md#testing-stateful-session-management-mstg-auth-2"),"Testing Stateful Session Management (MSTG-AUTH-2)")</f>
        <v>Testing Stateful Session Management (MSTG-AUTH-2)</v>
      </c>
      <c r="I42" s="89"/>
      <c r="J42" s="89"/>
      <c r="K42" s="90"/>
    </row>
    <row r="43" spans="2:12" ht="29" x14ac:dyDescent="0.2">
      <c r="B43" s="83" t="s">
        <v>45</v>
      </c>
      <c r="C43" s="84" t="s">
        <v>316</v>
      </c>
      <c r="D43" s="67" t="s">
        <v>145</v>
      </c>
      <c r="E43" s="85" t="s">
        <v>3</v>
      </c>
      <c r="F43" s="86" t="s">
        <v>3</v>
      </c>
      <c r="G43" s="87"/>
      <c r="H43" s="100" t="str">
        <f>HYPERLINK(CONCATENATE(BASE_URL,"0x04e-Testing-Authentication-and-Session-Management.md#testing-stateless-token-based-authentication-mstg-auth-3"),"Testing Stateless (Token-Based) Authentication (MSTG-AUTH-3)")</f>
        <v>Testing Stateless (Token-Based) Authentication (MSTG-AUTH-3)</v>
      </c>
      <c r="I43" s="100" t="str">
        <f>HYPERLINK(CONCATENATE(BASE_URL,"0x04e-Testing-Authentication-and-Session-Management.md#verifying-that-appropriate-authentication-is-in-place-mstg-arch-2-and-mstg-auth-1"),"Testing OAuth 2.0 Flows (MSTG-AUTH-1 and MSTG-AUTH-3)")</f>
        <v>Testing OAuth 2.0 Flows (MSTG-AUTH-1 and MSTG-AUTH-3)</v>
      </c>
      <c r="J43" s="100"/>
      <c r="K43" s="90"/>
      <c r="L43" s="103"/>
    </row>
    <row r="44" spans="2:12" ht="14.5" x14ac:dyDescent="0.2">
      <c r="B44" s="83" t="s">
        <v>23</v>
      </c>
      <c r="C44" s="84" t="s">
        <v>317</v>
      </c>
      <c r="D44" s="67" t="s">
        <v>146</v>
      </c>
      <c r="E44" s="85"/>
      <c r="F44" s="86"/>
      <c r="G44" s="87"/>
      <c r="H44" s="100" t="str">
        <f>HYPERLINK(CONCATENATE(BASE_URL,"0x04e-Testing-Authentication-and-Session-Management.md#testing-user-logout-mstg-auth-4"),"Testing User Logout (MSTG-AUTH-4)")</f>
        <v>Testing User Logout (MSTG-AUTH-4)</v>
      </c>
      <c r="I44" s="89"/>
      <c r="J44" s="89"/>
      <c r="K44" s="90"/>
      <c r="L44" s="103"/>
    </row>
    <row r="45" spans="2:12" ht="14.5" x14ac:dyDescent="0.2">
      <c r="B45" s="83" t="s">
        <v>24</v>
      </c>
      <c r="C45" s="84" t="s">
        <v>318</v>
      </c>
      <c r="D45" s="67" t="s">
        <v>147</v>
      </c>
      <c r="E45" s="85" t="s">
        <v>3</v>
      </c>
      <c r="F45" s="86" t="s">
        <v>3</v>
      </c>
      <c r="G45" s="87"/>
      <c r="H45" s="100" t="str">
        <f>HYPERLINK(CONCATENATE(BASE_URL,"0x04e-Testing-Authentication-and-Session-Management.md#testing-best-practices-for-passwords-mstg-auth-5-and-mstg-auth-6"),"Testing Best Practices for Passwords (MSTG-AUTH-5 and MSTG-AUTH-6)")</f>
        <v>Testing Best Practices for Passwords (MSTG-AUTH-5 and MSTG-AUTH-6)</v>
      </c>
      <c r="I45" s="89"/>
      <c r="J45" s="89"/>
      <c r="K45" s="90"/>
    </row>
    <row r="46" spans="2:12" ht="29" x14ac:dyDescent="0.2">
      <c r="B46" s="83" t="s">
        <v>46</v>
      </c>
      <c r="C46" s="84" t="s">
        <v>319</v>
      </c>
      <c r="D46" s="67" t="s">
        <v>148</v>
      </c>
      <c r="E46" s="85" t="s">
        <v>3</v>
      </c>
      <c r="F46" s="86" t="s">
        <v>3</v>
      </c>
      <c r="G46" s="87"/>
      <c r="H46" s="100" t="str">
        <f>HYPERLINK(CONCATENATE(BASE_URL,"0x04e-Testing-Authentication-and-Session-Management.md#testing-best-practices-for-passwords-mstg-auth-5-and-mstg-auth-6"),"Testing Best Practices for Passwords (MSTG-AUTH-5 and MSTG-AUTH-6)")</f>
        <v>Testing Best Practices for Passwords (MSTG-AUTH-5 and MSTG-AUTH-6)</v>
      </c>
      <c r="I46" s="100" t="str">
        <f>HYPERLINK(CONCATENATE(BASE_URL,"0x04e-Testing-Authentication-and-Session-Management.md#dynamic-testing-mstg-auth-6"),"Dynamic Testing (MSTG-AUTH-6)")</f>
        <v>Dynamic Testing (MSTG-AUTH-6)</v>
      </c>
      <c r="J46" s="100"/>
      <c r="K46" s="90"/>
    </row>
    <row r="47" spans="2:12" ht="29" x14ac:dyDescent="0.2">
      <c r="B47" s="83" t="s">
        <v>47</v>
      </c>
      <c r="C47" s="84" t="s">
        <v>320</v>
      </c>
      <c r="D47" s="67" t="s">
        <v>149</v>
      </c>
      <c r="E47" s="85" t="s">
        <v>3</v>
      </c>
      <c r="F47" s="86" t="s">
        <v>3</v>
      </c>
      <c r="G47" s="87"/>
      <c r="H47" s="100" t="str">
        <f>HYPERLINK(CONCATENATE(BASE_URL,"0x04e-Testing-Authentication-and-Session-Management.md#testing-session-timeout-mstg-auth-7"),"Testing Session Timeout (MSTG-AUTH-7)")</f>
        <v>Testing Session Timeout (MSTG-AUTH-7)</v>
      </c>
      <c r="I47" s="103"/>
      <c r="J47" s="103"/>
      <c r="K47" s="104"/>
    </row>
    <row r="48" spans="2:12" ht="43.5" x14ac:dyDescent="0.2">
      <c r="B48" s="83" t="s">
        <v>25</v>
      </c>
      <c r="C48" s="84" t="s">
        <v>321</v>
      </c>
      <c r="D48" s="67" t="s">
        <v>150</v>
      </c>
      <c r="E48" s="89"/>
      <c r="F48" s="86" t="s">
        <v>3</v>
      </c>
      <c r="G48" s="87" t="s">
        <v>63</v>
      </c>
      <c r="H48" s="100" t="str">
        <f>HYPERLINK(CONCATENATE(BASE_URL,"0x06f-Testing-Local-Authentication.md#testing-local-authentication-mstg-auth-8-and-mstg-storage-11"),"Testing Local Authentication (MSTG-AUTH-8 and MSTG-STORAGE-11)")</f>
        <v>Testing Local Authentication (MSTG-AUTH-8 and MSTG-STORAGE-11)</v>
      </c>
      <c r="I48" s="100"/>
      <c r="J48" s="100"/>
      <c r="K48" s="90"/>
    </row>
    <row r="49" spans="2:11" ht="29" x14ac:dyDescent="0.2">
      <c r="B49" s="83" t="s">
        <v>26</v>
      </c>
      <c r="C49" s="84" t="s">
        <v>322</v>
      </c>
      <c r="D49" s="67" t="s">
        <v>151</v>
      </c>
      <c r="E49" s="89"/>
      <c r="F49" s="86" t="s">
        <v>3</v>
      </c>
      <c r="G49" s="87" t="s">
        <v>63</v>
      </c>
      <c r="H49" s="101"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9"/>
      <c r="J49" s="89"/>
      <c r="K49" s="90"/>
    </row>
    <row r="50" spans="2:11" ht="14.5" x14ac:dyDescent="0.2">
      <c r="B50" s="83" t="s">
        <v>27</v>
      </c>
      <c r="C50" s="84" t="s">
        <v>323</v>
      </c>
      <c r="D50" s="67" t="s">
        <v>152</v>
      </c>
      <c r="E50" s="89"/>
      <c r="F50" s="86" t="s">
        <v>3</v>
      </c>
      <c r="G50" s="87" t="s">
        <v>63</v>
      </c>
      <c r="H50" s="101"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9"/>
      <c r="J50" s="89"/>
      <c r="K50" s="90"/>
    </row>
    <row r="51" spans="2:11" ht="43.5" x14ac:dyDescent="0.2">
      <c r="B51" s="83" t="s">
        <v>80</v>
      </c>
      <c r="C51" s="84" t="s">
        <v>324</v>
      </c>
      <c r="D51" s="67" t="s">
        <v>381</v>
      </c>
      <c r="E51" s="89"/>
      <c r="F51" s="86" t="s">
        <v>3</v>
      </c>
      <c r="G51" s="87" t="s">
        <v>63</v>
      </c>
      <c r="H51" s="105" t="str">
        <f>HYPERLINK(CONCATENATE(
BASE_URL,
"0x04e-Testing-Authentication-and-Session-Management.md#testing-login-activity-and-device-blocking-mstg-auth-11"),
"Testing Login Activity and Device Blocking (MSTG-AUTH-11)")</f>
        <v>Testing Login Activity and Device Blocking (MSTG-AUTH-11)</v>
      </c>
      <c r="I51" s="89"/>
      <c r="J51" s="89"/>
      <c r="K51" s="90"/>
    </row>
    <row r="52" spans="2:11" ht="14.5" x14ac:dyDescent="0.2">
      <c r="B52" s="83" t="s">
        <v>379</v>
      </c>
      <c r="C52" s="84" t="s">
        <v>380</v>
      </c>
      <c r="D52" s="67" t="s">
        <v>382</v>
      </c>
      <c r="E52" s="85" t="s">
        <v>3</v>
      </c>
      <c r="F52" s="86" t="s">
        <v>3</v>
      </c>
      <c r="G52" s="87"/>
      <c r="H52" s="105"/>
      <c r="I52" s="89"/>
      <c r="J52" s="89"/>
      <c r="K52" s="90"/>
    </row>
    <row r="53" spans="2:11" ht="14.5" x14ac:dyDescent="0.2">
      <c r="B53" s="95" t="s">
        <v>28</v>
      </c>
      <c r="C53" s="96"/>
      <c r="D53" s="97" t="s">
        <v>95</v>
      </c>
      <c r="E53" s="97"/>
      <c r="F53" s="96"/>
      <c r="G53" s="97"/>
      <c r="H53" s="97"/>
      <c r="I53" s="97"/>
      <c r="J53" s="97"/>
      <c r="K53" s="98"/>
    </row>
    <row r="54" spans="2:11" ht="29" x14ac:dyDescent="0.2">
      <c r="B54" s="83" t="s">
        <v>29</v>
      </c>
      <c r="C54" s="84" t="s">
        <v>325</v>
      </c>
      <c r="D54" s="67" t="s">
        <v>153</v>
      </c>
      <c r="E54" s="85" t="s">
        <v>3</v>
      </c>
      <c r="F54" s="86" t="s">
        <v>3</v>
      </c>
      <c r="G54" s="87"/>
      <c r="H54" s="101"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91"/>
      <c r="J54" s="91"/>
      <c r="K54" s="106"/>
    </row>
    <row r="55" spans="2:11" ht="29" x14ac:dyDescent="0.2">
      <c r="B55" s="83" t="s">
        <v>48</v>
      </c>
      <c r="C55" s="84" t="s">
        <v>326</v>
      </c>
      <c r="D55" s="67" t="s">
        <v>154</v>
      </c>
      <c r="E55" s="85" t="s">
        <v>3</v>
      </c>
      <c r="F55" s="86" t="s">
        <v>3</v>
      </c>
      <c r="G55" s="87"/>
      <c r="H55" s="101"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91" t="str">
        <f>HYPERLINK(CONCATENATE(BASE_URL,"0x06g-Testing-Network-Communication.md#app-transport-security-mstg-network-2"),"App Transport Security (MSTG-NETWORK-2)")</f>
        <v>App Transport Security (MSTG-NETWORK-2)</v>
      </c>
      <c r="J55" s="91"/>
      <c r="K55" s="106"/>
    </row>
    <row r="56" spans="2:11" ht="29" x14ac:dyDescent="0.2">
      <c r="B56" s="83" t="s">
        <v>30</v>
      </c>
      <c r="C56" s="84" t="s">
        <v>327</v>
      </c>
      <c r="D56" s="67" t="s">
        <v>155</v>
      </c>
      <c r="E56" s="85" t="s">
        <v>3</v>
      </c>
      <c r="F56" s="86" t="s">
        <v>3</v>
      </c>
      <c r="G56" s="87"/>
      <c r="H56" s="100"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89"/>
      <c r="J56" s="89"/>
      <c r="K56" s="90"/>
    </row>
    <row r="57" spans="2:11" ht="43.5" x14ac:dyDescent="0.2">
      <c r="B57" s="83" t="s">
        <v>49</v>
      </c>
      <c r="C57" s="84" t="s">
        <v>328</v>
      </c>
      <c r="D57" s="67" t="s">
        <v>156</v>
      </c>
      <c r="E57" s="89"/>
      <c r="F57" s="86" t="s">
        <v>3</v>
      </c>
      <c r="G57" s="87" t="s">
        <v>63</v>
      </c>
      <c r="H57" s="100"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89"/>
      <c r="J57" s="89"/>
      <c r="K57" s="90"/>
    </row>
    <row r="58" spans="2:11" ht="29" x14ac:dyDescent="0.2">
      <c r="B58" s="83" t="s">
        <v>31</v>
      </c>
      <c r="C58" s="84" t="s">
        <v>329</v>
      </c>
      <c r="D58" s="67" t="s">
        <v>157</v>
      </c>
      <c r="E58" s="89"/>
      <c r="F58" s="86" t="s">
        <v>3</v>
      </c>
      <c r="G58" s="87" t="s">
        <v>63</v>
      </c>
      <c r="H58" s="101"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9"/>
      <c r="J58" s="89"/>
      <c r="K58" s="90"/>
    </row>
    <row r="59" spans="2:11" ht="14.5" x14ac:dyDescent="0.2">
      <c r="B59" s="83" t="s">
        <v>254</v>
      </c>
      <c r="C59" s="84" t="s">
        <v>330</v>
      </c>
      <c r="D59" s="67" t="s">
        <v>158</v>
      </c>
      <c r="E59" s="89"/>
      <c r="F59" s="86" t="s">
        <v>3</v>
      </c>
      <c r="G59" s="87" t="s">
        <v>63</v>
      </c>
      <c r="H59" s="100" t="str">
        <f>HYPERLINK(CONCATENATE(
BASE_URL,
"0x06i-Testing-Code-Quality-and-Build-Settings.md#checking-for-weaknesses-in-third-party-libraries-mstg-code-5"),
"Checking for Weaknesses in Third Party Libraries (MSTG-CODE-5)")</f>
        <v>Checking for Weaknesses in Third Party Libraries (MSTG-CODE-5)</v>
      </c>
      <c r="I59" s="89"/>
      <c r="J59" s="89"/>
      <c r="K59" s="90"/>
    </row>
    <row r="60" spans="2:11" ht="14.5" x14ac:dyDescent="0.2">
      <c r="B60" s="95" t="s">
        <v>32</v>
      </c>
      <c r="C60" s="96"/>
      <c r="D60" s="97" t="s">
        <v>230</v>
      </c>
      <c r="E60" s="97"/>
      <c r="F60" s="96"/>
      <c r="G60" s="97"/>
      <c r="H60" s="97"/>
      <c r="I60" s="97"/>
      <c r="J60" s="97"/>
      <c r="K60" s="98"/>
    </row>
    <row r="61" spans="2:11" ht="14.5" x14ac:dyDescent="0.2">
      <c r="B61" s="83" t="s">
        <v>50</v>
      </c>
      <c r="C61" s="84" t="s">
        <v>331</v>
      </c>
      <c r="D61" s="67" t="s">
        <v>159</v>
      </c>
      <c r="E61" s="85" t="s">
        <v>3</v>
      </c>
      <c r="F61" s="86" t="s">
        <v>3</v>
      </c>
      <c r="G61" s="87"/>
      <c r="H61" s="100" t="str">
        <f>HYPERLINK(CONCATENATE(BASE_URL,"0x06h-Testing-Platform-Interaction.md#testing-app-permissions-mstg-platform-1"),"Testing App Permissions (MSTG-PLATFORM-1)")</f>
        <v>Testing App Permissions (MSTG-PLATFORM-1)</v>
      </c>
      <c r="I61" s="89"/>
      <c r="J61" s="89"/>
      <c r="K61" s="90"/>
    </row>
    <row r="62" spans="2:11" ht="43.5" x14ac:dyDescent="0.2">
      <c r="B62" s="83" t="s">
        <v>51</v>
      </c>
      <c r="C62" s="84" t="s">
        <v>332</v>
      </c>
      <c r="D62" s="67" t="s">
        <v>160</v>
      </c>
      <c r="E62" s="85" t="s">
        <v>3</v>
      </c>
      <c r="F62" s="86" t="s">
        <v>3</v>
      </c>
      <c r="G62" s="87"/>
      <c r="H62" s="100" t="str">
        <f>HYPERLINK(CONCATENATE(BASE_URL,"0x04h-Testing-Code-Quality.md#injection-flaws-mstg-arch-2-and-mstg-platform-2"),"Injection Flaws (MSTG-ARCH-2 and MSTG-PLATFORM-2)")</f>
        <v>Injection Flaws (MSTG-ARCH-2 and MSTG-PLATFORM-2)</v>
      </c>
      <c r="I62" s="89"/>
      <c r="J62" s="89"/>
      <c r="K62" s="90"/>
    </row>
    <row r="63" spans="2:11" ht="29" x14ac:dyDescent="0.2">
      <c r="B63" s="83" t="s">
        <v>52</v>
      </c>
      <c r="C63" s="84" t="s">
        <v>333</v>
      </c>
      <c r="D63" s="67" t="s">
        <v>161</v>
      </c>
      <c r="E63" s="85" t="s">
        <v>3</v>
      </c>
      <c r="F63" s="86" t="s">
        <v>3</v>
      </c>
      <c r="G63" s="87"/>
      <c r="H63" s="100" t="str">
        <f>HYPERLINK(CONCATENATE(BASE_URL,"0x06h-Testing-Platform-Interaction.md#testing-custom-url-schemes-mstg-platform-3"),"Testing Custom URL Schemes (MSTG-PLATFORM-3)")</f>
        <v>Testing Custom URL Schemes (MSTG-PLATFORM-3)</v>
      </c>
      <c r="I63" s="89"/>
      <c r="J63" s="89"/>
      <c r="K63" s="90"/>
    </row>
    <row r="64" spans="2:11" ht="28" customHeight="1" x14ac:dyDescent="0.2">
      <c r="B64" s="83" t="s">
        <v>53</v>
      </c>
      <c r="C64" s="84" t="s">
        <v>334</v>
      </c>
      <c r="D64" s="67" t="s">
        <v>162</v>
      </c>
      <c r="E64" s="85" t="s">
        <v>3</v>
      </c>
      <c r="F64" s="86" t="s">
        <v>3</v>
      </c>
      <c r="G64" s="87"/>
      <c r="H64" s="127"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89"/>
      <c r="J64" s="89"/>
      <c r="K64" s="90"/>
    </row>
    <row r="65" spans="2:11" ht="22.5" customHeight="1" x14ac:dyDescent="0.2">
      <c r="B65" s="83" t="s">
        <v>54</v>
      </c>
      <c r="C65" s="84" t="s">
        <v>335</v>
      </c>
      <c r="D65" s="67" t="s">
        <v>163</v>
      </c>
      <c r="E65" s="85" t="s">
        <v>3</v>
      </c>
      <c r="F65" s="86" t="s">
        <v>3</v>
      </c>
      <c r="G65" s="87"/>
      <c r="H65" s="100" t="str">
        <f>HYPERLINK(CONCATENATE(BASE_URL,"0x06h-Testing-Platform-Interaction.md#testing-ios-webviews-mstg-platform-5"),"Testing iOS WebViews (MSTG-PLATFORM-5)")</f>
        <v>Testing iOS WebViews (MSTG-PLATFORM-5)</v>
      </c>
      <c r="I65" s="89"/>
      <c r="J65" s="89"/>
      <c r="K65" s="90"/>
    </row>
    <row r="66" spans="2:11" ht="43.5" x14ac:dyDescent="0.2">
      <c r="B66" s="83" t="s">
        <v>55</v>
      </c>
      <c r="C66" s="84" t="s">
        <v>337</v>
      </c>
      <c r="D66" s="67" t="s">
        <v>164</v>
      </c>
      <c r="E66" s="85" t="s">
        <v>3</v>
      </c>
      <c r="F66" s="86" t="s">
        <v>3</v>
      </c>
      <c r="G66" s="87"/>
      <c r="H66" s="100" t="str">
        <f>HYPERLINK(CONCATENATE(BASE_URL,"0x06h-Testing-Platform-Interaction.md#testing-webview-protocol-handlers-mstg-platform-6"),"Testing WebView Protocol Handlers (MSTG-PLATFORM-6)")</f>
        <v>Testing WebView Protocol Handlers (MSTG-PLATFORM-6)</v>
      </c>
      <c r="I66" s="89"/>
      <c r="J66" s="89"/>
      <c r="K66" s="90"/>
    </row>
    <row r="67" spans="2:11" ht="29" x14ac:dyDescent="0.2">
      <c r="B67" s="83" t="s">
        <v>255</v>
      </c>
      <c r="C67" s="84" t="s">
        <v>338</v>
      </c>
      <c r="D67" s="67" t="s">
        <v>165</v>
      </c>
      <c r="E67" s="85" t="s">
        <v>3</v>
      </c>
      <c r="F67" s="86" t="s">
        <v>3</v>
      </c>
      <c r="G67" s="87"/>
      <c r="H67" s="100"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89"/>
      <c r="J67" s="89"/>
      <c r="K67" s="90"/>
    </row>
    <row r="68" spans="2:11" ht="14.5" x14ac:dyDescent="0.2">
      <c r="B68" s="83" t="s">
        <v>256</v>
      </c>
      <c r="C68" s="84" t="s">
        <v>360</v>
      </c>
      <c r="D68" s="67" t="s">
        <v>166</v>
      </c>
      <c r="E68" s="85" t="s">
        <v>3</v>
      </c>
      <c r="F68" s="86" t="s">
        <v>3</v>
      </c>
      <c r="G68" s="87"/>
      <c r="H68" s="100" t="str">
        <f>HYPERLINK(CONCATENATE(BASE_URL,"0x06h-Testing-Platform-Interaction.md#testing-object-persistence-mstg-platform-8"),"Testing Object Persistence (MSTG-PLATFORM-8)")</f>
        <v>Testing Object Persistence (MSTG-PLATFORM-8)</v>
      </c>
      <c r="I68" s="89"/>
      <c r="J68" s="89"/>
      <c r="K68" s="90"/>
    </row>
    <row r="69" spans="2:11" ht="29" x14ac:dyDescent="0.2">
      <c r="B69" s="83" t="s">
        <v>383</v>
      </c>
      <c r="C69" s="84" t="s">
        <v>386</v>
      </c>
      <c r="D69" s="67" t="s">
        <v>388</v>
      </c>
      <c r="E69" s="119"/>
      <c r="F69" s="86" t="s">
        <v>3</v>
      </c>
      <c r="G69" s="87" t="s">
        <v>63</v>
      </c>
      <c r="H69" s="100"/>
      <c r="I69" s="89"/>
      <c r="J69" s="89"/>
      <c r="K69" s="90"/>
    </row>
    <row r="70" spans="2:11" ht="29" x14ac:dyDescent="0.2">
      <c r="B70" s="83" t="s">
        <v>384</v>
      </c>
      <c r="C70" s="84" t="s">
        <v>387</v>
      </c>
      <c r="D70" s="67" t="s">
        <v>389</v>
      </c>
      <c r="E70" s="119"/>
      <c r="F70" s="86" t="s">
        <v>3</v>
      </c>
      <c r="G70" s="87" t="s">
        <v>63</v>
      </c>
      <c r="H70" s="100"/>
      <c r="I70" s="89"/>
      <c r="J70" s="89"/>
      <c r="K70" s="90"/>
    </row>
    <row r="71" spans="2:11" ht="29" x14ac:dyDescent="0.2">
      <c r="B71" s="83" t="s">
        <v>385</v>
      </c>
      <c r="C71" s="84" t="s">
        <v>396</v>
      </c>
      <c r="D71" s="67" t="s">
        <v>390</v>
      </c>
      <c r="E71" s="119"/>
      <c r="F71" s="86" t="s">
        <v>3</v>
      </c>
      <c r="G71" s="87" t="s">
        <v>63</v>
      </c>
      <c r="H71" s="100"/>
      <c r="I71" s="89"/>
      <c r="J71" s="89"/>
      <c r="K71" s="90"/>
    </row>
    <row r="72" spans="2:11" ht="14.5" x14ac:dyDescent="0.2">
      <c r="B72" s="95" t="s">
        <v>33</v>
      </c>
      <c r="C72" s="96"/>
      <c r="D72" s="97" t="s">
        <v>167</v>
      </c>
      <c r="E72" s="97"/>
      <c r="F72" s="96"/>
      <c r="G72" s="97"/>
      <c r="H72" s="97"/>
      <c r="I72" s="97"/>
      <c r="J72" s="97"/>
      <c r="K72" s="98"/>
    </row>
    <row r="73" spans="2:11" ht="14.5" x14ac:dyDescent="0.2">
      <c r="B73" s="83" t="s">
        <v>56</v>
      </c>
      <c r="C73" s="84" t="s">
        <v>339</v>
      </c>
      <c r="D73" s="67" t="s">
        <v>168</v>
      </c>
      <c r="E73" s="85" t="s">
        <v>3</v>
      </c>
      <c r="F73" s="86" t="s">
        <v>3</v>
      </c>
      <c r="G73" s="87"/>
      <c r="H73" s="100" t="str">
        <f>HYPERLINK(CONCATENATE(BASE_URL,"0x06i-Testing-Code-Quality-and-Build-Settings.md#making-sure-that-the-app-is-properly-signed-mstg-code-1"),"Making Sure that the App Is Properly Signed (MSTG-CODE-1)")</f>
        <v>Making Sure that the App Is Properly Signed (MSTG-CODE-1)</v>
      </c>
      <c r="I73" s="89"/>
      <c r="J73" s="89"/>
      <c r="K73" s="90"/>
    </row>
    <row r="74" spans="2:11" ht="29" x14ac:dyDescent="0.2">
      <c r="B74" s="83" t="s">
        <v>34</v>
      </c>
      <c r="C74" s="84" t="s">
        <v>340</v>
      </c>
      <c r="D74" s="67" t="s">
        <v>169</v>
      </c>
      <c r="E74" s="85" t="s">
        <v>3</v>
      </c>
      <c r="F74" s="86" t="s">
        <v>3</v>
      </c>
      <c r="G74" s="87"/>
      <c r="H74" s="100" t="str">
        <f>HYPERLINK(CONCATENATE(BASE_URL,"0x06i-Testing-Code-Quality-and-Build-Settings.md#determining-whether-the-app-is-debuggable-mstg-code-2"),"Determining Whether the App is Debuggable (MSTG-CODE-2)")</f>
        <v>Determining Whether the App is Debuggable (MSTG-CODE-2)</v>
      </c>
      <c r="I74" s="89"/>
      <c r="J74" s="89"/>
      <c r="K74" s="90"/>
    </row>
    <row r="75" spans="2:11" ht="14.5" x14ac:dyDescent="0.2">
      <c r="B75" s="83" t="s">
        <v>57</v>
      </c>
      <c r="C75" s="84" t="s">
        <v>341</v>
      </c>
      <c r="D75" s="67" t="s">
        <v>170</v>
      </c>
      <c r="E75" s="85" t="s">
        <v>3</v>
      </c>
      <c r="F75" s="86" t="s">
        <v>3</v>
      </c>
      <c r="G75" s="87"/>
      <c r="H75" s="100" t="str">
        <f>HYPERLINK(CONCATENATE(BASE_URL,"0x06i-Testing-Code-Quality-and-Build-Settings.md#finding-debugging-symbols-mstg-code-3"),"Finding Debugging Symbols (MSTG-CODE-3)")</f>
        <v>Finding Debugging Symbols (MSTG-CODE-3)</v>
      </c>
      <c r="I75" s="89"/>
      <c r="J75" s="89"/>
      <c r="K75" s="90"/>
    </row>
    <row r="76" spans="2:11" ht="29" x14ac:dyDescent="0.2">
      <c r="B76" s="83" t="s">
        <v>58</v>
      </c>
      <c r="C76" s="84" t="s">
        <v>342</v>
      </c>
      <c r="D76" s="67" t="s">
        <v>391</v>
      </c>
      <c r="E76" s="85" t="s">
        <v>3</v>
      </c>
      <c r="F76" s="86" t="s">
        <v>3</v>
      </c>
      <c r="G76" s="87"/>
      <c r="H76" s="100" t="str">
        <f>HYPERLINK(CONCATENATE(BASE_URL,"0x06i-Testing-Code-Quality-and-Build-Settings.md#finding-debugging-code-and-verbose-error-logging-mstg-code-4"),"Finding Debugging Code and Verbose Error Logging (MSTG-CODE-4)")</f>
        <v>Finding Debugging Code and Verbose Error Logging (MSTG-CODE-4)</v>
      </c>
      <c r="I76" s="89"/>
      <c r="J76" s="89"/>
      <c r="K76" s="90"/>
    </row>
    <row r="77" spans="2:11" ht="29" x14ac:dyDescent="0.2">
      <c r="B77" s="83" t="s">
        <v>59</v>
      </c>
      <c r="C77" s="84" t="s">
        <v>343</v>
      </c>
      <c r="D77" s="67" t="s">
        <v>171</v>
      </c>
      <c r="E77" s="85" t="s">
        <v>3</v>
      </c>
      <c r="F77" s="86" t="s">
        <v>3</v>
      </c>
      <c r="G77" s="87"/>
      <c r="H77" s="105" t="str">
        <f>HYPERLINK(CONCATENATE(BASE_URL,"0x06i-Testing-Code-Quality-and-Build-Settings.md#checking-for-weaknesses-in-third-party-libraries-mstg-code-5"),"Checking for Weaknesses in Third Party Libraries (MSTG-CODE-5)")</f>
        <v>Checking for Weaknesses in Third Party Libraries (MSTG-CODE-5)</v>
      </c>
      <c r="I77" s="89"/>
      <c r="J77" s="89"/>
      <c r="K77" s="90"/>
    </row>
    <row r="78" spans="2:11" ht="14.5" x14ac:dyDescent="0.2">
      <c r="B78" s="83" t="s">
        <v>35</v>
      </c>
      <c r="C78" s="84" t="s">
        <v>344</v>
      </c>
      <c r="D78" s="67" t="s">
        <v>172</v>
      </c>
      <c r="E78" s="85" t="s">
        <v>3</v>
      </c>
      <c r="F78" s="86" t="s">
        <v>3</v>
      </c>
      <c r="G78" s="87"/>
      <c r="H78" s="100" t="str">
        <f>HYPERLINK(CONCATENATE(BASE_URL,"0x06i-Testing-Code-Quality-and-Build-Settings.md#testing-exception-handling-mstg-code-6"),"Testing Exception Handling (MSTG-CODE-6)")</f>
        <v>Testing Exception Handling (MSTG-CODE-6)</v>
      </c>
      <c r="I78" s="89"/>
      <c r="J78" s="89"/>
      <c r="K78" s="90"/>
    </row>
    <row r="79" spans="2:11" ht="14.5" x14ac:dyDescent="0.2">
      <c r="B79" s="83" t="s">
        <v>36</v>
      </c>
      <c r="C79" s="84" t="s">
        <v>345</v>
      </c>
      <c r="D79" s="67" t="s">
        <v>173</v>
      </c>
      <c r="E79" s="85" t="s">
        <v>3</v>
      </c>
      <c r="F79" s="86" t="s">
        <v>3</v>
      </c>
      <c r="G79" s="87"/>
      <c r="H79" s="100" t="str">
        <f>HYPERLINK(CONCATENATE(BASE_URL,"0x06i-Testing-Code-Quality-and-Build-Settings.md#testing-exception-handling-mstg-code-6"),"Testing Exception Handling (MSTG-CODE-6)")</f>
        <v>Testing Exception Handling (MSTG-CODE-6)</v>
      </c>
      <c r="I79" s="89"/>
      <c r="J79" s="89"/>
      <c r="K79" s="90"/>
    </row>
    <row r="80" spans="2:11" ht="14.5" x14ac:dyDescent="0.2">
      <c r="B80" s="83" t="s">
        <v>37</v>
      </c>
      <c r="C80" s="84" t="s">
        <v>346</v>
      </c>
      <c r="D80" s="67" t="s">
        <v>174</v>
      </c>
      <c r="E80" s="85" t="s">
        <v>3</v>
      </c>
      <c r="F80" s="86" t="s">
        <v>3</v>
      </c>
      <c r="G80" s="87"/>
      <c r="H80" s="100" t="str">
        <f>HYPERLINK(CONCATENATE(BASE_URL,"0x06i-Testing-Code-Quality-and-Build-Settings.md#memory-corruption-bugs-mstg-code-8"),"Memory Corruption Bugs (MSTG-CODE-8)")</f>
        <v>Memory Corruption Bugs (MSTG-CODE-8)</v>
      </c>
      <c r="I80" s="89"/>
      <c r="J80" s="89"/>
      <c r="K80" s="90"/>
    </row>
    <row r="81" spans="2:11" ht="29" x14ac:dyDescent="0.2">
      <c r="B81" s="83" t="s">
        <v>81</v>
      </c>
      <c r="C81" s="84" t="s">
        <v>347</v>
      </c>
      <c r="D81" s="67" t="s">
        <v>175</v>
      </c>
      <c r="E81" s="85" t="s">
        <v>3</v>
      </c>
      <c r="F81" s="86" t="s">
        <v>3</v>
      </c>
      <c r="G81" s="87"/>
      <c r="H81" s="100" t="str">
        <f>HYPERLINK(CONCATENATE(BASE_URL,"0x06i-Testing-Code-Quality-and-Build-Settings.md#make-sure-that-free-security-features-are-activated-mstg-code-9"),"Make Sure That Free Security Features Are Activated (MSTG-CODE-9)")</f>
        <v>Make Sure That Free Security Features Are Activated (MSTG-CODE-9)</v>
      </c>
      <c r="I81" s="89"/>
      <c r="J81" s="89"/>
      <c r="K81" s="90"/>
    </row>
    <row r="82" spans="2:11" ht="14.5" x14ac:dyDescent="0.2">
      <c r="B82" s="107"/>
      <c r="C82" s="108"/>
      <c r="D82" s="109"/>
      <c r="E82" s="108"/>
      <c r="F82" s="108"/>
      <c r="G82" s="108"/>
      <c r="H82" s="108"/>
      <c r="I82" s="108"/>
      <c r="J82" s="108"/>
      <c r="K82" s="110"/>
    </row>
    <row r="83" spans="2:11" ht="14.5" x14ac:dyDescent="0.2">
      <c r="B83" s="111"/>
      <c r="C83" s="111"/>
      <c r="D83" s="112"/>
      <c r="E83" s="111"/>
      <c r="F83" s="111"/>
      <c r="G83" s="111"/>
      <c r="H83" s="111"/>
      <c r="I83" s="111"/>
      <c r="J83" s="111"/>
      <c r="K83" s="111"/>
    </row>
    <row r="84" spans="2:11" ht="14.5" x14ac:dyDescent="0.2">
      <c r="B84" s="111"/>
      <c r="C84" s="111"/>
      <c r="D84" s="89"/>
      <c r="E84" s="111"/>
      <c r="F84" s="111"/>
      <c r="G84" s="111"/>
      <c r="H84" s="111"/>
      <c r="I84" s="111"/>
      <c r="J84" s="111"/>
      <c r="K84" s="111"/>
    </row>
    <row r="85" spans="2:11" ht="14.5" x14ac:dyDescent="0.2">
      <c r="B85" s="111"/>
      <c r="C85" s="111"/>
      <c r="D85" s="112"/>
      <c r="E85" s="111"/>
      <c r="F85" s="111"/>
      <c r="G85" s="111"/>
      <c r="H85" s="111"/>
      <c r="I85" s="111"/>
      <c r="J85" s="111"/>
      <c r="K85" s="111"/>
    </row>
    <row r="86" spans="2:11" ht="14.5" x14ac:dyDescent="0.2">
      <c r="B86" s="113" t="s">
        <v>214</v>
      </c>
      <c r="C86" s="113"/>
      <c r="D86" s="112"/>
      <c r="E86" s="111"/>
      <c r="F86" s="111"/>
      <c r="G86" s="111"/>
      <c r="H86" s="111"/>
      <c r="I86" s="111"/>
      <c r="J86" s="111"/>
      <c r="K86" s="111"/>
    </row>
    <row r="87" spans="2:11" ht="14.5" x14ac:dyDescent="0.2">
      <c r="B87" s="114" t="s">
        <v>217</v>
      </c>
      <c r="C87" s="114"/>
      <c r="D87" s="115" t="s">
        <v>96</v>
      </c>
      <c r="E87" s="111"/>
      <c r="F87" s="111"/>
      <c r="G87" s="111"/>
      <c r="H87" s="111"/>
      <c r="I87" s="111"/>
      <c r="J87" s="111"/>
      <c r="K87" s="111"/>
    </row>
    <row r="88" spans="2:11" ht="14.5" x14ac:dyDescent="0.2">
      <c r="B88" s="35" t="s">
        <v>176</v>
      </c>
      <c r="C88" s="68"/>
      <c r="D88" s="35" t="s">
        <v>215</v>
      </c>
      <c r="E88" s="111"/>
      <c r="F88" s="111"/>
      <c r="G88" s="111"/>
      <c r="H88" s="111"/>
      <c r="I88" s="111"/>
      <c r="J88" s="111"/>
      <c r="K88" s="111"/>
    </row>
    <row r="89" spans="2:11" ht="14.5" x14ac:dyDescent="0.2">
      <c r="B89" s="35" t="s">
        <v>177</v>
      </c>
      <c r="C89" s="68"/>
      <c r="D89" s="22" t="s">
        <v>97</v>
      </c>
      <c r="E89" s="111"/>
      <c r="F89" s="111"/>
      <c r="G89" s="111"/>
      <c r="H89" s="111"/>
      <c r="I89" s="111"/>
      <c r="J89" s="111"/>
      <c r="K89" s="111"/>
    </row>
    <row r="90" spans="2:11" ht="14.5" x14ac:dyDescent="0.2">
      <c r="B90" s="22" t="s">
        <v>63</v>
      </c>
      <c r="C90" s="69"/>
      <c r="D90" s="35" t="s">
        <v>216</v>
      </c>
      <c r="E90" s="111"/>
      <c r="F90" s="111"/>
      <c r="G90" s="111"/>
      <c r="H90" s="111"/>
      <c r="I90" s="111"/>
      <c r="J90" s="111"/>
      <c r="K90" s="111"/>
    </row>
    <row r="91" spans="2:11" ht="14.5" x14ac:dyDescent="0.2">
      <c r="B91" s="111"/>
      <c r="C91" s="111"/>
      <c r="D91" s="112"/>
      <c r="E91" s="111"/>
      <c r="F91" s="111"/>
      <c r="G91" s="111"/>
      <c r="H91" s="111"/>
      <c r="I91" s="116"/>
      <c r="J91" s="116"/>
      <c r="K91" s="116"/>
    </row>
    <row r="92" spans="2:11" ht="14.5" x14ac:dyDescent="0.2">
      <c r="B92" s="111"/>
      <c r="C92" s="111"/>
      <c r="D92" s="112"/>
      <c r="E92" s="111"/>
      <c r="F92" s="111"/>
      <c r="G92" s="111"/>
      <c r="H92" s="111"/>
      <c r="I92" s="116"/>
      <c r="J92" s="116"/>
      <c r="K92" s="116"/>
    </row>
    <row r="93" spans="2:11" ht="14.5" x14ac:dyDescent="0.2">
      <c r="B93" s="111"/>
      <c r="C93" s="111"/>
      <c r="D93" s="112"/>
      <c r="E93" s="111"/>
      <c r="F93" s="111"/>
      <c r="G93" s="111"/>
      <c r="H93" s="111"/>
      <c r="I93" s="116"/>
      <c r="J93" s="116"/>
      <c r="K93" s="116"/>
    </row>
    <row r="94" spans="2:11" x14ac:dyDescent="0.2">
      <c r="B94" s="116"/>
      <c r="C94" s="116"/>
      <c r="D94" s="117"/>
      <c r="E94" s="116"/>
      <c r="F94" s="116"/>
      <c r="G94" s="116"/>
      <c r="H94" s="116"/>
      <c r="I94" s="116"/>
      <c r="J94" s="116"/>
      <c r="K94" s="116"/>
    </row>
  </sheetData>
  <mergeCells count="3">
    <mergeCell ref="B1:I1"/>
    <mergeCell ref="H4:I4"/>
    <mergeCell ref="H3:J3"/>
  </mergeCells>
  <phoneticPr fontId="32"/>
  <dataValidations count="2">
    <dataValidation type="list" allowBlank="1" showInputMessage="1" showErrorMessage="1" sqref="G34:G39 G5:G16 G54:G59 G73:G81 G41:G52 G61:G71 G18:G32" xr:uid="{00000000-0002-0000-0400-000000000000}">
      <formula1>$B$88:$B$90</formula1>
    </dataValidation>
    <dataValidation type="list" allowBlank="1" showInputMessage="1" showErrorMessage="1" sqref="G83:G1048576 I83:K1048576" xr:uid="{00000000-0002-0000-0400-000001000000}">
      <formula1>"Yes,No,N/A"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1"/>
  <sheetViews>
    <sheetView zoomScaleNormal="100" zoomScalePageLayoutView="130" workbookViewId="0"/>
  </sheetViews>
  <sheetFormatPr defaultColWidth="11" defaultRowHeight="14" x14ac:dyDescent="0.2"/>
  <cols>
    <col min="1" max="1" width="1.83203125" style="72" customWidth="1"/>
    <col min="2" max="2" width="9.5" style="72" customWidth="1"/>
    <col min="3" max="3" width="17.83203125" style="72" customWidth="1"/>
    <col min="4" max="4" width="93.33203125" style="72" customWidth="1"/>
    <col min="5" max="5" width="3" style="72" bestFit="1" customWidth="1"/>
    <col min="6" max="6" width="9.6640625" style="72" customWidth="1"/>
    <col min="7" max="7" width="71.33203125" style="72" bestFit="1" customWidth="1"/>
    <col min="8" max="8" width="30.58203125" style="72" customWidth="1"/>
    <col min="9" max="16384" width="11" style="72"/>
  </cols>
  <sheetData>
    <row r="1" spans="2:8" ht="18.5" x14ac:dyDescent="0.2">
      <c r="B1" s="128" t="s">
        <v>103</v>
      </c>
      <c r="C1" s="120"/>
      <c r="D1" s="116"/>
      <c r="E1" s="116"/>
      <c r="F1" s="116"/>
      <c r="G1" s="116"/>
      <c r="H1" s="116"/>
    </row>
    <row r="2" spans="2:8" x14ac:dyDescent="0.2">
      <c r="B2" s="116"/>
      <c r="C2" s="116"/>
      <c r="D2" s="116"/>
      <c r="E2" s="116"/>
      <c r="F2" s="116"/>
      <c r="G2" s="116"/>
      <c r="H2" s="116"/>
    </row>
    <row r="3" spans="2:8" ht="14.5" x14ac:dyDescent="0.2">
      <c r="B3" s="75"/>
      <c r="C3" s="76" t="s">
        <v>285</v>
      </c>
      <c r="D3" s="121" t="s">
        <v>99</v>
      </c>
      <c r="E3" s="76" t="s">
        <v>38</v>
      </c>
      <c r="F3" s="122" t="s">
        <v>93</v>
      </c>
      <c r="G3" s="122" t="s">
        <v>212</v>
      </c>
      <c r="H3" s="78" t="s">
        <v>213</v>
      </c>
    </row>
    <row r="4" spans="2:8" ht="14.5" x14ac:dyDescent="0.2">
      <c r="B4" s="95" t="s">
        <v>0</v>
      </c>
      <c r="C4" s="96"/>
      <c r="D4" s="97" t="s">
        <v>178</v>
      </c>
      <c r="E4" s="97"/>
      <c r="F4" s="97"/>
      <c r="G4" s="97"/>
      <c r="H4" s="98"/>
    </row>
    <row r="5" spans="2:8" ht="29" x14ac:dyDescent="0.2">
      <c r="B5" s="83" t="s">
        <v>257</v>
      </c>
      <c r="C5" s="84" t="s">
        <v>348</v>
      </c>
      <c r="D5" s="126" t="s">
        <v>179</v>
      </c>
      <c r="E5" s="123" t="s">
        <v>3</v>
      </c>
      <c r="F5" s="87" t="s">
        <v>63</v>
      </c>
      <c r="G5" s="100" t="str">
        <f>HYPERLINK(CONCATENATE(BASE_URL,"0x06j-Testing-Resiliency-Against-Reverse-Engineering.md#jailbreak-detection-mstg-resilience-1"),"Jailbreak Detection (MSTG-RESILIENCE-1)")</f>
        <v>Jailbreak Detection (MSTG-RESILIENCE-1)</v>
      </c>
      <c r="H5" s="90"/>
    </row>
    <row r="6" spans="2:8" ht="29" x14ac:dyDescent="0.2">
      <c r="B6" s="83" t="s">
        <v>258</v>
      </c>
      <c r="C6" s="84" t="s">
        <v>349</v>
      </c>
      <c r="D6" s="126" t="s">
        <v>180</v>
      </c>
      <c r="E6" s="123" t="s">
        <v>3</v>
      </c>
      <c r="F6" s="87" t="s">
        <v>63</v>
      </c>
      <c r="G6" s="100" t="str">
        <f>HYPERLINK(CONCATENATE(BASE_URL,"0x06j-Testing-Resiliency-Against-Reverse-Engineering.md#anti-debugging-checks-mstg-resilience-2"),"Anti-Debugging Checks (MSTG-RESILIENCE-2)")</f>
        <v>Anti-Debugging Checks (MSTG-RESILIENCE-2)</v>
      </c>
      <c r="H6" s="90"/>
    </row>
    <row r="7" spans="2:8" ht="14.5" x14ac:dyDescent="0.2">
      <c r="B7" s="83" t="s">
        <v>259</v>
      </c>
      <c r="C7" s="84" t="s">
        <v>350</v>
      </c>
      <c r="D7" s="126" t="s">
        <v>181</v>
      </c>
      <c r="E7" s="123" t="s">
        <v>3</v>
      </c>
      <c r="F7" s="87" t="s">
        <v>63</v>
      </c>
      <c r="G7" s="100" t="str">
        <f>HYPERLINK(CONCATENATE(BASE_URL,"0x06j-Testing-Resiliency-Against-Reverse-Engineering.md#file-integrity-checks-mstg-resilience-3-and-mstg-resilience-11"),"File Integrity Checks (MSTG-RESILIENCE-3 and MSTG-RESILIENCE-11)")</f>
        <v>File Integrity Checks (MSTG-RESILIENCE-3 and MSTG-RESILIENCE-11)</v>
      </c>
      <c r="H7" s="90"/>
    </row>
    <row r="8" spans="2:8" ht="14.5" x14ac:dyDescent="0.2">
      <c r="B8" s="83" t="s">
        <v>260</v>
      </c>
      <c r="C8" s="84" t="s">
        <v>351</v>
      </c>
      <c r="D8" s="126" t="s">
        <v>182</v>
      </c>
      <c r="E8" s="123" t="s">
        <v>3</v>
      </c>
      <c r="F8" s="87" t="s">
        <v>63</v>
      </c>
      <c r="G8" s="129" t="s">
        <v>75</v>
      </c>
      <c r="H8" s="90"/>
    </row>
    <row r="9" spans="2:8" ht="14.5" x14ac:dyDescent="0.2">
      <c r="B9" s="83" t="s">
        <v>261</v>
      </c>
      <c r="C9" s="84" t="s">
        <v>352</v>
      </c>
      <c r="D9" s="126" t="s">
        <v>183</v>
      </c>
      <c r="E9" s="123" t="s">
        <v>3</v>
      </c>
      <c r="F9" s="87" t="s">
        <v>63</v>
      </c>
      <c r="G9" s="129" t="s">
        <v>75</v>
      </c>
      <c r="H9" s="90"/>
    </row>
    <row r="10" spans="2:8" ht="14.5" x14ac:dyDescent="0.2">
      <c r="B10" s="83" t="s">
        <v>262</v>
      </c>
      <c r="C10" s="84" t="s">
        <v>353</v>
      </c>
      <c r="D10" s="126" t="s">
        <v>184</v>
      </c>
      <c r="E10" s="123" t="s">
        <v>3</v>
      </c>
      <c r="F10" s="87" t="s">
        <v>63</v>
      </c>
      <c r="G10" s="129" t="s">
        <v>75</v>
      </c>
      <c r="H10" s="90"/>
    </row>
    <row r="11" spans="2:8" ht="29" x14ac:dyDescent="0.2">
      <c r="B11" s="83" t="s">
        <v>263</v>
      </c>
      <c r="C11" s="84" t="s">
        <v>354</v>
      </c>
      <c r="D11" s="126" t="s">
        <v>185</v>
      </c>
      <c r="E11" s="123" t="s">
        <v>3</v>
      </c>
      <c r="F11" s="87" t="s">
        <v>63</v>
      </c>
      <c r="G11" s="125" t="s">
        <v>75</v>
      </c>
      <c r="H11" s="90"/>
    </row>
    <row r="12" spans="2:8" ht="29" x14ac:dyDescent="0.2">
      <c r="B12" s="83" t="s">
        <v>264</v>
      </c>
      <c r="C12" s="84" t="s">
        <v>355</v>
      </c>
      <c r="D12" s="126" t="s">
        <v>186</v>
      </c>
      <c r="E12" s="123" t="s">
        <v>3</v>
      </c>
      <c r="F12" s="87" t="s">
        <v>63</v>
      </c>
      <c r="G12" s="125" t="s">
        <v>75</v>
      </c>
      <c r="H12" s="90"/>
    </row>
    <row r="13" spans="2:8" ht="29" x14ac:dyDescent="0.2">
      <c r="B13" s="83" t="s">
        <v>265</v>
      </c>
      <c r="C13" s="84" t="s">
        <v>356</v>
      </c>
      <c r="D13" s="126" t="s">
        <v>187</v>
      </c>
      <c r="E13" s="123" t="s">
        <v>3</v>
      </c>
      <c r="F13" s="87" t="s">
        <v>63</v>
      </c>
      <c r="G13" s="129" t="s">
        <v>75</v>
      </c>
      <c r="H13" s="90"/>
    </row>
    <row r="14" spans="2:8" ht="14.5" x14ac:dyDescent="0.2">
      <c r="B14" s="95"/>
      <c r="C14" s="96"/>
      <c r="D14" s="97" t="s">
        <v>101</v>
      </c>
      <c r="E14" s="97"/>
      <c r="F14" s="97"/>
      <c r="G14" s="97"/>
      <c r="H14" s="98"/>
    </row>
    <row r="15" spans="2:8" ht="29" x14ac:dyDescent="0.2">
      <c r="B15" s="93" t="s">
        <v>60</v>
      </c>
      <c r="C15" s="94" t="s">
        <v>357</v>
      </c>
      <c r="D15" s="126" t="s">
        <v>188</v>
      </c>
      <c r="E15" s="123" t="s">
        <v>3</v>
      </c>
      <c r="F15" s="87" t="s">
        <v>63</v>
      </c>
      <c r="G15" s="100" t="str">
        <f>HYPERLINK(CONCATENATE(BASE_URL,"0x06j-Testing-Resiliency-Against-Reverse-Engineering.md#device-binding-mstg-resilience-10"),"Device Binding (MSTG-RESILIENCE-10)")</f>
        <v>Device Binding (MSTG-RESILIENCE-10)</v>
      </c>
      <c r="H15" s="90"/>
    </row>
    <row r="16" spans="2:8" ht="14.5" x14ac:dyDescent="0.2">
      <c r="B16" s="95"/>
      <c r="C16" s="96"/>
      <c r="D16" s="97" t="s">
        <v>100</v>
      </c>
      <c r="E16" s="97"/>
      <c r="F16" s="97"/>
      <c r="G16" s="97"/>
      <c r="H16" s="98"/>
    </row>
    <row r="17" spans="2:8" ht="43.5" x14ac:dyDescent="0.2">
      <c r="B17" s="83" t="s">
        <v>266</v>
      </c>
      <c r="C17" s="84" t="s">
        <v>358</v>
      </c>
      <c r="D17" s="126" t="s">
        <v>189</v>
      </c>
      <c r="E17" s="123" t="s">
        <v>3</v>
      </c>
      <c r="F17" s="87" t="s">
        <v>63</v>
      </c>
      <c r="G17" s="105" t="str">
        <f>HYPERLINK(CONCATENATE(BASE_URL,"0x06j-Testing-Resiliency-Against-Reverse-Engineering.md#file-integrity-checks-mstg-resilience-3-and-mstg-resilience-11"),"File Integrity Checks (MSTG-RESILIENCE-3 and MSTG-RESILIENCE-11)")</f>
        <v>File Integrity Checks (MSTG-RESILIENCE-3 and MSTG-RESILIENCE-11)</v>
      </c>
      <c r="H17" s="90"/>
    </row>
    <row r="18" spans="2:8" ht="72.5" x14ac:dyDescent="0.2">
      <c r="B18" s="83" t="s">
        <v>267</v>
      </c>
      <c r="C18" s="84" t="s">
        <v>359</v>
      </c>
      <c r="D18" s="126" t="s">
        <v>190</v>
      </c>
      <c r="E18" s="123" t="s">
        <v>3</v>
      </c>
      <c r="F18" s="87" t="s">
        <v>63</v>
      </c>
      <c r="G18" s="125" t="s">
        <v>75</v>
      </c>
      <c r="H18" s="90"/>
    </row>
    <row r="19" spans="2:8" ht="14.5" x14ac:dyDescent="0.2">
      <c r="B19" s="95"/>
      <c r="C19" s="96"/>
      <c r="D19" s="97" t="s">
        <v>394</v>
      </c>
      <c r="E19" s="97"/>
      <c r="F19" s="97"/>
      <c r="G19" s="97"/>
      <c r="H19" s="98"/>
    </row>
    <row r="20" spans="2:8" ht="29" x14ac:dyDescent="0.2">
      <c r="B20" s="83" t="s">
        <v>392</v>
      </c>
      <c r="C20" s="84" t="s">
        <v>393</v>
      </c>
      <c r="D20" s="126" t="s">
        <v>395</v>
      </c>
      <c r="E20" s="123" t="s">
        <v>3</v>
      </c>
      <c r="F20" s="87" t="s">
        <v>63</v>
      </c>
      <c r="G20" s="129" t="s">
        <v>75</v>
      </c>
      <c r="H20" s="90"/>
    </row>
    <row r="21" spans="2:8" ht="14.5" x14ac:dyDescent="0.2">
      <c r="B21" s="107"/>
      <c r="C21" s="108"/>
      <c r="D21" s="109"/>
      <c r="E21" s="108"/>
      <c r="F21" s="108"/>
      <c r="G21" s="108"/>
      <c r="H21" s="110"/>
    </row>
    <row r="22" spans="2:8" ht="14.5" x14ac:dyDescent="0.2">
      <c r="B22" s="111"/>
      <c r="C22" s="111"/>
      <c r="D22" s="111"/>
      <c r="E22" s="111"/>
      <c r="F22" s="111"/>
      <c r="G22" s="111"/>
      <c r="H22" s="111"/>
    </row>
    <row r="23" spans="2:8" ht="14.5" x14ac:dyDescent="0.2">
      <c r="B23" s="111"/>
      <c r="C23" s="111"/>
      <c r="D23" s="111"/>
      <c r="E23" s="111"/>
      <c r="F23" s="111"/>
      <c r="G23" s="111"/>
      <c r="H23" s="111"/>
    </row>
    <row r="24" spans="2:8" ht="14.5" x14ac:dyDescent="0.2">
      <c r="B24" s="113" t="s">
        <v>214</v>
      </c>
      <c r="C24" s="113"/>
      <c r="D24" s="112"/>
      <c r="E24" s="111"/>
      <c r="F24" s="111"/>
      <c r="G24" s="111"/>
      <c r="H24" s="111"/>
    </row>
    <row r="25" spans="2:8" ht="14.5" x14ac:dyDescent="0.2">
      <c r="B25" s="114" t="s">
        <v>217</v>
      </c>
      <c r="C25" s="114"/>
      <c r="D25" s="115" t="s">
        <v>96</v>
      </c>
      <c r="E25" s="111"/>
      <c r="F25" s="111"/>
      <c r="G25" s="111"/>
      <c r="H25" s="111"/>
    </row>
    <row r="26" spans="2:8" ht="14.5" x14ac:dyDescent="0.2">
      <c r="B26" s="35" t="s">
        <v>176</v>
      </c>
      <c r="C26" s="68"/>
      <c r="D26" s="35" t="s">
        <v>215</v>
      </c>
      <c r="E26" s="111"/>
      <c r="F26" s="111"/>
      <c r="G26" s="111"/>
      <c r="H26" s="111"/>
    </row>
    <row r="27" spans="2:8" ht="14.5" x14ac:dyDescent="0.2">
      <c r="B27" s="35" t="s">
        <v>177</v>
      </c>
      <c r="C27" s="68"/>
      <c r="D27" s="22" t="s">
        <v>97</v>
      </c>
      <c r="E27" s="111"/>
      <c r="F27" s="111"/>
      <c r="G27" s="111"/>
      <c r="H27" s="111"/>
    </row>
    <row r="28" spans="2:8" ht="14.5" x14ac:dyDescent="0.2">
      <c r="B28" s="22" t="s">
        <v>63</v>
      </c>
      <c r="C28" s="69"/>
      <c r="D28" s="35" t="s">
        <v>216</v>
      </c>
      <c r="E28" s="111"/>
      <c r="F28" s="111"/>
      <c r="G28" s="111"/>
      <c r="H28" s="111"/>
    </row>
    <row r="29" spans="2:8" x14ac:dyDescent="0.2">
      <c r="B29" s="116"/>
      <c r="C29" s="116"/>
      <c r="D29" s="116"/>
      <c r="E29" s="116"/>
      <c r="F29" s="116"/>
      <c r="G29" s="116"/>
      <c r="H29" s="116"/>
    </row>
    <row r="30" spans="2:8" x14ac:dyDescent="0.2">
      <c r="B30" s="116"/>
      <c r="C30" s="116"/>
      <c r="D30" s="116"/>
      <c r="E30" s="116"/>
      <c r="F30" s="116"/>
      <c r="G30" s="116"/>
      <c r="H30" s="116"/>
    </row>
    <row r="31" spans="2:8" x14ac:dyDescent="0.2">
      <c r="B31" s="116"/>
      <c r="C31" s="116"/>
      <c r="D31" s="116"/>
      <c r="E31" s="116"/>
      <c r="F31" s="116"/>
      <c r="G31" s="116"/>
      <c r="H31" s="116"/>
    </row>
  </sheetData>
  <phoneticPr fontId="32"/>
  <dataValidations count="1">
    <dataValidation type="list" allowBlank="1" showInputMessage="1" showErrorMessage="1" sqref="F5:F13 F15 F17:F18 F20" xr:uid="{13BC688F-01C5-4BAB-A51C-F541E2739D42}">
      <formula1>$B$26:$B$28</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5"/>
  <sheetViews>
    <sheetView showGridLines="0" zoomScaleNormal="100" workbookViewId="0">
      <selection sqref="A1:B1"/>
    </sheetView>
  </sheetViews>
  <sheetFormatPr defaultColWidth="11" defaultRowHeight="14" x14ac:dyDescent="0.2"/>
  <cols>
    <col min="1" max="1" width="30.33203125" bestFit="1" customWidth="1"/>
    <col min="3" max="3" width="18.58203125" customWidth="1"/>
    <col min="4" max="4" width="12" bestFit="1" customWidth="1"/>
    <col min="5" max="5" width="104.1640625" customWidth="1"/>
  </cols>
  <sheetData>
    <row r="1" spans="1:5" ht="15.5" x14ac:dyDescent="0.35">
      <c r="A1" s="189" t="s">
        <v>106</v>
      </c>
      <c r="B1" s="189"/>
      <c r="C1" s="50"/>
      <c r="D1" s="23"/>
      <c r="E1" s="23"/>
    </row>
    <row r="2" spans="1:5" ht="15.5" x14ac:dyDescent="0.35">
      <c r="A2" s="36" t="s">
        <v>111</v>
      </c>
      <c r="B2" s="130" t="s">
        <v>64</v>
      </c>
      <c r="C2" s="131" t="s">
        <v>225</v>
      </c>
      <c r="D2" s="130" t="s">
        <v>77</v>
      </c>
      <c r="E2" s="36" t="s">
        <v>213</v>
      </c>
    </row>
    <row r="3" spans="1:5" ht="15.5" x14ac:dyDescent="0.35">
      <c r="A3" s="27" t="s">
        <v>61</v>
      </c>
      <c r="B3" s="29">
        <v>0.1</v>
      </c>
      <c r="C3" s="51"/>
      <c r="D3" s="28">
        <v>42765</v>
      </c>
      <c r="E3" s="26" t="s">
        <v>113</v>
      </c>
    </row>
    <row r="4" spans="1:5" ht="15.5" x14ac:dyDescent="0.35">
      <c r="A4" s="26" t="s">
        <v>62</v>
      </c>
      <c r="B4" s="29">
        <v>0.2</v>
      </c>
      <c r="C4" s="51"/>
      <c r="D4" s="28">
        <v>42766</v>
      </c>
      <c r="E4" s="37" t="s">
        <v>218</v>
      </c>
    </row>
    <row r="5" spans="1:5" ht="15.5" x14ac:dyDescent="0.35">
      <c r="A5" s="26" t="s">
        <v>73</v>
      </c>
      <c r="B5" s="29">
        <v>0.3</v>
      </c>
      <c r="C5" s="51"/>
      <c r="D5" s="28">
        <v>42778</v>
      </c>
      <c r="E5" s="26" t="s">
        <v>105</v>
      </c>
    </row>
    <row r="6" spans="1:5" ht="15.5" x14ac:dyDescent="0.35">
      <c r="A6" s="26" t="s">
        <v>74</v>
      </c>
      <c r="B6" s="29" t="s">
        <v>76</v>
      </c>
      <c r="C6" s="51"/>
      <c r="D6" s="28">
        <v>42780</v>
      </c>
      <c r="E6" s="37" t="s">
        <v>219</v>
      </c>
    </row>
    <row r="7" spans="1:5" ht="15.5" x14ac:dyDescent="0.35">
      <c r="A7" s="26" t="s">
        <v>62</v>
      </c>
      <c r="B7" s="29" t="s">
        <v>78</v>
      </c>
      <c r="C7" s="52"/>
      <c r="D7" s="28">
        <v>42781</v>
      </c>
      <c r="E7" s="26" t="s">
        <v>114</v>
      </c>
    </row>
    <row r="8" spans="1:5" ht="15.5" x14ac:dyDescent="0.35">
      <c r="A8" s="26" t="s">
        <v>74</v>
      </c>
      <c r="B8" s="29" t="s">
        <v>79</v>
      </c>
      <c r="C8" s="52"/>
      <c r="D8" s="28">
        <v>42829</v>
      </c>
      <c r="E8" s="37" t="s">
        <v>220</v>
      </c>
    </row>
    <row r="9" spans="1:5" ht="15.5" x14ac:dyDescent="0.35">
      <c r="A9" s="26" t="s">
        <v>62</v>
      </c>
      <c r="B9" s="29" t="s">
        <v>79</v>
      </c>
      <c r="C9" s="52"/>
      <c r="D9" s="28">
        <v>42919</v>
      </c>
      <c r="E9" s="37" t="s">
        <v>221</v>
      </c>
    </row>
    <row r="10" spans="1:5" ht="15.5" x14ac:dyDescent="0.35">
      <c r="A10" s="26" t="s">
        <v>62</v>
      </c>
      <c r="B10" s="29" t="s">
        <v>82</v>
      </c>
      <c r="C10" s="52"/>
      <c r="D10" s="28">
        <v>42963</v>
      </c>
      <c r="E10" s="37" t="s">
        <v>222</v>
      </c>
    </row>
    <row r="11" spans="1:5" ht="15.5" x14ac:dyDescent="0.35">
      <c r="A11" s="26" t="s">
        <v>62</v>
      </c>
      <c r="B11" s="31" t="s">
        <v>83</v>
      </c>
      <c r="C11" s="53"/>
      <c r="D11" s="28">
        <v>43113</v>
      </c>
      <c r="E11" s="37" t="s">
        <v>223</v>
      </c>
    </row>
    <row r="12" spans="1:5" ht="15.5" x14ac:dyDescent="0.35">
      <c r="A12" s="26" t="s">
        <v>62</v>
      </c>
      <c r="B12" s="31" t="s">
        <v>2</v>
      </c>
      <c r="C12" s="53"/>
      <c r="D12" s="28">
        <v>43289</v>
      </c>
      <c r="E12" s="37" t="s">
        <v>224</v>
      </c>
    </row>
    <row r="13" spans="1:5" ht="15.5" x14ac:dyDescent="0.35">
      <c r="A13" s="26" t="s">
        <v>104</v>
      </c>
      <c r="B13" s="39" t="s">
        <v>237</v>
      </c>
      <c r="C13" s="48"/>
      <c r="D13" s="28">
        <v>43464</v>
      </c>
      <c r="E13" s="37" t="s">
        <v>115</v>
      </c>
    </row>
    <row r="14" spans="1:5" ht="15.5" x14ac:dyDescent="0.35">
      <c r="A14" s="26" t="s">
        <v>112</v>
      </c>
      <c r="B14" s="39" t="s">
        <v>238</v>
      </c>
      <c r="C14" s="48"/>
      <c r="D14" s="28">
        <v>43469</v>
      </c>
      <c r="E14" s="37" t="s">
        <v>115</v>
      </c>
    </row>
    <row r="15" spans="1:5" ht="409.5" x14ac:dyDescent="0.35">
      <c r="A15" s="47" t="s">
        <v>241</v>
      </c>
      <c r="B15" s="48" t="s">
        <v>239</v>
      </c>
      <c r="C15" s="48" t="s">
        <v>226</v>
      </c>
      <c r="D15" s="49">
        <v>43471</v>
      </c>
      <c r="E15" s="58" t="s">
        <v>245</v>
      </c>
    </row>
    <row r="16" spans="1:5" ht="46.5" customHeight="1" x14ac:dyDescent="0.35">
      <c r="A16" s="26" t="s">
        <v>104</v>
      </c>
      <c r="B16" s="39" t="s">
        <v>240</v>
      </c>
      <c r="C16" s="48" t="s">
        <v>226</v>
      </c>
      <c r="D16" s="38">
        <v>43475</v>
      </c>
      <c r="E16" s="37" t="s">
        <v>227</v>
      </c>
    </row>
    <row r="17" spans="1:5" ht="135.75" customHeight="1" x14ac:dyDescent="0.35">
      <c r="A17" s="54" t="s">
        <v>241</v>
      </c>
      <c r="B17" s="55" t="s">
        <v>242</v>
      </c>
      <c r="C17" s="55" t="s">
        <v>226</v>
      </c>
      <c r="D17" s="56">
        <v>43476</v>
      </c>
      <c r="E17" s="57" t="s">
        <v>244</v>
      </c>
    </row>
    <row r="18" spans="1:5" ht="135.75" customHeight="1" x14ac:dyDescent="0.35">
      <c r="A18" s="59" t="s">
        <v>104</v>
      </c>
      <c r="B18" s="60" t="s">
        <v>243</v>
      </c>
      <c r="C18" s="60" t="s">
        <v>226</v>
      </c>
      <c r="D18" s="61">
        <v>43478</v>
      </c>
      <c r="E18" s="62" t="s">
        <v>246</v>
      </c>
    </row>
    <row r="19" spans="1:5" ht="135.75" customHeight="1" x14ac:dyDescent="0.35">
      <c r="A19" s="132" t="s">
        <v>104</v>
      </c>
      <c r="B19" s="133" t="s">
        <v>270</v>
      </c>
      <c r="C19" s="133" t="s">
        <v>272</v>
      </c>
      <c r="D19" s="134">
        <v>43641</v>
      </c>
      <c r="E19" s="135" t="s">
        <v>274</v>
      </c>
    </row>
    <row r="20" spans="1:5" ht="32.5" customHeight="1" x14ac:dyDescent="0.35">
      <c r="A20" s="132" t="s">
        <v>104</v>
      </c>
      <c r="B20" s="133" t="s">
        <v>276</v>
      </c>
      <c r="C20" s="133" t="s">
        <v>272</v>
      </c>
      <c r="D20" s="134">
        <v>43642</v>
      </c>
      <c r="E20" s="132" t="s">
        <v>275</v>
      </c>
    </row>
    <row r="21" spans="1:5" ht="51.5" customHeight="1" x14ac:dyDescent="0.35">
      <c r="A21" s="132" t="s">
        <v>104</v>
      </c>
      <c r="B21" s="133" t="s">
        <v>280</v>
      </c>
      <c r="C21" s="133" t="s">
        <v>272</v>
      </c>
      <c r="D21" s="134">
        <v>43649</v>
      </c>
      <c r="E21" s="135" t="s">
        <v>281</v>
      </c>
    </row>
    <row r="22" spans="1:5" ht="32.5" customHeight="1" x14ac:dyDescent="0.35">
      <c r="A22" s="132" t="s">
        <v>104</v>
      </c>
      <c r="B22" s="133" t="s">
        <v>280</v>
      </c>
      <c r="C22" s="133" t="s">
        <v>272</v>
      </c>
      <c r="D22" s="134">
        <v>43672</v>
      </c>
      <c r="E22" s="135" t="s">
        <v>282</v>
      </c>
    </row>
    <row r="23" spans="1:5" ht="15.5" x14ac:dyDescent="0.35">
      <c r="A23" s="132" t="s">
        <v>104</v>
      </c>
      <c r="B23" s="133" t="s">
        <v>283</v>
      </c>
      <c r="C23" s="133" t="s">
        <v>272</v>
      </c>
      <c r="D23" s="134">
        <v>43677</v>
      </c>
      <c r="E23" s="135" t="s">
        <v>284</v>
      </c>
    </row>
    <row r="24" spans="1:5" ht="46.5" x14ac:dyDescent="0.35">
      <c r="A24" s="132" t="s">
        <v>104</v>
      </c>
      <c r="B24" s="133" t="s">
        <v>269</v>
      </c>
      <c r="C24" s="133" t="s">
        <v>272</v>
      </c>
      <c r="D24" s="134">
        <v>43685</v>
      </c>
      <c r="E24" s="135" t="s">
        <v>361</v>
      </c>
    </row>
    <row r="25" spans="1:5" ht="232.5" x14ac:dyDescent="0.35">
      <c r="A25" s="132" t="s">
        <v>397</v>
      </c>
      <c r="B25" s="133" t="s">
        <v>398</v>
      </c>
      <c r="C25" s="133">
        <v>1.2</v>
      </c>
      <c r="D25" s="134">
        <v>43950</v>
      </c>
      <c r="E25" s="136" t="s">
        <v>399</v>
      </c>
    </row>
  </sheetData>
  <mergeCells count="1">
    <mergeCell ref="A1:B1"/>
  </mergeCells>
  <phoneticPr fontId="32"/>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3</vt:i4>
      </vt:variant>
    </vt:vector>
  </HeadingPairs>
  <TitlesOfParts>
    <vt:vector size="10" baseType="lpstr">
      <vt:lpstr>Tableau de Bord</vt:lpstr>
      <vt:lpstr>Synthèse</vt:lpstr>
      <vt:lpstr>Exigences de Sécurité - Android</vt:lpstr>
      <vt:lpstr>Anti-RE - Android</vt:lpstr>
      <vt:lpstr>Exigences de Sécurité - IOS</vt:lpstr>
      <vt:lpstr>Anti-RE - IOS</vt:lpstr>
      <vt:lpstr>Historique des versions</vt:lpstr>
      <vt:lpstr>BASE_URL</vt:lpstr>
      <vt:lpstr>VERSION_MASVS</vt:lpstr>
      <vt:lpstr>VERSION_MSTG</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coky</cp:lastModifiedBy>
  <dcterms:created xsi:type="dcterms:W3CDTF">2017-01-25T17:37:15Z</dcterms:created>
  <dcterms:modified xsi:type="dcterms:W3CDTF">2020-05-11T11:33:53Z</dcterms:modified>
</cp:coreProperties>
</file>