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itm/git-repos/owasp-mstg/Checklists/"/>
    </mc:Choice>
  </mc:AlternateContent>
  <xr:revisionPtr revIDLastSave="0" documentId="13_ncr:1_{7F2B6841-07AC-3340-98FD-EC00A82B2165}" xr6:coauthVersionLast="40" xr6:coauthVersionMax="40" xr10:uidLastSave="{00000000-0000-0000-0000-000000000000}"/>
  <bookViews>
    <workbookView xWindow="-4200" yWindow="-21140" windowWidth="38400" windowHeight="21140" tabRatio="500"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BASE_URL">Dashboard!$D$12</definedName>
    <definedName name="MASVS_VERSION">Dashboard!$D$11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3" l="1"/>
  <c r="F7" i="3"/>
  <c r="F6" i="3"/>
  <c r="F5" i="3"/>
  <c r="G59" i="1"/>
  <c r="G33" i="1"/>
  <c r="G34" i="1"/>
  <c r="G61" i="1"/>
  <c r="G62" i="1"/>
  <c r="G71" i="1"/>
  <c r="G70" i="1"/>
  <c r="G68" i="1"/>
  <c r="G72" i="1"/>
  <c r="G69" i="1"/>
  <c r="G67" i="1"/>
  <c r="G66" i="1"/>
  <c r="G65" i="1"/>
  <c r="G64" i="1"/>
  <c r="G60" i="1"/>
  <c r="G57" i="1"/>
  <c r="G55" i="1"/>
  <c r="G50" i="1"/>
  <c r="G51" i="1"/>
  <c r="G43" i="1"/>
  <c r="G34" i="10"/>
  <c r="G33" i="10"/>
  <c r="G31" i="1"/>
  <c r="G29" i="1"/>
  <c r="G25" i="1"/>
  <c r="G24" i="1"/>
  <c r="G23" i="1"/>
  <c r="G22" i="1"/>
  <c r="G21" i="1"/>
  <c r="G20" i="1"/>
  <c r="G19" i="1"/>
  <c r="G18" i="1"/>
  <c r="G17" i="1"/>
  <c r="G16" i="1"/>
  <c r="G56" i="1"/>
  <c r="G52" i="1"/>
  <c r="G49" i="1"/>
  <c r="G48" i="1"/>
  <c r="G45" i="1"/>
  <c r="G44" i="1"/>
  <c r="G42" i="1"/>
  <c r="G41" i="1"/>
  <c r="G40" i="1"/>
  <c r="G39" i="1"/>
  <c r="G38" i="1"/>
  <c r="G37" i="1"/>
  <c r="G36" i="1"/>
  <c r="G32" i="1"/>
  <c r="G30" i="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5" i="10"/>
  <c r="G44" i="10"/>
  <c r="G42" i="10"/>
  <c r="G41" i="10"/>
  <c r="G40" i="10"/>
  <c r="G39" i="10"/>
  <c r="G38" i="10"/>
  <c r="G37" i="10"/>
  <c r="G36" i="10"/>
  <c r="G43" i="10"/>
  <c r="G30" i="10"/>
  <c r="G32" i="10"/>
  <c r="G31" i="10"/>
  <c r="G29" i="10"/>
  <c r="G26" i="10"/>
  <c r="G25" i="10"/>
  <c r="G24" i="10"/>
  <c r="G23" i="10"/>
  <c r="G22" i="10"/>
  <c r="G21" i="10"/>
  <c r="G20" i="10"/>
  <c r="G19" i="10"/>
  <c r="G18" i="10"/>
  <c r="G17" i="10"/>
  <c r="D12" i="6"/>
  <c r="G16" i="10"/>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F50" i="7"/>
  <c r="F47" i="7"/>
  <c r="F46" i="7"/>
  <c r="F45" i="7"/>
  <c r="F44" i="7"/>
  <c r="F43" i="7"/>
  <c r="G8" i="7"/>
  <c r="V8" i="7"/>
</calcChain>
</file>

<file path=xl/sharedStrings.xml><?xml version="1.0" encoding="utf-8"?>
<sst xmlns="http://schemas.openxmlformats.org/spreadsheetml/2006/main" count="821" uniqueCount="263">
  <si>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</si>
  <si>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</si>
  <si>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</si>
  <si>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</si>
  <si>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</si>
  <si>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</si>
  <si>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</si>
  <si>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</si>
  <si>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</si>
  <si>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</si>
  <si>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</si>
  <si>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</si>
  <si>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</si>
  <si>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</si>
  <si>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</si>
  <si>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</si>
  <si>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</si>
  <si>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</si>
  <si>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</si>
  <si>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</si>
  <si>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</si>
  <si>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</si>
  <si>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</si>
  <si>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</si>
  <si>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</si>
  <si>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</si>
  <si>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</si>
  <si>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</si>
  <si>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</si>
  <si>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</si>
  <si>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</si>
  <si>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</si>
  <si>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</si>
  <si>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</si>
  <si>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</si>
  <si>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</si>
  <si>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</si>
  <si>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</si>
  <si>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</si>
  <si>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</si>
  <si>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</si>
  <si>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</si>
  <si>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</si>
  <si>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</si>
  <si>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</si>
  <si>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</si>
  <si>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</si>
  <si>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</si>
  <si>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</si>
  <si>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</si>
  <si>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</si>
  <si>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</si>
  <si>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</si>
  <si>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</si>
  <si>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</si>
  <si>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</si>
  <si>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</si>
  <si>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</si>
  <si>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</si>
  <si>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</si>
  <si>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</si>
  <si>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</si>
  <si>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</si>
  <si>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</si>
  <si>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</si>
  <si>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</si>
  <si>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</si>
  <si>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</si>
  <si>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</si>
  <si>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</si>
  <si>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</si>
  <si>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</si>
  <si>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</si>
  <si>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</si>
  <si>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</si>
  <si>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</si>
  <si>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</si>
  <si>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</si>
  <si>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</si>
  <si>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</si>
  <si>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</si>
  <si>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</si>
  <si>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</si>
  <si>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</si>
  <si>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</si>
  <si>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</si>
  <si>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</si>
  <si>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</si>
  <si>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</si>
  <si>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</si>
  <si>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</si>
  <si>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</si>
  <si>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</si>
  <si>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</si>
  <si>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</si>
  <si>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</si>
  <si>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</si>
  <si>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</si>
  <si>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</si>
  <si>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</si>
  <si>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</si>
  <si>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</si>
  <si>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</si>
  <si>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</si>
  <si>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</si>
  <si>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</si>
  <si>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</si>
  <si>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</si>
  <si>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</si>
  <si>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</si>
  <si>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</si>
  <si>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</si>
  <si>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</si>
  <si>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</si>
  <si>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</si>
  <si>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</si>
  <si>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</si>
  <si>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</si>
  <si>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</si>
  <si>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</si>
  <si>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</si>
  <si>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</si>
  <si>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</si>
  <si>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</si>
  <si>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</si>
  <si>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</si>
  <si>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</si>
  <si>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</si>
  <si>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</si>
  <si>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</si>
  <si>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</si>
  <si>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</si>
  <si>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</si>
  <si>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</si>
  <si>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</si>
  <si>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</si>
  <si>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</si>
  <si>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</si>
  <si>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</si>
  <si>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</si>
  <si>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</si>
  <si>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</si>
  <si>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</si>
  <si>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</si>
  <si>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</si>
  <si>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</si>
  <si>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</si>
  <si>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</si>
  <si>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</si>
  <si>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</si>
  <si>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</si>
  <si>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</si>
  <si>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</si>
  <si>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</si>
  <si>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</si>
  <si>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</si>
  <si>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</si>
  <si>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</si>
  <si>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</si>
  <si>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</si>
  <si>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</si>
  <si>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</si>
  <si>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</si>
  <si>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</si>
  <si>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</si>
  <si>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</si>
  <si>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</si>
  <si>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</si>
  <si>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</si>
  <si>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</si>
  <si>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</si>
  <si>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</si>
  <si>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</si>
  <si>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</si>
  <si>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</si>
  <si>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</si>
  <si>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</si>
  <si>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</si>
  <si>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</si>
  <si>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</si>
  <si>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removes sensitive data from views when backgrounded.</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</si>
  <si>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</si>
  <si>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</si>
  <si>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</si>
  <si>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</si>
  <si>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</si>
  <si>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</si>
  <si>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</si>
  <si>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</si>
  <si>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</si>
  <si>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</si>
  <si>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</si>
  <si>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</si>
  <si>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</si>
  <si>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</si>
  <si>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</si>
  <si>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</si>
  <si>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</si>
  <si>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</si>
  <si>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</si>
  <si>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</si>
  <si>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</si>
  <si>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</si>
  <si>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</si>
  <si>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</si>
  <si>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</si>
  <si>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</si>
  <si>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</si>
  <si>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</si>
  <si>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</si>
  <si>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</si>
  <si>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</si>
  <si>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</si>
  <si>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</si>
  <si>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</si>
  <si>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</si>
  <si>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</si>
  <si>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</si>
  <si>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</si>
  <si>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</si>
  <si>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</si>
  <si>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</si>
  <si>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</si>
  <si>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MASVS Version:</t>
  </si>
  <si>
    <t>1.1.0</t>
  </si>
  <si>
    <t>Online version of the MSTG:</t>
  </si>
  <si>
    <t>1.1.1</t>
  </si>
  <si>
    <t>MASVS version</t>
  </si>
  <si>
    <t>Georges Bolssens</t>
  </si>
  <si>
    <t>Doubful if this is the correct link... Please advise</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</si>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</sst>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cellStyleXfs>
  <cellXfs count="147">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5" fillId="0" borderId="0" xfId="0" applyFont="1" applyBorder="1" applyAlignment="1">
      <alignment wrapText="1"/>
    </xf>
    <xf numFmtId="0" fontId="24" fillId="0" borderId="0" xfId="9" applyFont="1" applyBorder="1" applyAlignment="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1" fillId="0" borderId="0" xfId="9" applyBorder="1" applyAlignment="1">
      <alignment horizontal="lef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0" xfId="62" applyFont="1" applyBorder="1" applyAlignment="1">
      <alignment wrapText="1"/>
    </xf>
    <xf numFmtId="0" fontId="1" fillId="0" borderId="0" xfId="9" applyFill="1"/>
    <xf numFmtId="0" fontId="1" fillId="0" borderId="15" xfId="9" applyBorder="1" applyAlignment="1" applyProtection="1">
      <alignment horizontal="left" vertical="center" wrapText="1"/>
      <protection locked="0"/>
    </xf>
    <xf numFmtId="0" fontId="28" fillId="0" borderId="0" xfId="0" applyFont="1" applyBorder="1" applyAlignment="1">
      <alignment horizontal="left"/>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8" fillId="0" borderId="20" xfId="0" applyFont="1" applyBorder="1" applyAlignment="1">
      <alignment horizontal="left"/>
    </xf>
    <xf numFmtId="0" fontId="32" fillId="0" borderId="2" xfId="0" applyFont="1" applyBorder="1" applyAlignment="1">
      <alignment wrapText="1"/>
    </xf>
    <xf numFmtId="0" fontId="24" fillId="0" borderId="7" xfId="9" applyFont="1" applyBorder="1" applyAlignment="1">
      <alignment horizontal="left" wrapText="1"/>
    </xf>
    <xf numFmtId="49" fontId="8" fillId="0" borderId="0" xfId="0" applyNumberFormat="1" applyFont="1"/>
    <xf numFmtId="49" fontId="0" fillId="0" borderId="0" xfId="0" applyNumberFormat="1"/>
    <xf numFmtId="49" fontId="33"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vertical="center" wrapText="1"/>
    </xf>
    <xf numFmtId="49" fontId="16" fillId="4" borderId="35" xfId="0" quotePrefix="1" applyNumberFormat="1" applyFont="1" applyFill="1" applyBorder="1" applyAlignment="1">
      <alignment horizontal="center" vertical="center" wrapText="1"/>
    </xf>
    <xf numFmtId="49" fontId="16" fillId="2" borderId="21" xfId="0" applyNumberFormat="1" applyFont="1" applyFill="1" applyBorder="1" applyAlignment="1">
      <alignment horizontal="center" vertical="center" wrapText="1"/>
    </xf>
    <xf numFmtId="49" fontId="19" fillId="0" borderId="0" xfId="0" applyNumberFormat="1" applyFont="1"/>
    <xf numFmtId="49" fontId="20" fillId="0" borderId="0" xfId="0" applyNumberFormat="1" applyFont="1" applyAlignment="1">
      <alignment horizontal="left"/>
    </xf>
    <xf numFmtId="49" fontId="16" fillId="2" borderId="1" xfId="0" applyNumberFormat="1" applyFont="1" applyFill="1" applyBorder="1" applyAlignment="1">
      <alignment vertical="center" wrapText="1"/>
    </xf>
    <xf numFmtId="49" fontId="19" fillId="0" borderId="2" xfId="0" applyNumberFormat="1" applyFont="1" applyBorder="1" applyAlignment="1">
      <alignment vertical="top" wrapText="1"/>
    </xf>
    <xf numFmtId="49" fontId="21" fillId="0" borderId="0" xfId="0" applyNumberFormat="1" applyFont="1"/>
    <xf numFmtId="49" fontId="22" fillId="0" borderId="0" xfId="0" applyNumberFormat="1" applyFont="1"/>
    <xf numFmtId="49" fontId="16" fillId="2" borderId="34" xfId="0" applyNumberFormat="1" applyFont="1" applyFill="1" applyBorder="1" applyAlignment="1">
      <alignment horizontal="center" vertical="center" wrapText="1"/>
    </xf>
    <xf numFmtId="49" fontId="17"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wrapText="1"/>
    </xf>
    <xf numFmtId="49" fontId="14" fillId="0" borderId="0" xfId="0" applyNumberFormat="1" applyFont="1"/>
    <xf numFmtId="49" fontId="33" fillId="4" borderId="35" xfId="0" applyNumberFormat="1" applyFont="1" applyFill="1" applyBorder="1" applyAlignment="1">
      <alignment horizontal="center" vertical="center" wrapText="1"/>
    </xf>
    <xf numFmtId="49" fontId="33" fillId="4" borderId="35" xfId="0" applyNumberFormat="1" applyFont="1" applyFill="1" applyBorder="1" applyAlignment="1">
      <alignment horizontal="center" wrapText="1"/>
    </xf>
    <xf numFmtId="0" fontId="21" fillId="0" borderId="0" xfId="0" applyFont="1" applyBorder="1" applyAlignment="1">
      <alignment horizontal="left" vertical="top"/>
    </xf>
    <xf numFmtId="0" fontId="0" fillId="0" borderId="0" xfId="0" applyBorder="1"/>
    <xf numFmtId="49" fontId="22" fillId="0" borderId="0" xfId="0" applyNumberFormat="1" applyFont="1" applyBorder="1"/>
    <xf numFmtId="0" fontId="22" fillId="0" borderId="0" xfId="0" applyFont="1" applyBorder="1" applyAlignment="1">
      <alignment wrapText="1"/>
    </xf>
    <xf numFmtId="0" fontId="22" fillId="0" borderId="0" xfId="0" applyFont="1" applyBorder="1"/>
    <xf numFmtId="0" fontId="1" fillId="0" borderId="0" xfId="9" applyFill="1" applyBorder="1"/>
    <xf numFmtId="0" fontId="1" fillId="0" borderId="0" xfId="9" applyFill="1" applyBorder="1" applyAlignment="1">
      <alignment wrapText="1"/>
    </xf>
    <xf numFmtId="0" fontId="30" fillId="0" borderId="0" xfId="0" applyFont="1" applyBorder="1"/>
    <xf numFmtId="49" fontId="19" fillId="0" borderId="0" xfId="0" applyNumberFormat="1" applyFont="1" applyBorder="1"/>
    <xf numFmtId="0" fontId="19" fillId="0" borderId="0" xfId="0" applyFont="1" applyBorder="1" applyAlignment="1">
      <alignment wrapText="1"/>
    </xf>
    <xf numFmtId="0" fontId="19" fillId="0" borderId="0" xfId="0" applyFont="1" applyBorder="1"/>
    <xf numFmtId="49" fontId="20" fillId="0" borderId="0" xfId="0" applyNumberFormat="1" applyFont="1" applyBorder="1" applyAlignment="1">
      <alignment horizontal="left"/>
    </xf>
    <xf numFmtId="0" fontId="14" fillId="0" borderId="0" xfId="0" applyFont="1" applyBorder="1"/>
    <xf numFmtId="49" fontId="14" fillId="0" borderId="0" xfId="0" applyNumberFormat="1" applyFont="1" applyBorder="1"/>
    <xf numFmtId="0" fontId="14" fillId="0" borderId="0" xfId="0" applyFont="1" applyBorder="1" applyAlignment="1">
      <alignment wrapText="1"/>
    </xf>
    <xf numFmtId="49" fontId="0" fillId="0" borderId="0" xfId="0" applyNumberFormat="1" applyBorder="1"/>
    <xf numFmtId="0" fontId="0" fillId="0" borderId="0" xfId="0" applyBorder="1" applyAlignment="1">
      <alignment wrapText="1"/>
    </xf>
    <xf numFmtId="49" fontId="8" fillId="0" borderId="0" xfId="0" applyNumberFormat="1" applyFont="1" applyBorder="1"/>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xr:uid="{34BD3A51-AA52-F643-9E6A-B40E3FA0D56F}"/>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mobile-security.gitbook.io/mobile-security-testing-guide/android-testing-guide/testing-data-storage-on-andr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7"/>
  <sheetViews>
    <sheetView showGridLines="0" zoomScaleNormal="100" zoomScalePageLayoutView="120" workbookViewId="0">
      <selection activeCell="D11" sqref="D11"/>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80" t="s">
        <v>222</v>
      </c>
      <c r="C2" s="81"/>
      <c r="D2" s="82"/>
    </row>
    <row r="3" spans="2:4" x14ac:dyDescent="0.2">
      <c r="B3" s="83"/>
      <c r="C3" s="84"/>
      <c r="D3" s="85"/>
    </row>
    <row r="4" spans="2:4" x14ac:dyDescent="0.2">
      <c r="B4" s="83"/>
      <c r="C4" s="84"/>
      <c r="D4" s="85"/>
    </row>
    <row r="5" spans="2:4" x14ac:dyDescent="0.2">
      <c r="B5" s="83"/>
      <c r="C5" s="84"/>
      <c r="D5" s="85"/>
    </row>
    <row r="6" spans="2:4" x14ac:dyDescent="0.2">
      <c r="B6" s="83"/>
      <c r="C6" s="84"/>
      <c r="D6" s="85"/>
    </row>
    <row r="7" spans="2:4" x14ac:dyDescent="0.2">
      <c r="B7" s="83"/>
      <c r="C7" s="84"/>
      <c r="D7" s="85"/>
    </row>
    <row r="8" spans="2:4" hidden="1" x14ac:dyDescent="0.2">
      <c r="B8" s="86"/>
      <c r="C8" s="87"/>
      <c r="D8" s="88"/>
    </row>
    <row r="9" spans="2:4" x14ac:dyDescent="0.2">
      <c r="B9" s="89" t="s">
        <v>107</v>
      </c>
      <c r="C9" s="77"/>
      <c r="D9" s="78"/>
    </row>
    <row r="10" spans="2:4" x14ac:dyDescent="0.2">
      <c r="B10" s="1" t="s">
        <v>84</v>
      </c>
      <c r="C10" s="2"/>
      <c r="D10" s="3"/>
    </row>
    <row r="11" spans="2:4" x14ac:dyDescent="0.2">
      <c r="B11" s="75" t="s">
        <v>223</v>
      </c>
      <c r="C11" s="76"/>
      <c r="D11" s="12" t="s">
        <v>224</v>
      </c>
    </row>
    <row r="12" spans="2:4" x14ac:dyDescent="0.2">
      <c r="B12" s="64" t="s">
        <v>225</v>
      </c>
      <c r="C12" s="65"/>
      <c r="D12" s="68" t="str">
        <f>HYPERLINK(
_xlfn.CONCAT(
"https://github.com/OWASP/owasp-mstg/blob/",
MASVS_VERSION,
"/Document/"))</f>
        <v>https://github.com/OWASP/owasp-mstg/blob/1.1.0/Document/</v>
      </c>
    </row>
    <row r="13" spans="2:4" x14ac:dyDescent="0.2">
      <c r="B13" s="75" t="s">
        <v>85</v>
      </c>
      <c r="C13" s="76"/>
      <c r="D13" s="12"/>
    </row>
    <row r="14" spans="2:4" x14ac:dyDescent="0.2">
      <c r="B14" s="70" t="s">
        <v>86</v>
      </c>
      <c r="C14" s="79"/>
      <c r="D14" s="12"/>
    </row>
    <row r="15" spans="2:4" x14ac:dyDescent="0.2">
      <c r="B15" s="75" t="s">
        <v>96</v>
      </c>
      <c r="C15" s="76"/>
      <c r="D15" s="12"/>
    </row>
    <row r="16" spans="2:4" x14ac:dyDescent="0.2">
      <c r="B16" s="75" t="s">
        <v>87</v>
      </c>
      <c r="C16" s="76"/>
      <c r="D16" s="12"/>
    </row>
    <row r="17" spans="2:4" x14ac:dyDescent="0.2">
      <c r="B17" s="75" t="s">
        <v>137</v>
      </c>
      <c r="C17" s="76"/>
      <c r="D17" s="12"/>
    </row>
    <row r="18" spans="2:4" x14ac:dyDescent="0.2">
      <c r="B18" s="75" t="s">
        <v>106</v>
      </c>
      <c r="C18" s="76"/>
      <c r="D18" s="12" t="s">
        <v>139</v>
      </c>
    </row>
    <row r="19" spans="2:4" ht="70.5" customHeight="1" x14ac:dyDescent="0.2">
      <c r="B19" s="75" t="s">
        <v>108</v>
      </c>
      <c r="C19" s="76"/>
      <c r="D19" s="12" t="s">
        <v>138</v>
      </c>
    </row>
    <row r="20" spans="2:4" x14ac:dyDescent="0.2">
      <c r="B20" s="77"/>
      <c r="C20" s="77"/>
      <c r="D20" s="78"/>
    </row>
    <row r="21" spans="2:4" x14ac:dyDescent="0.2">
      <c r="B21" s="1" t="s">
        <v>97</v>
      </c>
      <c r="C21" s="2"/>
      <c r="D21" s="3"/>
    </row>
    <row r="22" spans="2:4" x14ac:dyDescent="0.2">
      <c r="B22" s="4" t="s">
        <v>88</v>
      </c>
      <c r="C22" s="5"/>
      <c r="D22" s="12"/>
    </row>
    <row r="23" spans="2:4" x14ac:dyDescent="0.2">
      <c r="B23" s="75" t="s">
        <v>98</v>
      </c>
      <c r="C23" s="76"/>
      <c r="D23" s="12"/>
    </row>
    <row r="24" spans="2:4" x14ac:dyDescent="0.2">
      <c r="B24" s="75" t="s">
        <v>99</v>
      </c>
      <c r="C24" s="76"/>
      <c r="D24" s="12"/>
    </row>
    <row r="25" spans="2:4" x14ac:dyDescent="0.2">
      <c r="B25" s="75" t="s">
        <v>100</v>
      </c>
      <c r="C25" s="76"/>
      <c r="D25" s="12"/>
    </row>
    <row r="26" spans="2:4" x14ac:dyDescent="0.2">
      <c r="B26" s="75" t="s">
        <v>101</v>
      </c>
      <c r="C26" s="76"/>
      <c r="D26" s="12"/>
    </row>
    <row r="27" spans="2:4" x14ac:dyDescent="0.2">
      <c r="B27" s="77"/>
      <c r="C27" s="77"/>
      <c r="D27" s="78"/>
    </row>
    <row r="28" spans="2:4" x14ac:dyDescent="0.2">
      <c r="B28" s="1" t="s">
        <v>102</v>
      </c>
      <c r="C28" s="2"/>
      <c r="D28" s="3"/>
    </row>
    <row r="29" spans="2:4" x14ac:dyDescent="0.2">
      <c r="B29" s="59" t="s">
        <v>88</v>
      </c>
      <c r="C29" s="60"/>
      <c r="D29" s="12"/>
    </row>
    <row r="30" spans="2:4" x14ac:dyDescent="0.2">
      <c r="B30" s="75" t="s">
        <v>89</v>
      </c>
      <c r="C30" s="76"/>
      <c r="D30" s="12"/>
    </row>
    <row r="31" spans="2:4" x14ac:dyDescent="0.2">
      <c r="B31" s="75" t="s">
        <v>99</v>
      </c>
      <c r="C31" s="76"/>
      <c r="D31" s="12"/>
    </row>
    <row r="32" spans="2:4" x14ac:dyDescent="0.2">
      <c r="B32" s="75" t="s">
        <v>100</v>
      </c>
      <c r="C32" s="76"/>
      <c r="D32" s="12"/>
    </row>
    <row r="33" spans="2:4" x14ac:dyDescent="0.2">
      <c r="B33" s="75" t="s">
        <v>103</v>
      </c>
      <c r="C33" s="76"/>
      <c r="D33" s="12"/>
    </row>
    <row r="34" spans="2:4" x14ac:dyDescent="0.2">
      <c r="B34" s="77"/>
      <c r="C34" s="77"/>
      <c r="D34" s="78"/>
    </row>
    <row r="35" spans="2:4" x14ac:dyDescent="0.2">
      <c r="B35" s="1" t="s">
        <v>90</v>
      </c>
      <c r="C35" s="2"/>
      <c r="D35" s="3"/>
    </row>
    <row r="36" spans="2:4" x14ac:dyDescent="0.2">
      <c r="B36" s="72"/>
      <c r="C36" s="73"/>
      <c r="D36" s="74"/>
    </row>
    <row r="37" spans="2:4" x14ac:dyDescent="0.2">
      <c r="B37" s="70" t="s">
        <v>91</v>
      </c>
      <c r="C37" s="71"/>
      <c r="D37" s="50"/>
    </row>
    <row r="38" spans="2:4" x14ac:dyDescent="0.2">
      <c r="B38" s="70" t="s">
        <v>92</v>
      </c>
      <c r="C38" s="71"/>
      <c r="D38" s="50"/>
    </row>
    <row r="39" spans="2:4" x14ac:dyDescent="0.2">
      <c r="B39" s="70" t="s">
        <v>93</v>
      </c>
      <c r="C39" s="71"/>
      <c r="D39" s="50"/>
    </row>
    <row r="40" spans="2:4" x14ac:dyDescent="0.2">
      <c r="B40" s="70" t="s">
        <v>94</v>
      </c>
      <c r="C40" s="71"/>
      <c r="D40" s="51"/>
    </row>
    <row r="41" spans="2:4" x14ac:dyDescent="0.2">
      <c r="B41" s="70" t="s">
        <v>95</v>
      </c>
      <c r="C41" s="71"/>
      <c r="D41" s="50"/>
    </row>
    <row r="42" spans="2:4" x14ac:dyDescent="0.2">
      <c r="B42" s="72"/>
      <c r="C42" s="73"/>
      <c r="D42" s="74"/>
    </row>
    <row r="43" spans="2:4" x14ac:dyDescent="0.2">
      <c r="B43" s="70" t="s">
        <v>91</v>
      </c>
      <c r="C43" s="71"/>
      <c r="D43" s="50"/>
    </row>
    <row r="44" spans="2:4" x14ac:dyDescent="0.2">
      <c r="B44" s="70" t="s">
        <v>92</v>
      </c>
      <c r="C44" s="71"/>
      <c r="D44" s="50"/>
    </row>
    <row r="45" spans="2:4" x14ac:dyDescent="0.2">
      <c r="B45" s="70" t="s">
        <v>93</v>
      </c>
      <c r="C45" s="71"/>
      <c r="D45" s="50"/>
    </row>
    <row r="46" spans="2:4" x14ac:dyDescent="0.2">
      <c r="B46" s="70" t="s">
        <v>94</v>
      </c>
      <c r="C46" s="71"/>
      <c r="D46" s="51"/>
    </row>
    <row r="47" spans="2:4" x14ac:dyDescent="0.2">
      <c r="B47" s="70" t="s">
        <v>95</v>
      </c>
      <c r="C47" s="71"/>
      <c r="D47" s="50"/>
    </row>
  </sheetData>
  <mergeCells count="33">
    <mergeCell ref="B18:C18"/>
    <mergeCell ref="B16:C16"/>
    <mergeCell ref="B14:C14"/>
    <mergeCell ref="B2:D8"/>
    <mergeCell ref="B9:D9"/>
    <mergeCell ref="B11:C11"/>
    <mergeCell ref="B15:C15"/>
    <mergeCell ref="B17:C17"/>
    <mergeCell ref="B13:C13"/>
    <mergeCell ref="B19:C19"/>
    <mergeCell ref="B23:C23"/>
    <mergeCell ref="B36:D36"/>
    <mergeCell ref="B37:C37"/>
    <mergeCell ref="B30:C30"/>
    <mergeCell ref="B34:D34"/>
    <mergeCell ref="B20:D20"/>
    <mergeCell ref="B27:D27"/>
    <mergeCell ref="B31:C31"/>
    <mergeCell ref="B32:C32"/>
    <mergeCell ref="B33:C33"/>
    <mergeCell ref="B24:C24"/>
    <mergeCell ref="B25:C25"/>
    <mergeCell ref="B26:C26"/>
    <mergeCell ref="B44:C44"/>
    <mergeCell ref="B45:C45"/>
    <mergeCell ref="B46:C46"/>
    <mergeCell ref="B47:C47"/>
    <mergeCell ref="B38:C38"/>
    <mergeCell ref="B39:C39"/>
    <mergeCell ref="B40:C40"/>
    <mergeCell ref="B41:C41"/>
    <mergeCell ref="B42:D42"/>
    <mergeCell ref="B43:C43"/>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6" zoomScaleNormal="100" zoomScalePageLayoutView="150" workbookViewId="0">
      <selection activeCell="E49" sqref="E49"/>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x14ac:dyDescent="0.2"/>
    <row r="2" spans="2:24" ht="15" thickBot="1" x14ac:dyDescent="0.2">
      <c r="B2" s="7"/>
      <c r="C2" s="22" t="s">
        <v>105</v>
      </c>
      <c r="D2" s="8"/>
      <c r="E2" s="8"/>
      <c r="F2" s="8"/>
    </row>
    <row r="3" spans="2:24" x14ac:dyDescent="0.15">
      <c r="B3" s="8"/>
      <c r="C3" s="8"/>
      <c r="D3" s="8"/>
      <c r="E3" s="8"/>
      <c r="F3" s="8"/>
    </row>
    <row r="4" spans="2:24" x14ac:dyDescent="0.15">
      <c r="B4" s="94"/>
      <c r="C4" s="94"/>
      <c r="D4" s="94"/>
      <c r="E4" s="94"/>
      <c r="F4" s="94"/>
    </row>
    <row r="5" spans="2:24" ht="16" customHeight="1" thickBot="1" x14ac:dyDescent="0.2">
      <c r="B5" s="20"/>
      <c r="C5" s="20"/>
      <c r="D5" s="20"/>
      <c r="E5" s="20"/>
      <c r="F5" s="20"/>
    </row>
    <row r="6" spans="2:24" ht="19" customHeight="1" thickBot="1" x14ac:dyDescent="0.2">
      <c r="B6" s="21"/>
      <c r="C6" s="21"/>
      <c r="D6" s="21"/>
      <c r="E6" s="21"/>
      <c r="F6" s="21"/>
      <c r="G6" s="104" t="s">
        <v>119</v>
      </c>
      <c r="H6" s="105"/>
      <c r="I6" s="106"/>
      <c r="V6" s="104" t="s">
        <v>119</v>
      </c>
      <c r="W6" s="105"/>
      <c r="X6" s="106"/>
    </row>
    <row r="7" spans="2:24" ht="15" thickBot="1" x14ac:dyDescent="0.2">
      <c r="B7" s="13"/>
      <c r="C7" s="13"/>
      <c r="D7" s="13"/>
      <c r="E7" s="13"/>
      <c r="F7" s="13"/>
    </row>
    <row r="8" spans="2:24" ht="16" customHeight="1" x14ac:dyDescent="0.15">
      <c r="B8" s="20"/>
      <c r="C8" s="20"/>
      <c r="D8" s="20"/>
      <c r="E8" s="20"/>
      <c r="F8" s="20"/>
      <c r="G8" s="95">
        <f>AVERAGE(G43:G50)*5</f>
        <v>2.5258318070818078</v>
      </c>
      <c r="H8" s="96"/>
      <c r="I8" s="97"/>
      <c r="V8" s="95">
        <f>AVERAGE(K43:K50)*5</f>
        <v>0</v>
      </c>
      <c r="W8" s="96"/>
      <c r="X8" s="97"/>
    </row>
    <row r="9" spans="2:24" ht="91" customHeight="1" x14ac:dyDescent="0.15">
      <c r="B9" s="21"/>
      <c r="C9" s="21"/>
      <c r="D9" s="21"/>
      <c r="E9" s="21"/>
      <c r="F9" s="21"/>
      <c r="G9" s="98"/>
      <c r="H9" s="99"/>
      <c r="I9" s="100"/>
      <c r="V9" s="98"/>
      <c r="W9" s="99"/>
      <c r="X9" s="100"/>
    </row>
    <row r="10" spans="2:24" ht="16.5" customHeight="1" x14ac:dyDescent="0.15">
      <c r="B10" s="13"/>
      <c r="C10" s="13"/>
      <c r="D10" s="13"/>
      <c r="E10" s="13"/>
      <c r="F10" s="13"/>
      <c r="G10" s="98"/>
      <c r="H10" s="99"/>
      <c r="I10" s="100"/>
      <c r="V10" s="98"/>
      <c r="W10" s="99"/>
      <c r="X10" s="100"/>
    </row>
    <row r="11" spans="2:24" ht="17.25" customHeight="1" thickBot="1" x14ac:dyDescent="0.2">
      <c r="B11" s="13"/>
      <c r="C11" s="13"/>
      <c r="D11" s="13"/>
      <c r="E11" s="13"/>
      <c r="F11" s="13"/>
      <c r="G11" s="101"/>
      <c r="H11" s="102"/>
      <c r="I11" s="103"/>
      <c r="V11" s="101"/>
      <c r="W11" s="102"/>
      <c r="X11" s="103"/>
    </row>
    <row r="12" spans="2:24" ht="16" customHeight="1" x14ac:dyDescent="0.15">
      <c r="B12" s="90"/>
      <c r="C12" s="90"/>
      <c r="D12" s="90"/>
      <c r="E12" s="90"/>
      <c r="F12" s="90"/>
    </row>
    <row r="13" spans="2:24" x14ac:dyDescent="0.15">
      <c r="B13" s="14"/>
      <c r="C13" s="14"/>
      <c r="D13" s="14"/>
      <c r="E13" s="14"/>
      <c r="F13" s="14"/>
    </row>
    <row r="14" spans="2:24" x14ac:dyDescent="0.15">
      <c r="B14" s="15"/>
      <c r="C14" s="15"/>
      <c r="D14" s="15"/>
      <c r="E14" s="15"/>
      <c r="F14" s="16"/>
    </row>
    <row r="15" spans="2:24" x14ac:dyDescent="0.15">
      <c r="B15" s="13"/>
      <c r="C15" s="13"/>
      <c r="D15" s="13"/>
      <c r="E15" s="13"/>
      <c r="F15" s="13"/>
    </row>
    <row r="16" spans="2:24" ht="16" customHeight="1" x14ac:dyDescent="0.15">
      <c r="B16" s="90"/>
      <c r="C16" s="90"/>
      <c r="D16" s="90"/>
      <c r="E16" s="90"/>
      <c r="F16" s="90"/>
    </row>
    <row r="17" spans="2:6" x14ac:dyDescent="0.15">
      <c r="B17" s="14"/>
      <c r="C17" s="14"/>
      <c r="D17" s="14"/>
      <c r="E17" s="14"/>
      <c r="F17" s="14"/>
    </row>
    <row r="18" spans="2:6" x14ac:dyDescent="0.15">
      <c r="B18" s="15"/>
      <c r="C18" s="15"/>
      <c r="D18" s="15"/>
      <c r="E18" s="15"/>
      <c r="F18" s="16"/>
    </row>
    <row r="20" spans="2:6" x14ac:dyDescent="0.15">
      <c r="B20" s="6" t="s">
        <v>104</v>
      </c>
    </row>
    <row r="23" spans="2:6" x14ac:dyDescent="0.15">
      <c r="C23" s="18"/>
    </row>
    <row r="24" spans="2:6" x14ac:dyDescent="0.15">
      <c r="C24" s="18"/>
    </row>
    <row r="25" spans="2:6" x14ac:dyDescent="0.15">
      <c r="C25" s="18"/>
    </row>
    <row r="26" spans="2:6" x14ac:dyDescent="0.15">
      <c r="C26" s="18"/>
    </row>
    <row r="27" spans="2:6" x14ac:dyDescent="0.15">
      <c r="C27" s="18"/>
    </row>
    <row r="28" spans="2:6" x14ac:dyDescent="0.15">
      <c r="C28" s="18"/>
    </row>
    <row r="29" spans="2:6" x14ac:dyDescent="0.15">
      <c r="C29" s="18"/>
    </row>
    <row r="30" spans="2:6" x14ac:dyDescent="0.15">
      <c r="C30" s="18"/>
    </row>
    <row r="31" spans="2:6" x14ac:dyDescent="0.15">
      <c r="C31" s="18"/>
    </row>
    <row r="32" spans="2:6" x14ac:dyDescent="0.15">
      <c r="C32" s="18"/>
    </row>
    <row r="35" spans="3:11" ht="15.75" customHeight="1" x14ac:dyDescent="0.15"/>
    <row r="41" spans="3:11" x14ac:dyDescent="0.15">
      <c r="D41" s="91" t="s">
        <v>117</v>
      </c>
      <c r="E41" s="92"/>
      <c r="F41" s="92"/>
      <c r="G41" s="93"/>
      <c r="H41" s="91" t="s">
        <v>118</v>
      </c>
      <c r="I41" s="92"/>
      <c r="J41" s="92"/>
      <c r="K41" s="93"/>
    </row>
    <row r="42" spans="3:11" x14ac:dyDescent="0.15">
      <c r="D42" s="17" t="s">
        <v>113</v>
      </c>
      <c r="E42" s="17" t="s">
        <v>114</v>
      </c>
      <c r="F42" s="17" t="s">
        <v>115</v>
      </c>
      <c r="G42" s="17" t="s">
        <v>116</v>
      </c>
      <c r="H42" s="17" t="s">
        <v>113</v>
      </c>
      <c r="I42" s="17" t="s">
        <v>114</v>
      </c>
      <c r="J42" s="17" t="s">
        <v>115</v>
      </c>
      <c r="K42" s="17" t="s">
        <v>116</v>
      </c>
    </row>
    <row r="43" spans="3:11" x14ac:dyDescent="0.15">
      <c r="C43" s="11" t="s">
        <v>124</v>
      </c>
      <c r="D43" s="9">
        <v>5</v>
      </c>
      <c r="E43" s="9">
        <v>2</v>
      </c>
      <c r="F43" s="10">
        <f>COUNTIFS('Security Requirements - Android'!F5:F14,'Security Requirements - Android'!B81)</f>
        <v>6</v>
      </c>
      <c r="G43" s="19">
        <f t="shared" ref="G43:G49" si="0">IF(D43+E43=0, 0, D43/(E43+D43))</f>
        <v>0.7142857142857143</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x14ac:dyDescent="0.15">
      <c r="C44" s="11" t="s">
        <v>125</v>
      </c>
      <c r="D44" s="9">
        <v>5</v>
      </c>
      <c r="E44" s="9">
        <v>2</v>
      </c>
      <c r="F44" s="9">
        <f>COUNTIFS('Security Requirements - Android'!F16:F27,'Security Requirements - Android'!B81)</f>
        <v>5</v>
      </c>
      <c r="G44" s="19">
        <f t="shared" si="0"/>
        <v>0.7142857142857143</v>
      </c>
      <c r="H44" s="9">
        <f>COUNTIFS('Security Requirements - iOS'!F16:F27,'Security Requirements - Android'!B79)</f>
        <v>0</v>
      </c>
      <c r="I44" s="9">
        <f>COUNTIFS('Security Requirements - iOS'!F16:F27,'Security Requirements - Android'!B80)</f>
        <v>0</v>
      </c>
      <c r="J44" s="9">
        <f>COUNTIFS('Security Requirements - iOS'!F16:F27,'Security Requirements - Android'!B81)</f>
        <v>6</v>
      </c>
      <c r="K44" s="19">
        <f t="shared" si="1"/>
        <v>0</v>
      </c>
    </row>
    <row r="45" spans="3:11" x14ac:dyDescent="0.15">
      <c r="C45" s="11" t="s">
        <v>126</v>
      </c>
      <c r="D45" s="9">
        <v>3</v>
      </c>
      <c r="E45" s="9">
        <v>4</v>
      </c>
      <c r="F45" s="9">
        <f>COUNTIFS('Security Requirements - Android'!F29:F34,'Security Requirements - Android'!B81)</f>
        <v>0</v>
      </c>
      <c r="G45" s="19">
        <f t="shared" si="0"/>
        <v>0.42857142857142855</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x14ac:dyDescent="0.15">
      <c r="C46" s="11" t="s">
        <v>127</v>
      </c>
      <c r="D46" s="9">
        <v>2</v>
      </c>
      <c r="E46" s="9">
        <v>3</v>
      </c>
      <c r="F46" s="9">
        <f>COUNTIFS('Security Requirements - Android'!F36:F46,'Security Requirements - Android'!B81)</f>
        <v>4</v>
      </c>
      <c r="G46" s="19">
        <f t="shared" si="0"/>
        <v>0.4</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x14ac:dyDescent="0.15">
      <c r="C47" s="11" t="s">
        <v>128</v>
      </c>
      <c r="D47" s="9">
        <v>4</v>
      </c>
      <c r="E47" s="9">
        <v>5</v>
      </c>
      <c r="F47" s="9">
        <f>COUNTIFS('Security Requirements - Android'!F48:F53,'Security Requirements - Android'!B81)</f>
        <v>3</v>
      </c>
      <c r="G47" s="19">
        <f t="shared" si="0"/>
        <v>0.44444444444444442</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x14ac:dyDescent="0.15">
      <c r="C48" s="11" t="s">
        <v>151</v>
      </c>
      <c r="D48" s="9">
        <v>6</v>
      </c>
      <c r="E48" s="9">
        <v>7</v>
      </c>
      <c r="F48" s="9">
        <f>COUNTIFS('Security Requirements - Android'!F55:F62,'Security Requirements - Android'!B81)</f>
        <v>0</v>
      </c>
      <c r="G48" s="19">
        <f t="shared" si="0"/>
        <v>0.46153846153846156</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x14ac:dyDescent="0.15">
      <c r="C49" s="11" t="s">
        <v>129</v>
      </c>
      <c r="D49" s="9">
        <v>6</v>
      </c>
      <c r="E49" s="9">
        <v>7</v>
      </c>
      <c r="F49" s="9">
        <f>COUNTIFS('Security Requirements - Android'!F64:F72,'Security Requirements - Android'!B81)</f>
        <v>0</v>
      </c>
      <c r="G49" s="19">
        <f t="shared" si="0"/>
        <v>0.46153846153846156</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x14ac:dyDescent="0.15">
      <c r="C50" s="11" t="s">
        <v>130</v>
      </c>
      <c r="D50" s="9">
        <v>5</v>
      </c>
      <c r="E50" s="9">
        <v>7</v>
      </c>
      <c r="F50" s="9">
        <f>COUNTIFS('Anti-RE - Android'!E4:E18,'Security Requirements - Android'!B81)</f>
        <v>12</v>
      </c>
      <c r="G50" s="19">
        <f>IF(D50+E50=0, 0, D50/(E50+D50))</f>
        <v>0.41666666666666669</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3"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2"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topLeftCell="A56" zoomScaleNormal="100" zoomScalePageLayoutView="130" workbookViewId="0">
      <selection activeCell="G71" sqref="G71:H71"/>
    </sheetView>
  </sheetViews>
  <sheetFormatPr baseColWidth="10" defaultColWidth="11" defaultRowHeight="16" x14ac:dyDescent="0.2"/>
  <cols>
    <col min="1" max="1" width="1.83203125" style="130" customWidth="1"/>
    <col min="2" max="2" width="8" style="144" customWidth="1"/>
    <col min="3" max="3" width="96.6640625" style="145" customWidth="1"/>
    <col min="4" max="5" width="6.6640625" style="130" bestFit="1" customWidth="1"/>
    <col min="6" max="6" width="5.83203125" style="130" bestFit="1" customWidth="1"/>
    <col min="7" max="7" width="60.33203125" style="130" bestFit="1" customWidth="1"/>
    <col min="8" max="8" width="30.83203125" style="130" customWidth="1"/>
    <col min="9" max="9" width="11" style="130"/>
    <col min="10" max="11" width="10.83203125" style="130" customWidth="1"/>
    <col min="12" max="16384" width="11" style="130"/>
  </cols>
  <sheetData>
    <row r="1" spans="2:8" ht="19" x14ac:dyDescent="0.2">
      <c r="B1" s="129" t="s">
        <v>120</v>
      </c>
      <c r="C1" s="129"/>
      <c r="D1" s="129"/>
      <c r="E1" s="129"/>
      <c r="F1" s="129"/>
      <c r="G1" s="129"/>
      <c r="H1" s="129"/>
    </row>
    <row r="2" spans="2:8" x14ac:dyDescent="0.2">
      <c r="B2" s="131"/>
      <c r="C2" s="132"/>
      <c r="D2" s="133"/>
      <c r="E2" s="133"/>
      <c r="F2" s="133"/>
      <c r="G2" s="133"/>
      <c r="H2" s="133"/>
    </row>
    <row r="3" spans="2:8" x14ac:dyDescent="0.2">
      <c r="B3" s="123" t="s">
        <v>0</v>
      </c>
      <c r="C3" s="26" t="s">
        <v>1</v>
      </c>
      <c r="D3" s="27" t="s">
        <v>2</v>
      </c>
      <c r="E3" s="27" t="s">
        <v>3</v>
      </c>
      <c r="F3" s="27" t="s">
        <v>109</v>
      </c>
      <c r="G3" s="27" t="s">
        <v>123</v>
      </c>
      <c r="H3" s="28" t="s">
        <v>110</v>
      </c>
    </row>
    <row r="4" spans="2:8" x14ac:dyDescent="0.2">
      <c r="B4" s="124" t="s">
        <v>4</v>
      </c>
      <c r="C4" s="29" t="s">
        <v>5</v>
      </c>
      <c r="D4" s="30"/>
      <c r="E4" s="30"/>
      <c r="F4" s="30"/>
      <c r="G4" s="30"/>
      <c r="H4" s="31"/>
    </row>
    <row r="5" spans="2:8" x14ac:dyDescent="0.2">
      <c r="B5" s="114" t="s">
        <v>6</v>
      </c>
      <c r="C5" s="66" t="s">
        <v>162</v>
      </c>
      <c r="D5" s="25" t="s">
        <v>7</v>
      </c>
      <c r="E5" s="44" t="s">
        <v>7</v>
      </c>
      <c r="F5" s="33"/>
      <c r="G5" s="45" t="s">
        <v>131</v>
      </c>
      <c r="H5" s="61"/>
    </row>
    <row r="6" spans="2:8" x14ac:dyDescent="0.2">
      <c r="B6" s="127" t="s">
        <v>239</v>
      </c>
      <c r="C6" s="66" t="s">
        <v>163</v>
      </c>
      <c r="D6" s="25" t="s">
        <v>7</v>
      </c>
      <c r="E6" s="44" t="s">
        <v>7</v>
      </c>
      <c r="F6" s="33"/>
      <c r="G6" s="45" t="s">
        <v>131</v>
      </c>
      <c r="H6" s="61"/>
    </row>
    <row r="7" spans="2:8" ht="32" x14ac:dyDescent="0.2">
      <c r="B7" s="127" t="s">
        <v>238</v>
      </c>
      <c r="C7" s="66" t="s">
        <v>164</v>
      </c>
      <c r="D7" s="25" t="s">
        <v>7</v>
      </c>
      <c r="E7" s="44" t="s">
        <v>7</v>
      </c>
      <c r="F7" s="33"/>
      <c r="G7" s="45" t="s">
        <v>131</v>
      </c>
      <c r="H7" s="61"/>
    </row>
    <row r="8" spans="2:8" x14ac:dyDescent="0.2">
      <c r="B8" s="127" t="s">
        <v>237</v>
      </c>
      <c r="C8" s="66" t="s">
        <v>165</v>
      </c>
      <c r="D8" s="25" t="s">
        <v>7</v>
      </c>
      <c r="E8" s="44" t="s">
        <v>7</v>
      </c>
      <c r="F8" s="33"/>
      <c r="G8" s="45" t="s">
        <v>131</v>
      </c>
      <c r="H8" s="61"/>
    </row>
    <row r="9" spans="2:8" x14ac:dyDescent="0.2">
      <c r="B9" s="127" t="s">
        <v>236</v>
      </c>
      <c r="C9" s="66" t="s">
        <v>166</v>
      </c>
      <c r="D9" s="32"/>
      <c r="E9" s="44" t="s">
        <v>7</v>
      </c>
      <c r="F9" s="33" t="s">
        <v>81</v>
      </c>
      <c r="G9" s="45" t="s">
        <v>131</v>
      </c>
      <c r="H9" s="61"/>
    </row>
    <row r="10" spans="2:8" ht="32" x14ac:dyDescent="0.2">
      <c r="B10" s="127" t="s">
        <v>235</v>
      </c>
      <c r="C10" s="66" t="s">
        <v>167</v>
      </c>
      <c r="D10" s="32"/>
      <c r="E10" s="44" t="s">
        <v>7</v>
      </c>
      <c r="F10" s="33" t="s">
        <v>81</v>
      </c>
      <c r="G10" s="45" t="s">
        <v>131</v>
      </c>
      <c r="H10" s="61"/>
    </row>
    <row r="11" spans="2:8" x14ac:dyDescent="0.2">
      <c r="B11" s="114" t="s">
        <v>8</v>
      </c>
      <c r="C11" s="66" t="s">
        <v>168</v>
      </c>
      <c r="D11" s="46"/>
      <c r="E11" s="44" t="s">
        <v>7</v>
      </c>
      <c r="F11" s="33" t="s">
        <v>81</v>
      </c>
      <c r="G11" s="45" t="s">
        <v>131</v>
      </c>
      <c r="H11" s="61"/>
    </row>
    <row r="12" spans="2:8" ht="32" x14ac:dyDescent="0.2">
      <c r="B12" s="127" t="s">
        <v>234</v>
      </c>
      <c r="C12" s="66" t="s">
        <v>169</v>
      </c>
      <c r="D12" s="32"/>
      <c r="E12" s="44" t="s">
        <v>7</v>
      </c>
      <c r="F12" s="33" t="s">
        <v>81</v>
      </c>
      <c r="G12" s="45" t="s">
        <v>131</v>
      </c>
      <c r="H12" s="61"/>
    </row>
    <row r="13" spans="2:8" x14ac:dyDescent="0.2">
      <c r="B13" s="127" t="s">
        <v>233</v>
      </c>
      <c r="C13" s="66" t="s">
        <v>170</v>
      </c>
      <c r="D13" s="32"/>
      <c r="E13" s="44" t="s">
        <v>7</v>
      </c>
      <c r="F13" s="33" t="s">
        <v>81</v>
      </c>
      <c r="G13" s="45" t="s">
        <v>131</v>
      </c>
      <c r="H13" s="61"/>
    </row>
    <row r="14" spans="2:8" x14ac:dyDescent="0.2">
      <c r="B14" s="115" t="s">
        <v>9</v>
      </c>
      <c r="C14" s="66" t="s">
        <v>171</v>
      </c>
      <c r="D14" s="32"/>
      <c r="E14" s="44" t="s">
        <v>7</v>
      </c>
      <c r="F14" s="33" t="s">
        <v>81</v>
      </c>
      <c r="G14" s="45" t="s">
        <v>131</v>
      </c>
      <c r="H14" s="61"/>
    </row>
    <row r="15" spans="2:8" x14ac:dyDescent="0.2">
      <c r="B15" s="113" t="s">
        <v>10</v>
      </c>
      <c r="C15" s="34" t="s">
        <v>42</v>
      </c>
      <c r="D15" s="34"/>
      <c r="E15" s="47"/>
      <c r="F15" s="34"/>
      <c r="G15" s="34"/>
      <c r="H15" s="35"/>
    </row>
    <row r="16" spans="2:8" ht="32" x14ac:dyDescent="0.2">
      <c r="B16" s="125" t="s">
        <v>11</v>
      </c>
      <c r="C16" s="66" t="s">
        <v>172</v>
      </c>
      <c r="D16" s="25" t="s">
        <v>7</v>
      </c>
      <c r="E16" s="44" t="s">
        <v>7</v>
      </c>
      <c r="F16" s="33"/>
      <c r="G16" s="134" t="str">
        <f>HYPERLINK(
_xlfn.CONCAT(
BASE_URL,
"0x05d-Testing-Data-Storage.md#testing-local-storage-for-sensitive-data"),
"Testing For Sensitive Data in Local Data Storage")</f>
        <v>Testing For Sensitive Data in Local Data Storage</v>
      </c>
      <c r="H16" s="61"/>
    </row>
    <row r="17" spans="2:8" ht="17" x14ac:dyDescent="0.2">
      <c r="B17" s="125" t="s">
        <v>48</v>
      </c>
      <c r="C17" s="66" t="s">
        <v>173</v>
      </c>
      <c r="D17" s="25"/>
      <c r="E17" s="44"/>
      <c r="F17" s="33"/>
      <c r="G17" s="63" t="str">
        <f>HYPERLINK(
_xlfn.CONCAT(
BASE_URL,
"0x05d-Testing-Data-Storage.md#testing-local-storage-for-sensitive-data"),
"Testing For Sensitive Data in Local Data Storage")</f>
        <v>Testing For Sensitive Data in Local Data Storage</v>
      </c>
      <c r="H17" s="61"/>
    </row>
    <row r="18" spans="2:8" x14ac:dyDescent="0.2">
      <c r="B18" s="125" t="s">
        <v>49</v>
      </c>
      <c r="C18" s="66" t="s">
        <v>174</v>
      </c>
      <c r="D18" s="25" t="s">
        <v>7</v>
      </c>
      <c r="E18" s="44" t="s">
        <v>7</v>
      </c>
      <c r="F18" s="33"/>
      <c r="G18" s="134" t="str">
        <f>HYPERLINK(
_xlfn.CONCAT(
BASE_URL,
"0x05d-Testing-Data-Storage.md#testing-logs-for-sensitive-data"),
"Testing For Sensitive Data in Logs")</f>
        <v>Testing For Sensitive Data in Logs</v>
      </c>
      <c r="H18" s="61"/>
    </row>
    <row r="19" spans="2:8" x14ac:dyDescent="0.2">
      <c r="B19" s="125" t="s">
        <v>12</v>
      </c>
      <c r="C19" s="66" t="s">
        <v>175</v>
      </c>
      <c r="D19" s="25" t="s">
        <v>7</v>
      </c>
      <c r="E19" s="44" t="s">
        <v>7</v>
      </c>
      <c r="F19" s="33"/>
      <c r="G19" s="134" t="str">
        <f>HYPERLINK(
_xlfn.CONCAT(
BASE_URL,
"0x05d-Testing-Data-Storage.md#determining-whether-sensitive-data-is-sent-to-third-parties"),
"Testing Whether Sensitive Data Is Sent To Third Parties")</f>
        <v>Testing Whether Sensitive Data Is Sent To Third Parties</v>
      </c>
      <c r="H19" s="61"/>
    </row>
    <row r="20" spans="2:8" ht="34" x14ac:dyDescent="0.2">
      <c r="B20" s="125" t="s">
        <v>50</v>
      </c>
      <c r="C20" s="66" t="s">
        <v>176</v>
      </c>
      <c r="D20" s="25" t="s">
        <v>7</v>
      </c>
      <c r="E20" s="44" t="s">
        <v>7</v>
      </c>
      <c r="F20" s="33"/>
      <c r="G20" s="135" t="str">
        <f>HYPERLINK(
_xlfn.CONCAT(
BASE_URL,
"0x05d-Testing-Data-Storage.md#determining-whether-the-keyboard-cache-is-disabled-for-text-input-fields"),
"Testing Whether the Keyboard Cache Is Disabled for Text Input Fields")</f>
        <v>Testing Whether the Keyboard Cache Is Disabled for Text Input Fields</v>
      </c>
      <c r="H20" s="61"/>
    </row>
    <row r="21" spans="2:8" ht="34" x14ac:dyDescent="0.2">
      <c r="B21" s="125" t="s">
        <v>13</v>
      </c>
      <c r="C21" s="66" t="s">
        <v>177</v>
      </c>
      <c r="D21" s="25" t="s">
        <v>7</v>
      </c>
      <c r="E21" s="44" t="s">
        <v>7</v>
      </c>
      <c r="F21" s="33"/>
      <c r="G21" s="135" t="str">
        <f>HYPERLINK(
_xlfn.CONCAT(
BASE_URL,
"0x05d-Testing-Data-Storage.md#determining-whether-sensitive-stored-data-has-been-exposed-via-ipc-mechanisms"),
"Testing Whether Sensitive Data Is Exposed via IPC Mechanisms")</f>
        <v>Testing Whether Sensitive Data Is Exposed via IPC Mechanisms</v>
      </c>
      <c r="H21" s="61"/>
    </row>
    <row r="22" spans="2:8" ht="34" x14ac:dyDescent="0.2">
      <c r="B22" s="125" t="s">
        <v>14</v>
      </c>
      <c r="C22" s="66" t="s">
        <v>178</v>
      </c>
      <c r="D22" s="25" t="s">
        <v>7</v>
      </c>
      <c r="E22" s="44" t="s">
        <v>7</v>
      </c>
      <c r="F22" s="33"/>
      <c r="G22" s="135" t="str">
        <f>HYPERLINK(
_xlfn.CONCAT(
BASE_URL,
"0x05d-Testing-Data-Storage.md#checking-for-sensitive-data-disclosure-through-the-user-interface"),
"Testing for Sensitive Data Disclosure Through the User Interface")</f>
        <v>Testing for Sensitive Data Disclosure Through the User Interface</v>
      </c>
      <c r="H22" s="61"/>
    </row>
    <row r="23" spans="2:8" x14ac:dyDescent="0.2">
      <c r="B23" s="125" t="s">
        <v>15</v>
      </c>
      <c r="C23" s="66" t="s">
        <v>179</v>
      </c>
      <c r="D23" s="48"/>
      <c r="E23" s="44" t="s">
        <v>7</v>
      </c>
      <c r="F23" s="33" t="s">
        <v>81</v>
      </c>
      <c r="G23" s="134" t="str">
        <f>HYPERLINK(
_xlfn.CONCAT(
BASE_URL,
"0x05d-Testing-Data-Storage.md#testing-backups-for-sensitive-data"),
"Testing for Sensitive Data in Backups")</f>
        <v>Testing for Sensitive Data in Backups</v>
      </c>
      <c r="H23" s="61"/>
    </row>
    <row r="24" spans="2:8" x14ac:dyDescent="0.2">
      <c r="B24" s="125" t="s">
        <v>16</v>
      </c>
      <c r="C24" s="66" t="s">
        <v>180</v>
      </c>
      <c r="D24" s="48"/>
      <c r="E24" s="44" t="s">
        <v>7</v>
      </c>
      <c r="F24" s="33" t="s">
        <v>81</v>
      </c>
      <c r="G24" s="134" t="str">
        <f>HYPERLINK(
_xlfn.CONCAT(
BASE_URL,
"0x05d-Testing-Data-Storage.md#finding-sensitive-information-in-auto-generated-screenshots"),
"Testing for Sensitive Information in Auto-Generated Screenshots")</f>
        <v>Testing for Sensitive Information in Auto-Generated Screenshots</v>
      </c>
      <c r="H24" s="61"/>
    </row>
    <row r="25" spans="2:8" ht="17" x14ac:dyDescent="0.2">
      <c r="B25" s="125" t="s">
        <v>51</v>
      </c>
      <c r="C25" s="66" t="s">
        <v>181</v>
      </c>
      <c r="D25" s="48"/>
      <c r="E25" s="44" t="s">
        <v>7</v>
      </c>
      <c r="F25" s="33" t="s">
        <v>81</v>
      </c>
      <c r="G25" s="135" t="str">
        <f>HYPERLINK(
_xlfn.CONCAT(
BASE_URL,
"0x05d-Testing-Data-Storage.md#checking-memory-for-sensitive-data"),
"Testing for Sensitive Data in Memory")</f>
        <v>Testing for Sensitive Data in Memory</v>
      </c>
      <c r="H25" s="61"/>
    </row>
    <row r="26" spans="2:8" x14ac:dyDescent="0.2">
      <c r="B26" s="125" t="s">
        <v>52</v>
      </c>
      <c r="C26" s="66" t="s">
        <v>182</v>
      </c>
      <c r="D26" s="48"/>
      <c r="E26" s="44" t="s">
        <v>7</v>
      </c>
      <c r="F26" s="33" t="s">
        <v>81</v>
      </c>
      <c r="G26" s="134" t="str">
        <f>HYPERLINK(
_xlfn.CONCAT(
BASE_URL,
"0x05d-Testing-Data-Storage.md#testing-the-device-access-security-policy"),
"Testing the Device-Access-Security Policy")</f>
        <v>Testing the Device-Access-Security Policy</v>
      </c>
      <c r="H26" s="61"/>
    </row>
    <row r="27" spans="2:8" ht="32" x14ac:dyDescent="0.2">
      <c r="B27" s="125" t="s">
        <v>17</v>
      </c>
      <c r="C27" s="66" t="s">
        <v>183</v>
      </c>
      <c r="D27" s="48"/>
      <c r="E27" s="44" t="s">
        <v>7</v>
      </c>
      <c r="F27" s="33" t="s">
        <v>81</v>
      </c>
      <c r="G27" s="45" t="s">
        <v>131</v>
      </c>
      <c r="H27" s="61"/>
    </row>
    <row r="28" spans="2:8" x14ac:dyDescent="0.2">
      <c r="B28" s="113" t="s">
        <v>18</v>
      </c>
      <c r="C28" s="34" t="s">
        <v>53</v>
      </c>
      <c r="D28" s="34"/>
      <c r="E28" s="47"/>
      <c r="F28" s="34"/>
      <c r="G28" s="34"/>
      <c r="H28" s="35"/>
    </row>
    <row r="29" spans="2:8" x14ac:dyDescent="0.2">
      <c r="B29" s="125" t="s">
        <v>19</v>
      </c>
      <c r="C29" s="66" t="s">
        <v>184</v>
      </c>
      <c r="D29" s="25" t="s">
        <v>7</v>
      </c>
      <c r="E29" s="44" t="s">
        <v>7</v>
      </c>
      <c r="F29" s="33"/>
      <c r="G29" s="134" t="str">
        <f>HYPERLINK(
_xlfn.CONCAT(
BASE_URL,
"0x05e-Testing-Cryptography.md#testing-key-management"),
"Verifying Key Management")</f>
        <v>Verifying Key Management</v>
      </c>
      <c r="H29" s="61"/>
    </row>
    <row r="30" spans="2:8" x14ac:dyDescent="0.2">
      <c r="B30" s="125" t="s">
        <v>20</v>
      </c>
      <c r="C30" s="66" t="s">
        <v>185</v>
      </c>
      <c r="D30" s="25" t="s">
        <v>7</v>
      </c>
      <c r="E30" s="44" t="s">
        <v>7</v>
      </c>
      <c r="F30" s="33"/>
      <c r="G30" s="134" t="str">
        <f>HYPERLINK(
_xlfn.CONCAT(
BASE_URL,
"0x04g-Testing-Cryptography.md#custom-implementations-of-cryptography"),
"Testing for Custom Implementations of Cryptography")</f>
        <v>Testing for Custom Implementations of Cryptography</v>
      </c>
      <c r="H30" s="61"/>
    </row>
    <row r="31" spans="2:8" ht="32" x14ac:dyDescent="0.2">
      <c r="B31" s="125" t="s">
        <v>21</v>
      </c>
      <c r="C31" s="66" t="s">
        <v>186</v>
      </c>
      <c r="D31" s="25" t="s">
        <v>7</v>
      </c>
      <c r="E31" s="44" t="s">
        <v>7</v>
      </c>
      <c r="F31" s="33"/>
      <c r="G31" s="134" t="str">
        <f>HYPERLINK(
_xlfn.CONCAT(
BASE_URL,
"0x05e-Testing-Cryptography.md#verifying-the-configuration-of-cryptographic-standard-algorithms"),
"Verifying the Configuration of Cryptographic Standard Algorithms")</f>
        <v>Verifying the Configuration of Cryptographic Standard Algorithms</v>
      </c>
      <c r="H31" s="61"/>
    </row>
    <row r="32" spans="2:8" x14ac:dyDescent="0.2">
      <c r="B32" s="125" t="s">
        <v>22</v>
      </c>
      <c r="C32" s="66" t="s">
        <v>187</v>
      </c>
      <c r="D32" s="25" t="s">
        <v>7</v>
      </c>
      <c r="E32" s="44" t="s">
        <v>7</v>
      </c>
      <c r="F32" s="33"/>
      <c r="G32" s="134" t="str">
        <f>HYPERLINK(
_xlfn.CONCAT(
BASE_URL,
"0x04g-Testing-Cryptography.md#identifying-insecure-andor-deprecated-cryptographic-algorithms"),
"Testing for Insecure and/or Deprecated Cryptographic Algorithms")</f>
        <v>Testing for Insecure and/or Deprecated Cryptographic Algorithms</v>
      </c>
      <c r="H32" s="61"/>
    </row>
    <row r="33" spans="2:10" x14ac:dyDescent="0.2">
      <c r="B33" s="125" t="s">
        <v>23</v>
      </c>
      <c r="C33" s="66" t="s">
        <v>188</v>
      </c>
      <c r="D33" s="25" t="s">
        <v>7</v>
      </c>
      <c r="E33" s="44" t="s">
        <v>7</v>
      </c>
      <c r="F33" s="33"/>
      <c r="G33" s="134" t="str">
        <f>HYPERLINK(
_xlfn.CONCAT(
BASE_URL,
"0x06e-Testing-Cryptography.md#testing-key-management"),
"Verifying Key Management")</f>
        <v>Verifying Key Management</v>
      </c>
      <c r="H33" s="61"/>
    </row>
    <row r="34" spans="2:10" x14ac:dyDescent="0.2">
      <c r="B34" s="125" t="s">
        <v>24</v>
      </c>
      <c r="C34" s="66" t="s">
        <v>189</v>
      </c>
      <c r="D34" s="25" t="s">
        <v>7</v>
      </c>
      <c r="E34" s="44" t="s">
        <v>7</v>
      </c>
      <c r="F34" s="33"/>
      <c r="G34" s="134" t="str">
        <f>HYPERLINK(
_xlfn.CONCAT(
BASE_URL,
"0x06e-Testing-Cryptography.md#testing-random-number-generation"),
"Testing Random Number Generation")</f>
        <v>Testing Random Number Generation</v>
      </c>
      <c r="H34" s="61"/>
    </row>
    <row r="35" spans="2:10" x14ac:dyDescent="0.2">
      <c r="B35" s="113" t="s">
        <v>25</v>
      </c>
      <c r="C35" s="34" t="s">
        <v>54</v>
      </c>
      <c r="D35" s="34"/>
      <c r="E35" s="47"/>
      <c r="F35" s="34"/>
      <c r="G35" s="34"/>
      <c r="H35" s="35"/>
    </row>
    <row r="36" spans="2:10" ht="32" x14ac:dyDescent="0.2">
      <c r="B36" s="125" t="s">
        <v>26</v>
      </c>
      <c r="C36" s="48" t="s">
        <v>190</v>
      </c>
      <c r="D36" s="25" t="s">
        <v>7</v>
      </c>
      <c r="E36" s="44" t="s">
        <v>7</v>
      </c>
      <c r="F36" s="33"/>
      <c r="G36" s="135" t="str">
        <f>HYPERLINK(
_xlfn.CONCAT(
BASE_URL,
"0x04e-Testing-Authentication-and-Session-Management.md#testing-authentication"),
"Verifying that Users Are Properly Authenticated")</f>
        <v>Verifying that Users Are Properly Authenticated</v>
      </c>
      <c r="H36" s="61"/>
    </row>
    <row r="37" spans="2:10" ht="32" x14ac:dyDescent="0.2">
      <c r="B37" s="125" t="s">
        <v>55</v>
      </c>
      <c r="C37" s="48" t="s">
        <v>191</v>
      </c>
      <c r="D37" s="25" t="s">
        <v>7</v>
      </c>
      <c r="E37" s="44" t="s">
        <v>7</v>
      </c>
      <c r="F37" s="33"/>
      <c r="G37" s="135" t="str">
        <f>HYPERLINK(
_xlfn.CONCAT(
BASE_URL,
"0x04e-Testing-Authentication-and-Session-Management.md#testing-stateful-session-management"),
"Testing Session Management")</f>
        <v>Testing Session Management</v>
      </c>
      <c r="H37" s="61"/>
    </row>
    <row r="38" spans="2:10" ht="17" x14ac:dyDescent="0.2">
      <c r="B38" s="125" t="s">
        <v>56</v>
      </c>
      <c r="C38" s="48" t="s">
        <v>192</v>
      </c>
      <c r="D38" s="25" t="s">
        <v>7</v>
      </c>
      <c r="E38" s="44" t="s">
        <v>7</v>
      </c>
      <c r="F38" s="33"/>
      <c r="G38" s="135" t="str">
        <f>HYPERLINK(
_xlfn.CONCAT(
BASE_URL,
"0x04e-Testing-Authentication-and-Session-Management.md#testing-stateless-token-based-authentication"),
"Testing Stateless Authentication")</f>
        <v>Testing Stateless Authentication</v>
      </c>
      <c r="H38" s="61"/>
      <c r="J38" s="49"/>
    </row>
    <row r="39" spans="2:10" x14ac:dyDescent="0.2">
      <c r="B39" s="125" t="s">
        <v>27</v>
      </c>
      <c r="C39" s="48" t="s">
        <v>193</v>
      </c>
      <c r="D39" s="25"/>
      <c r="E39" s="44"/>
      <c r="F39" s="33"/>
      <c r="G39" s="134" t="str">
        <f>HYPERLINK(
_xlfn.CONCAT(
BASE_URL,
"0x04e-Testing-Authentication-and-Session-Management.md#user-logout-and-session-timeouts"),
"Testing the Logout Functionality")</f>
        <v>Testing the Logout Functionality</v>
      </c>
      <c r="H39" s="61"/>
      <c r="J39" s="49"/>
    </row>
    <row r="40" spans="2:10" ht="17" x14ac:dyDescent="0.2">
      <c r="B40" s="125" t="s">
        <v>28</v>
      </c>
      <c r="C40" s="48" t="s">
        <v>194</v>
      </c>
      <c r="D40" s="25" t="s">
        <v>7</v>
      </c>
      <c r="E40" s="44" t="s">
        <v>7</v>
      </c>
      <c r="F40" s="33"/>
      <c r="G40" s="135" t="str">
        <f>HYPERLINK(
_xlfn.CONCAT(
BASE_URL,
"0x04e-Testing-Authentication-and-Session-Management.md#testing-authentication"),
"Testing the Password Policy")</f>
        <v>Testing the Password Policy</v>
      </c>
      <c r="H40" s="61"/>
    </row>
    <row r="41" spans="2:10" ht="32" x14ac:dyDescent="0.2">
      <c r="B41" s="125" t="s">
        <v>57</v>
      </c>
      <c r="C41" s="48" t="s">
        <v>195</v>
      </c>
      <c r="D41" s="25" t="s">
        <v>7</v>
      </c>
      <c r="E41" s="44" t="s">
        <v>7</v>
      </c>
      <c r="F41" s="33"/>
      <c r="G41" s="135" t="str">
        <f>HYPERLINK(
_xlfn.CONCAT(
BASE_URL,
"0x04e-Testing-Authentication-and-Session-Management.md#running-a-password-dictionary-attack"),
"Testing Excessive Login Attempts")</f>
        <v>Testing Excessive Login Attempts</v>
      </c>
      <c r="H41" s="61"/>
    </row>
    <row r="42" spans="2:10" ht="17" x14ac:dyDescent="0.2">
      <c r="B42" s="125" t="s">
        <v>58</v>
      </c>
      <c r="C42" s="48" t="s">
        <v>197</v>
      </c>
      <c r="D42" s="25" t="s">
        <v>7</v>
      </c>
      <c r="E42" s="44" t="s">
        <v>7</v>
      </c>
      <c r="F42" s="33"/>
      <c r="G42" s="135" t="str">
        <f>HYPERLINK(
_xlfn.CONCAT(
BASE_URL,
"0x04e-Testing-Authentication-and-Session-Management.md#session-timeout"),
"Testing the Session Timeout")</f>
        <v>Testing the Session Timeout</v>
      </c>
      <c r="H42" s="109"/>
    </row>
    <row r="43" spans="2:10" ht="32" x14ac:dyDescent="0.2">
      <c r="B43" s="125" t="s">
        <v>29</v>
      </c>
      <c r="C43" s="48" t="s">
        <v>196</v>
      </c>
      <c r="D43" s="48"/>
      <c r="E43" s="44" t="s">
        <v>7</v>
      </c>
      <c r="F43" s="33" t="s">
        <v>81</v>
      </c>
      <c r="G43" s="134" t="str">
        <f>HYPERLINK(
_xlfn.CONCAT(
BASE_URL,
"0x05f-Testing-Local-Authentication.md#testing-biometric-authentication"),
"Testing Biometric Authentication")</f>
        <v>Testing Biometric Authentication</v>
      </c>
      <c r="H43" s="61"/>
    </row>
    <row r="44" spans="2:10" ht="17" x14ac:dyDescent="0.2">
      <c r="B44" s="125" t="s">
        <v>30</v>
      </c>
      <c r="C44" s="48" t="s">
        <v>198</v>
      </c>
      <c r="D44" s="48"/>
      <c r="E44" s="44" t="s">
        <v>7</v>
      </c>
      <c r="F44" s="33" t="s">
        <v>81</v>
      </c>
      <c r="G44" s="135" t="str">
        <f>HYPERLINK(
_xlfn.CONCAT(
BASE_URL,
"0x04e-Testing-Authentication-and-Session-Management.md#verifying-that-2fa-is-enforced"),
"Testing 2-Factor Authentication")</f>
        <v>Testing 2-Factor Authentication</v>
      </c>
      <c r="H44" s="61"/>
    </row>
    <row r="45" spans="2:10" x14ac:dyDescent="0.2">
      <c r="B45" s="125" t="s">
        <v>31</v>
      </c>
      <c r="C45" s="48" t="s">
        <v>199</v>
      </c>
      <c r="D45" s="48"/>
      <c r="E45" s="44" t="s">
        <v>7</v>
      </c>
      <c r="F45" s="33" t="s">
        <v>81</v>
      </c>
      <c r="G45" s="134" t="str">
        <f>HYPERLINK(
_xlfn.CONCAT(
BASE_URL,
"0x04e-Testing-Authentication-and-Session-Management.md#verifying-that-2fa-is-enforced"),
"Testing Step-up Authentication")</f>
        <v>Testing Step-up Authentication</v>
      </c>
      <c r="H45" s="61"/>
    </row>
    <row r="46" spans="2:10" ht="32" x14ac:dyDescent="0.2">
      <c r="B46" s="125" t="s">
        <v>153</v>
      </c>
      <c r="C46" s="48" t="s">
        <v>200</v>
      </c>
      <c r="D46" s="48"/>
      <c r="E46" s="44" t="s">
        <v>7</v>
      </c>
      <c r="F46" s="33" t="s">
        <v>81</v>
      </c>
      <c r="G46" s="45" t="s">
        <v>131</v>
      </c>
      <c r="H46" s="61"/>
    </row>
    <row r="47" spans="2:10" x14ac:dyDescent="0.2">
      <c r="B47" s="113" t="s">
        <v>32</v>
      </c>
      <c r="C47" s="34" t="s">
        <v>59</v>
      </c>
      <c r="D47" s="34"/>
      <c r="E47" s="47"/>
      <c r="F47" s="34"/>
      <c r="G47" s="34"/>
      <c r="H47" s="35"/>
    </row>
    <row r="48" spans="2:10" x14ac:dyDescent="0.2">
      <c r="B48" s="125" t="s">
        <v>33</v>
      </c>
      <c r="C48" s="48" t="s">
        <v>201</v>
      </c>
      <c r="D48" s="25" t="s">
        <v>7</v>
      </c>
      <c r="E48" s="44" t="s">
        <v>7</v>
      </c>
      <c r="F48" s="33"/>
      <c r="G48" s="134" t="str">
        <f>HYPERLINK(
_xlfn.CONCAT(
BASE_URL,
"0x04f-Testing-Network-Communication.md#verifying-data-encryption-on-the-network"),
"Testing for Unencrypted Sensitive Data on the Network")</f>
        <v>Testing for Unencrypted Sensitive Data on the Network</v>
      </c>
      <c r="H48" s="61"/>
    </row>
    <row r="49" spans="2:8" ht="32" x14ac:dyDescent="0.2">
      <c r="B49" s="125" t="s">
        <v>60</v>
      </c>
      <c r="C49" s="48" t="s">
        <v>202</v>
      </c>
      <c r="D49" s="25" t="s">
        <v>7</v>
      </c>
      <c r="E49" s="44" t="s">
        <v>7</v>
      </c>
      <c r="F49" s="33"/>
      <c r="G49" s="134" t="str">
        <f>HYPERLINK(
_xlfn.CONCAT(
BASE_URL,
"0x04f-Testing-Network-Communication.md#recommended-tls-settings"),
"Verifying the TLS Settings")</f>
        <v>Verifying the TLS Settings</v>
      </c>
      <c r="H49" s="61"/>
    </row>
    <row r="50" spans="2:8" ht="32" x14ac:dyDescent="0.2">
      <c r="B50" s="125" t="s">
        <v>34</v>
      </c>
      <c r="C50" s="48" t="s">
        <v>203</v>
      </c>
      <c r="D50" s="25" t="s">
        <v>7</v>
      </c>
      <c r="E50" s="44" t="s">
        <v>7</v>
      </c>
      <c r="F50" s="33"/>
      <c r="G50" s="134" t="str">
        <f>HYPERLINK(
_xlfn.CONCAT(
BASE_URL,
"0x05g-Testing-Network-Communication.md#testing-endpoint-identify-verification"),
"Testing Endpoint Identify Verification")</f>
        <v>Testing Endpoint Identify Verification</v>
      </c>
      <c r="H50" s="61"/>
    </row>
    <row r="51" spans="2:8" ht="32" x14ac:dyDescent="0.2">
      <c r="B51" s="125" t="s">
        <v>61</v>
      </c>
      <c r="C51" s="48" t="s">
        <v>204</v>
      </c>
      <c r="D51" s="48"/>
      <c r="E51" s="44" t="s">
        <v>7</v>
      </c>
      <c r="F51" s="33" t="s">
        <v>81</v>
      </c>
      <c r="G51" s="134" t="str">
        <f>HYPERLINK(
_xlfn.CONCAT(
BASE_URL,
"0x05g-Testing-Network-Communication.md#testing-custom-certificate-stores-and-certificate-pinning"),
"Testing Custom Certificate Stores and SSL Pinning")</f>
        <v>Testing Custom Certificate Stores and SSL Pinning</v>
      </c>
      <c r="H51" s="61"/>
    </row>
    <row r="52" spans="2:8" ht="32" x14ac:dyDescent="0.2">
      <c r="B52" s="125" t="s">
        <v>35</v>
      </c>
      <c r="C52" s="48" t="s">
        <v>205</v>
      </c>
      <c r="D52" s="48"/>
      <c r="E52" s="44" t="s">
        <v>7</v>
      </c>
      <c r="F52" s="33" t="s">
        <v>81</v>
      </c>
      <c r="G52" s="134"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61"/>
    </row>
    <row r="53" spans="2:8" x14ac:dyDescent="0.2">
      <c r="B53" s="128" t="s">
        <v>232</v>
      </c>
      <c r="C53" s="48" t="s">
        <v>206</v>
      </c>
      <c r="D53" s="48"/>
      <c r="E53" s="44" t="s">
        <v>7</v>
      </c>
      <c r="F53" s="33" t="s">
        <v>81</v>
      </c>
      <c r="G53" s="134" t="str">
        <f>HYPERLINK(
_xlfn.CONCAT(
BASE_URL,
"0x05g-Testing-Network-Communication.md#testing-the-security-provider"),
"Verifying the Security Provider")</f>
        <v>Verifying the Security Provider</v>
      </c>
      <c r="H53" s="61"/>
    </row>
    <row r="54" spans="2:8" x14ac:dyDescent="0.2">
      <c r="B54" s="113" t="s">
        <v>36</v>
      </c>
      <c r="C54" s="34" t="s">
        <v>132</v>
      </c>
      <c r="D54" s="34"/>
      <c r="E54" s="47"/>
      <c r="F54" s="34"/>
      <c r="G54" s="34"/>
      <c r="H54" s="35"/>
    </row>
    <row r="55" spans="2:8" x14ac:dyDescent="0.2">
      <c r="B55" s="125" t="s">
        <v>62</v>
      </c>
      <c r="C55" s="48" t="s">
        <v>207</v>
      </c>
      <c r="D55" s="25" t="s">
        <v>7</v>
      </c>
      <c r="E55" s="44" t="s">
        <v>7</v>
      </c>
      <c r="F55" s="33"/>
      <c r="G55" s="134" t="str">
        <f>HYPERLINK(
_xlfn.CONCAT(
BASE_URL,
"0x05h-Testing-Platform-Interaction.md#testing-app-permissions"),
"Testing App Permissions")</f>
        <v>Testing App Permissions</v>
      </c>
      <c r="H55" s="61"/>
    </row>
    <row r="56" spans="2:8" ht="32" x14ac:dyDescent="0.2">
      <c r="B56" s="125" t="s">
        <v>63</v>
      </c>
      <c r="C56" s="48" t="s">
        <v>208</v>
      </c>
      <c r="D56" s="25" t="s">
        <v>7</v>
      </c>
      <c r="E56" s="44" t="s">
        <v>7</v>
      </c>
      <c r="F56" s="33"/>
      <c r="G56" s="134" t="str">
        <f>HYPERLINK(
_xlfn.CONCAT(
BASE_URL,
"0x04h-Testing-Code-Quality.md#injection-flaws"),
"Testing Input Validation and Sanitization")</f>
        <v>Testing Input Validation and Sanitization</v>
      </c>
      <c r="H56" s="61"/>
    </row>
    <row r="57" spans="2:8" x14ac:dyDescent="0.2">
      <c r="B57" s="125" t="s">
        <v>64</v>
      </c>
      <c r="C57" s="48" t="s">
        <v>209</v>
      </c>
      <c r="D57" s="25" t="s">
        <v>7</v>
      </c>
      <c r="E57" s="44" t="s">
        <v>7</v>
      </c>
      <c r="F57" s="33"/>
      <c r="G57" s="134" t="str">
        <f>HYPERLINK(
_xlfn.CONCAT(
BASE_URL,
"0x05h-Testing-Platform-Interaction.md#testing-custom-url-schemes"),
"Testing Custom URL Schemes")</f>
        <v>Testing Custom URL Schemes</v>
      </c>
      <c r="H57" s="61"/>
    </row>
    <row r="58" spans="2:8" ht="16" customHeight="1" x14ac:dyDescent="0.2">
      <c r="B58" s="125" t="s">
        <v>65</v>
      </c>
      <c r="C58" s="48" t="s">
        <v>210</v>
      </c>
      <c r="D58" s="25" t="s">
        <v>7</v>
      </c>
      <c r="E58" s="44" t="s">
        <v>7</v>
      </c>
      <c r="F58" s="33"/>
      <c r="G58" s="134" t="str">
        <f>HYPERLINK(
_xlfn.CONCAT(
BASE_URL,
"0x05h-Testing-Platform-Interaction.md#testing-for-sensitive-functionality-exposure-through-ipc"),
"Testing For Sensitive Functionality Exposure Through IPC")</f>
        <v>Testing For Sensitive Functionality Exposure Through IPC</v>
      </c>
      <c r="H58" s="61"/>
    </row>
    <row r="59" spans="2:8" x14ac:dyDescent="0.2">
      <c r="B59" s="125" t="s">
        <v>66</v>
      </c>
      <c r="C59" s="48" t="s">
        <v>211</v>
      </c>
      <c r="D59" s="25" t="s">
        <v>7</v>
      </c>
      <c r="E59" s="44" t="s">
        <v>7</v>
      </c>
      <c r="F59" s="33"/>
      <c r="G59" s="134" t="str">
        <f>HYPERLINK(
_xlfn.CONCAT(
BASE_URL,
"0x05h-Testing-Platform-Interaction.md#testing-javascript-execution-in-webviews"),
"Testing JavaScript Execution in WebViews")</f>
        <v>Testing JavaScript Execution in WebViews</v>
      </c>
      <c r="H59" s="61"/>
    </row>
    <row r="60" spans="2:8" ht="32" x14ac:dyDescent="0.2">
      <c r="B60" s="125" t="s">
        <v>67</v>
      </c>
      <c r="C60" s="48" t="s">
        <v>212</v>
      </c>
      <c r="D60" s="25" t="s">
        <v>7</v>
      </c>
      <c r="E60" s="44" t="s">
        <v>7</v>
      </c>
      <c r="F60" s="33"/>
      <c r="G60" s="134" t="str">
        <f>HYPERLINK(
_xlfn.CONCAT(
BASE_URL,
"0x05h-Testing-Platform-Interaction.md#testing-webview-protocol-handlers"),
"Testing WebView Protocol Handlers")</f>
        <v>Testing WebView Protocol Handlers</v>
      </c>
      <c r="H60" s="61"/>
    </row>
    <row r="61" spans="2:8" ht="32" x14ac:dyDescent="0.2">
      <c r="B61" s="128" t="s">
        <v>231</v>
      </c>
      <c r="C61" s="48" t="s">
        <v>152</v>
      </c>
      <c r="D61" s="25" t="s">
        <v>7</v>
      </c>
      <c r="E61" s="44" t="s">
        <v>7</v>
      </c>
      <c r="F61" s="33"/>
      <c r="G61" s="134" t="str">
        <f>HYPERLINK(
_xlfn.CONCAT(
BASE_URL,
"0x05h-Testing-Platform-Interaction.md#determining-whether-java-objects-are-exposed-through-webviews"),
"Testing Whether Java Objects Are Exposed Through WebViews")</f>
        <v>Testing Whether Java Objects Are Exposed Through WebViews</v>
      </c>
      <c r="H61" s="61"/>
    </row>
    <row r="62" spans="2:8" x14ac:dyDescent="0.2">
      <c r="B62" s="128" t="s">
        <v>230</v>
      </c>
      <c r="C62" s="48" t="s">
        <v>213</v>
      </c>
      <c r="D62" s="25" t="s">
        <v>7</v>
      </c>
      <c r="E62" s="44" t="s">
        <v>7</v>
      </c>
      <c r="F62" s="33"/>
      <c r="G62" s="134" t="str">
        <f>HYPERLINK(
_xlfn.CONCAT(
BASE_URL,
"0x05h-Testing-Platform-Interaction.md#testing-object-persistence"),
"Testing Object (De-)Serialization")</f>
        <v>Testing Object (De-)Serialization</v>
      </c>
      <c r="H62" s="61"/>
    </row>
    <row r="63" spans="2:8" x14ac:dyDescent="0.2">
      <c r="B63" s="113" t="s">
        <v>37</v>
      </c>
      <c r="C63" s="34" t="s">
        <v>72</v>
      </c>
      <c r="D63" s="34"/>
      <c r="E63" s="47"/>
      <c r="F63" s="34"/>
      <c r="G63" s="34"/>
      <c r="H63" s="35"/>
    </row>
    <row r="64" spans="2:8" x14ac:dyDescent="0.2">
      <c r="B64" s="125" t="s">
        <v>68</v>
      </c>
      <c r="C64" s="66" t="s">
        <v>214</v>
      </c>
      <c r="D64" s="25" t="s">
        <v>7</v>
      </c>
      <c r="E64" s="44" t="s">
        <v>7</v>
      </c>
      <c r="F64" s="33"/>
      <c r="G64" s="134" t="str">
        <f>HYPERLINK(
_xlfn.CONCAT(
BASE_URL,
"0x05i-Testing-Code-Quality-and-Build-Settings.md#making-sure-that-the-app-is-properly-signed"),
"Verifying That the App is Properly Signed")</f>
        <v>Verifying That the App is Properly Signed</v>
      </c>
      <c r="H64" s="61"/>
    </row>
    <row r="65" spans="2:9" x14ac:dyDescent="0.2">
      <c r="B65" s="125" t="s">
        <v>38</v>
      </c>
      <c r="C65" s="66" t="s">
        <v>215</v>
      </c>
      <c r="D65" s="25" t="s">
        <v>7</v>
      </c>
      <c r="E65" s="44" t="s">
        <v>7</v>
      </c>
      <c r="F65" s="33"/>
      <c r="G65" s="134" t="str">
        <f>HYPERLINK(
_xlfn.CONCAT(
BASE_URL,
"0x05i-Testing-Code-Quality-and-Build-Settings.md#determining-whether-the-app-is-debuggable"),
"Testing If the App is Debuggable")</f>
        <v>Testing If the App is Debuggable</v>
      </c>
      <c r="H65" s="61"/>
    </row>
    <row r="66" spans="2:9" x14ac:dyDescent="0.2">
      <c r="B66" s="125" t="s">
        <v>69</v>
      </c>
      <c r="C66" s="66" t="s">
        <v>216</v>
      </c>
      <c r="D66" s="25" t="s">
        <v>7</v>
      </c>
      <c r="E66" s="44" t="s">
        <v>7</v>
      </c>
      <c r="F66" s="33"/>
      <c r="G66" s="134" t="str">
        <f>HYPERLINK(
_xlfn.CONCAT(
BASE_URL,
"0x05i-Testing-Code-Quality-and-Build-Settings.md#finding-debugging-symbols"),
"Testing for Debugging Symbols")</f>
        <v>Testing for Debugging Symbols</v>
      </c>
      <c r="H66" s="61"/>
    </row>
    <row r="67" spans="2:9" x14ac:dyDescent="0.2">
      <c r="B67" s="125" t="s">
        <v>70</v>
      </c>
      <c r="C67" s="66" t="s">
        <v>217</v>
      </c>
      <c r="D67" s="25" t="s">
        <v>7</v>
      </c>
      <c r="E67" s="44" t="s">
        <v>7</v>
      </c>
      <c r="F67" s="33"/>
      <c r="G67" s="134" t="str">
        <f>HYPERLINK(
_xlfn.CONCAT(
BASE_URL,
"0x05i-Testing-Code-Quality-and-Build-Settings.md#finding-debugging-code-and-verbose-error-logging"),
"Testing for Debugging Code and Verbose Error Logging")</f>
        <v>Testing for Debugging Code and Verbose Error Logging</v>
      </c>
      <c r="H67" s="61"/>
    </row>
    <row r="68" spans="2:9" ht="32" x14ac:dyDescent="0.2">
      <c r="B68" s="125" t="s">
        <v>71</v>
      </c>
      <c r="C68" s="66" t="s">
        <v>218</v>
      </c>
      <c r="D68" s="25" t="s">
        <v>7</v>
      </c>
      <c r="E68" s="44" t="s">
        <v>7</v>
      </c>
      <c r="F68" s="33"/>
      <c r="G68" s="63" t="str">
        <f>HYPERLINK(
_xlfn.CONCAT(
BASE_URL,
"0x05i-Testing-Code-Quality-and-Build-Settings.md#checking-for-weaknesses-in-third-party-libraries"),
"Testing for Weaknesses in Third Party Libraries")</f>
        <v>Testing for Weaknesses in Third Party Libraries</v>
      </c>
      <c r="H68" s="61"/>
    </row>
    <row r="69" spans="2:9" x14ac:dyDescent="0.2">
      <c r="B69" s="125" t="s">
        <v>39</v>
      </c>
      <c r="C69" s="66" t="s">
        <v>219</v>
      </c>
      <c r="D69" s="25" t="s">
        <v>7</v>
      </c>
      <c r="E69" s="44" t="s">
        <v>7</v>
      </c>
      <c r="F69" s="33"/>
      <c r="G69" s="134" t="str">
        <f>HYPERLINK(
_xlfn.CONCAT(
BASE_URL,
"0x05i-Testing-Code-Quality-and-Build-Settings.md#testing-exception-handling"),
"Testing Exception Handling")</f>
        <v>Testing Exception Handling</v>
      </c>
      <c r="H69" s="61"/>
    </row>
    <row r="70" spans="2:9" x14ac:dyDescent="0.2">
      <c r="B70" s="125" t="s">
        <v>40</v>
      </c>
      <c r="C70" s="66" t="s">
        <v>220</v>
      </c>
      <c r="D70" s="25" t="s">
        <v>7</v>
      </c>
      <c r="E70" s="44" t="s">
        <v>7</v>
      </c>
      <c r="F70" s="33"/>
      <c r="G70" s="134" t="str">
        <f>HYPERLINK(
_xlfn.CONCAT(
BASE_URL,
"0x05i-Testing-Code-Quality-and-Build-Settings.md#testing-exception-handling"),
"Testing  Error Handling in Security Controls")</f>
        <v>Testing  Error Handling in Security Controls</v>
      </c>
      <c r="H70" s="61"/>
    </row>
    <row r="71" spans="2:9" ht="17" x14ac:dyDescent="0.2">
      <c r="B71" s="125" t="s">
        <v>41</v>
      </c>
      <c r="C71" s="66" t="s">
        <v>221</v>
      </c>
      <c r="D71" s="25" t="s">
        <v>7</v>
      </c>
      <c r="E71" s="44" t="s">
        <v>7</v>
      </c>
      <c r="F71" s="33"/>
      <c r="G71" s="135" t="str">
        <f>HYPERLINK(
_xlfn.CONCAT(
BASE_URL,
"0x05i-Testing-Code-Quality-and-Build-Settings.md#testing-exception-handling"),
"Testing for Memory Management Bugs")</f>
        <v>Testing for Memory Management Bugs</v>
      </c>
      <c r="H71" s="136" t="s">
        <v>229</v>
      </c>
      <c r="I71" s="136"/>
    </row>
    <row r="72" spans="2:9" ht="32" x14ac:dyDescent="0.2">
      <c r="B72" s="125" t="s">
        <v>155</v>
      </c>
      <c r="C72" s="66" t="s">
        <v>148</v>
      </c>
      <c r="D72" s="25" t="s">
        <v>7</v>
      </c>
      <c r="E72" s="44" t="s">
        <v>7</v>
      </c>
      <c r="F72" s="33"/>
      <c r="G72" s="134" t="str">
        <f>HYPERLINK(
_xlfn.CONCAT(
BASE_URL,
"0x05i-Testing-Code-Quality-and-Build-Settings.md#make-sure-that-free-security-features-are-activated"),
"Verifying usage of Free Security Features")</f>
        <v>Verifying usage of Free Security Features</v>
      </c>
      <c r="H72" s="61"/>
    </row>
    <row r="73" spans="2:9" x14ac:dyDescent="0.2">
      <c r="B73" s="116"/>
      <c r="C73" s="36"/>
      <c r="D73" s="37"/>
      <c r="E73" s="37"/>
      <c r="F73" s="37"/>
      <c r="G73" s="37"/>
      <c r="H73" s="38"/>
    </row>
    <row r="74" spans="2:9" x14ac:dyDescent="0.2">
      <c r="B74" s="137"/>
      <c r="C74" s="138"/>
      <c r="D74" s="139"/>
      <c r="E74" s="139"/>
      <c r="F74" s="139"/>
      <c r="G74" s="139"/>
      <c r="H74" s="139"/>
    </row>
    <row r="75" spans="2:9" x14ac:dyDescent="0.2">
      <c r="B75" s="137"/>
      <c r="C75" s="48"/>
      <c r="D75" s="139"/>
      <c r="E75" s="139"/>
      <c r="F75" s="139"/>
      <c r="G75" s="139"/>
      <c r="H75" s="139"/>
    </row>
    <row r="76" spans="2:9" x14ac:dyDescent="0.2">
      <c r="B76" s="137"/>
      <c r="C76" s="138"/>
      <c r="D76" s="139"/>
      <c r="E76" s="139"/>
      <c r="F76" s="139"/>
      <c r="G76" s="139"/>
      <c r="H76" s="139"/>
    </row>
    <row r="77" spans="2:9" x14ac:dyDescent="0.2">
      <c r="B77" s="140" t="s">
        <v>77</v>
      </c>
      <c r="C77" s="138"/>
      <c r="D77" s="139"/>
      <c r="E77" s="139"/>
      <c r="F77" s="139"/>
      <c r="G77" s="139"/>
      <c r="H77" s="139"/>
    </row>
    <row r="78" spans="2:9" x14ac:dyDescent="0.2">
      <c r="B78" s="119" t="s">
        <v>78</v>
      </c>
      <c r="C78" s="41" t="s">
        <v>79</v>
      </c>
      <c r="D78" s="139"/>
      <c r="E78" s="139"/>
      <c r="F78" s="139"/>
      <c r="G78" s="139"/>
      <c r="H78" s="139"/>
    </row>
    <row r="79" spans="2:9" x14ac:dyDescent="0.2">
      <c r="B79" s="120" t="s">
        <v>111</v>
      </c>
      <c r="C79" s="42" t="s">
        <v>80</v>
      </c>
      <c r="D79" s="139"/>
      <c r="E79" s="139"/>
      <c r="F79" s="139"/>
      <c r="G79" s="139"/>
      <c r="H79" s="139"/>
    </row>
    <row r="80" spans="2:9" x14ac:dyDescent="0.2">
      <c r="B80" s="120" t="s">
        <v>112</v>
      </c>
      <c r="C80" s="42" t="s">
        <v>83</v>
      </c>
      <c r="D80" s="139"/>
      <c r="E80" s="139"/>
      <c r="F80" s="139"/>
      <c r="G80" s="139"/>
      <c r="H80" s="139"/>
    </row>
    <row r="81" spans="2:8" x14ac:dyDescent="0.2">
      <c r="B81" s="120" t="s">
        <v>81</v>
      </c>
      <c r="C81" s="42" t="s">
        <v>82</v>
      </c>
      <c r="D81" s="139"/>
      <c r="E81" s="139"/>
      <c r="F81" s="139"/>
      <c r="G81" s="139"/>
      <c r="H81" s="139"/>
    </row>
    <row r="82" spans="2:8" x14ac:dyDescent="0.2">
      <c r="B82" s="137"/>
      <c r="C82" s="138"/>
      <c r="D82" s="139"/>
      <c r="E82" s="139"/>
      <c r="F82" s="139"/>
      <c r="G82" s="139"/>
      <c r="H82" s="141"/>
    </row>
    <row r="83" spans="2:8" x14ac:dyDescent="0.2">
      <c r="B83" s="137"/>
      <c r="C83" s="138"/>
      <c r="D83" s="139"/>
      <c r="E83" s="139"/>
      <c r="F83" s="139"/>
      <c r="G83" s="139"/>
      <c r="H83" s="141"/>
    </row>
    <row r="84" spans="2:8" x14ac:dyDescent="0.2">
      <c r="B84" s="137"/>
      <c r="C84" s="138"/>
      <c r="D84" s="139"/>
      <c r="E84" s="139"/>
      <c r="F84" s="139"/>
      <c r="G84" s="139"/>
      <c r="H84" s="141"/>
    </row>
    <row r="85" spans="2:8" x14ac:dyDescent="0.2">
      <c r="B85" s="142"/>
      <c r="C85" s="143"/>
      <c r="D85" s="141"/>
      <c r="E85" s="141"/>
      <c r="F85" s="141"/>
      <c r="G85" s="141"/>
      <c r="H85" s="141"/>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7" r:id="rId1" location="testing-local-storage-for-sensitive-data" display="Testing For Sensitive Data in Local Data Storage" xr:uid="{BAAA2175-724E-4546-BA03-45D92E6BBE47}"/>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zoomScaleNormal="100" zoomScalePageLayoutView="130" workbookViewId="0">
      <selection activeCell="G6" sqref="G6"/>
    </sheetView>
  </sheetViews>
  <sheetFormatPr baseColWidth="10" defaultColWidth="11" defaultRowHeight="16" x14ac:dyDescent="0.2"/>
  <cols>
    <col min="1" max="1" width="1.83203125" style="130" customWidth="1"/>
    <col min="2" max="2" width="7.33203125" style="144" customWidth="1"/>
    <col min="3" max="3" width="93.33203125" style="130" customWidth="1"/>
    <col min="4" max="4" width="3" style="130" bestFit="1" customWidth="1"/>
    <col min="5" max="5" width="5.83203125" style="130" bestFit="1" customWidth="1"/>
    <col min="6" max="6" width="42.5" style="130" customWidth="1"/>
    <col min="7" max="7" width="30.6640625" style="130" customWidth="1"/>
    <col min="8" max="16384" width="11" style="130"/>
  </cols>
  <sheetData>
    <row r="1" spans="2:7" ht="19" x14ac:dyDescent="0.25">
      <c r="B1" s="146" t="s">
        <v>134</v>
      </c>
      <c r="C1" s="141"/>
      <c r="D1" s="141"/>
      <c r="E1" s="141"/>
      <c r="F1" s="141"/>
      <c r="G1" s="141"/>
    </row>
    <row r="2" spans="2:7" x14ac:dyDescent="0.2">
      <c r="B2" s="142"/>
      <c r="C2" s="141"/>
      <c r="D2" s="141"/>
      <c r="E2" s="141"/>
      <c r="F2" s="141"/>
      <c r="G2" s="141"/>
    </row>
    <row r="3" spans="2:7" x14ac:dyDescent="0.2">
      <c r="B3" s="112" t="s">
        <v>0</v>
      </c>
      <c r="C3" s="26" t="s">
        <v>43</v>
      </c>
      <c r="D3" s="27" t="s">
        <v>44</v>
      </c>
      <c r="E3" s="27" t="s">
        <v>109</v>
      </c>
      <c r="F3" s="27" t="s">
        <v>123</v>
      </c>
      <c r="G3" s="28" t="s">
        <v>110</v>
      </c>
    </row>
    <row r="4" spans="2:7" x14ac:dyDescent="0.2">
      <c r="B4" s="113"/>
      <c r="C4" s="34" t="s">
        <v>46</v>
      </c>
      <c r="D4" s="34"/>
      <c r="E4" s="34"/>
      <c r="F4" s="34"/>
      <c r="G4" s="35"/>
    </row>
    <row r="5" spans="2:7" ht="32" x14ac:dyDescent="0.2">
      <c r="B5" s="127" t="s">
        <v>240</v>
      </c>
      <c r="C5" s="32" t="s">
        <v>250</v>
      </c>
      <c r="D5" s="24" t="s">
        <v>7</v>
      </c>
      <c r="E5" s="33" t="s">
        <v>81</v>
      </c>
      <c r="F5" s="134" t="str">
        <f>HYPERLINK(
_xlfn.CONCAT(
BASE_URL,
"0x05j-Testing-Resiliency-Against-Reverse-Engineering.md#testing-root-detection"),
"Testing Root Detection")</f>
        <v>Testing Root Detection</v>
      </c>
      <c r="G5" s="61"/>
    </row>
    <row r="6" spans="2:7" ht="32" x14ac:dyDescent="0.2">
      <c r="B6" s="127" t="s">
        <v>241</v>
      </c>
      <c r="C6" s="32" t="s">
        <v>251</v>
      </c>
      <c r="D6" s="24" t="s">
        <v>7</v>
      </c>
      <c r="E6" s="33" t="s">
        <v>81</v>
      </c>
      <c r="F6" s="135" t="str">
        <f>HYPERLINK(
_xlfn.CONCAT(
BASE_URL,
"0x05j-Testing-Resiliency-Against-Reverse-Engineering.md#testing-anti-debugging"),
"Testing Debugging Defenses")</f>
        <v>Testing Debugging Defenses</v>
      </c>
      <c r="G6" s="61"/>
    </row>
    <row r="7" spans="2:7" x14ac:dyDescent="0.2">
      <c r="B7" s="127" t="s">
        <v>242</v>
      </c>
      <c r="C7" s="32" t="s">
        <v>252</v>
      </c>
      <c r="D7" s="24" t="s">
        <v>7</v>
      </c>
      <c r="E7" s="33" t="s">
        <v>81</v>
      </c>
      <c r="F7" s="134" t="str">
        <f>HYPERLINK(
_xlfn.CONCAT(
BASE_URL,
"0x05j-Testing-Resiliency-Against-Reverse-Engineering.md#testing-file-integrity-checks"),
"Testing File Integrity Checks")</f>
        <v>Testing File Integrity Checks</v>
      </c>
      <c r="G7" s="61"/>
    </row>
    <row r="8" spans="2:7" x14ac:dyDescent="0.2">
      <c r="B8" s="127" t="s">
        <v>243</v>
      </c>
      <c r="C8" s="32" t="s">
        <v>253</v>
      </c>
      <c r="D8" s="24" t="s">
        <v>7</v>
      </c>
      <c r="E8" s="33" t="s">
        <v>81</v>
      </c>
      <c r="F8" s="134" t="str">
        <f>HYPERLINK(
_xlfn.CONCAT(
BASE_URL,
"0x05j-Testing-Resiliency-Against-Reverse-Engineering.md#testing-the-detection-of-reverse-engineering-tools"),
"Testing Detection of Reverse Engineering Tools")</f>
        <v>Testing Detection of Reverse Engineering Tools</v>
      </c>
      <c r="G8" s="61"/>
    </row>
    <row r="9" spans="2:7" x14ac:dyDescent="0.2">
      <c r="B9" s="127" t="s">
        <v>244</v>
      </c>
      <c r="C9" s="32" t="s">
        <v>254</v>
      </c>
      <c r="D9" s="24" t="s">
        <v>7</v>
      </c>
      <c r="E9" s="33" t="s">
        <v>81</v>
      </c>
      <c r="F9" s="134" t="str">
        <f>HYPERLINK(
_xlfn.CONCAT(
BASE_URL,
"0x05j-Testing-Resiliency-Against-Reverse-Engineering.md#testing-emulator-detection"),
"Testing Simple Emulator Detection")</f>
        <v>Testing Simple Emulator Detection</v>
      </c>
      <c r="G9" s="61"/>
    </row>
    <row r="10" spans="2:7" x14ac:dyDescent="0.2">
      <c r="B10" s="127" t="s">
        <v>245</v>
      </c>
      <c r="C10" s="32" t="s">
        <v>255</v>
      </c>
      <c r="D10" s="24" t="s">
        <v>7</v>
      </c>
      <c r="E10" s="33" t="s">
        <v>81</v>
      </c>
      <c r="F10" s="134" t="str">
        <f>HYPERLINK(
_xlfn.CONCAT(
BASE_URL,
"0x05j-Testing-Resiliency-Against-Reverse-Engineering.md#testing-run-time-integrity-checks"),
"Testing Run-Time Integrity Checks")</f>
        <v>Testing Run-Time Integrity Checks</v>
      </c>
      <c r="G10" s="61"/>
    </row>
    <row r="11" spans="2:7" ht="32" x14ac:dyDescent="0.2">
      <c r="B11" s="127" t="s">
        <v>246</v>
      </c>
      <c r="C11" s="32" t="s">
        <v>256</v>
      </c>
      <c r="D11" s="24" t="s">
        <v>7</v>
      </c>
      <c r="E11" s="33" t="s">
        <v>81</v>
      </c>
      <c r="F11" s="45" t="s">
        <v>131</v>
      </c>
      <c r="G11" s="61"/>
    </row>
    <row r="12" spans="2:7" x14ac:dyDescent="0.2">
      <c r="B12" s="127" t="s">
        <v>247</v>
      </c>
      <c r="C12" s="32" t="s">
        <v>257</v>
      </c>
      <c r="D12" s="24" t="s">
        <v>7</v>
      </c>
      <c r="E12" s="33" t="s">
        <v>81</v>
      </c>
      <c r="F12" s="45" t="s">
        <v>131</v>
      </c>
      <c r="G12" s="61"/>
    </row>
    <row r="13" spans="2:7" x14ac:dyDescent="0.2">
      <c r="B13" s="127" t="s">
        <v>157</v>
      </c>
      <c r="C13" s="32" t="s">
        <v>258</v>
      </c>
      <c r="D13" s="24" t="s">
        <v>7</v>
      </c>
      <c r="E13" s="33" t="s">
        <v>81</v>
      </c>
      <c r="F13" s="135" t="str">
        <f>HYPERLINK(
_xlfn.CONCAT(
BASE_URL,
"0x05j-Testing-Resiliency-Against-Reverse-Engineering.md#testing-obfuscation"),
"Testing Simple Obfuscation")</f>
        <v>Testing Simple Obfuscation</v>
      </c>
      <c r="G13" s="61"/>
    </row>
    <row r="14" spans="2:7" x14ac:dyDescent="0.2">
      <c r="B14" s="113"/>
      <c r="C14" s="34" t="s">
        <v>45</v>
      </c>
      <c r="D14" s="34"/>
      <c r="E14" s="34"/>
      <c r="F14" s="34"/>
      <c r="G14" s="35"/>
    </row>
    <row r="15" spans="2:7" ht="32" x14ac:dyDescent="0.2">
      <c r="B15" s="115" t="s">
        <v>73</v>
      </c>
      <c r="C15" s="32" t="s">
        <v>259</v>
      </c>
      <c r="D15" s="24" t="s">
        <v>7</v>
      </c>
      <c r="E15" s="33" t="s">
        <v>81</v>
      </c>
      <c r="F15" s="135" t="str">
        <f>HYPERLINK(
_xlfn.CONCAT(
BASE_URL,
"0x05j-Testing-Resiliency-Against-Reverse-Engineering.md#testing-device-binding"),
"Testing Device Binding")</f>
        <v>Testing Device Binding</v>
      </c>
      <c r="G15" s="61"/>
    </row>
    <row r="16" spans="2:7" x14ac:dyDescent="0.2">
      <c r="B16" s="113"/>
      <c r="C16" s="34" t="s">
        <v>47</v>
      </c>
      <c r="D16" s="34"/>
      <c r="E16" s="34"/>
      <c r="F16" s="34"/>
      <c r="G16" s="35"/>
    </row>
    <row r="17" spans="2:7" ht="50" customHeight="1" x14ac:dyDescent="0.2">
      <c r="B17" s="127" t="s">
        <v>248</v>
      </c>
      <c r="C17" s="32" t="s">
        <v>260</v>
      </c>
      <c r="D17" s="24" t="s">
        <v>7</v>
      </c>
      <c r="E17" s="33" t="s">
        <v>81</v>
      </c>
      <c r="F17" s="45" t="s">
        <v>131</v>
      </c>
      <c r="G17" s="61"/>
    </row>
    <row r="18" spans="2:7" ht="64" x14ac:dyDescent="0.2">
      <c r="B18" s="127" t="s">
        <v>249</v>
      </c>
      <c r="C18" s="32" t="s">
        <v>261</v>
      </c>
      <c r="D18" s="24" t="s">
        <v>7</v>
      </c>
      <c r="E18" s="33" t="s">
        <v>81</v>
      </c>
      <c r="F18" s="45" t="s">
        <v>131</v>
      </c>
      <c r="G18" s="61"/>
    </row>
    <row r="19" spans="2:7" x14ac:dyDescent="0.2">
      <c r="B19" s="116"/>
      <c r="C19" s="36"/>
      <c r="D19" s="37"/>
      <c r="E19" s="37"/>
      <c r="F19" s="37"/>
      <c r="G19" s="38"/>
    </row>
    <row r="20" spans="2:7" x14ac:dyDescent="0.2">
      <c r="B20" s="137"/>
      <c r="C20" s="139"/>
      <c r="D20" s="139"/>
      <c r="E20" s="139"/>
      <c r="F20" s="139"/>
      <c r="G20" s="139"/>
    </row>
    <row r="21" spans="2:7" x14ac:dyDescent="0.2">
      <c r="B21" s="137"/>
      <c r="C21" s="139"/>
      <c r="D21" s="139"/>
      <c r="E21" s="139"/>
      <c r="F21" s="139"/>
      <c r="G21" s="139"/>
    </row>
    <row r="22" spans="2:7" x14ac:dyDescent="0.2">
      <c r="B22" s="140" t="s">
        <v>77</v>
      </c>
      <c r="C22" s="138"/>
      <c r="D22" s="139"/>
      <c r="E22" s="139"/>
      <c r="F22" s="139"/>
      <c r="G22" s="139"/>
    </row>
    <row r="23" spans="2:7" x14ac:dyDescent="0.2">
      <c r="B23" s="119" t="s">
        <v>78</v>
      </c>
      <c r="C23" s="41" t="s">
        <v>79</v>
      </c>
      <c r="D23" s="139"/>
      <c r="E23" s="139"/>
      <c r="F23" s="139"/>
      <c r="G23" s="139"/>
    </row>
    <row r="24" spans="2:7" x14ac:dyDescent="0.2">
      <c r="B24" s="120" t="s">
        <v>111</v>
      </c>
      <c r="C24" s="42" t="s">
        <v>80</v>
      </c>
      <c r="D24" s="139"/>
      <c r="E24" s="139"/>
      <c r="F24" s="139"/>
      <c r="G24" s="139"/>
    </row>
    <row r="25" spans="2:7" x14ac:dyDescent="0.2">
      <c r="B25" s="120" t="s">
        <v>112</v>
      </c>
      <c r="C25" s="42" t="s">
        <v>83</v>
      </c>
      <c r="D25" s="139"/>
      <c r="E25" s="139"/>
      <c r="F25" s="139"/>
      <c r="G25" s="139"/>
    </row>
    <row r="26" spans="2:7" x14ac:dyDescent="0.2">
      <c r="B26" s="120" t="s">
        <v>81</v>
      </c>
      <c r="C26" s="42" t="s">
        <v>82</v>
      </c>
      <c r="D26" s="139"/>
      <c r="E26" s="139"/>
      <c r="F26" s="139"/>
      <c r="G26" s="139"/>
    </row>
    <row r="27" spans="2:7" x14ac:dyDescent="0.2">
      <c r="B27" s="142"/>
      <c r="C27" s="141"/>
      <c r="D27" s="141"/>
      <c r="E27" s="141"/>
      <c r="F27" s="141"/>
      <c r="G27" s="141"/>
    </row>
    <row r="28" spans="2:7" x14ac:dyDescent="0.2">
      <c r="B28" s="142"/>
      <c r="C28" s="141"/>
      <c r="D28" s="141"/>
      <c r="E28" s="141"/>
      <c r="F28" s="141"/>
      <c r="G28" s="141"/>
    </row>
    <row r="29" spans="2:7" x14ac:dyDescent="0.2">
      <c r="B29" s="142"/>
      <c r="C29" s="141"/>
      <c r="D29" s="141"/>
      <c r="E29" s="141"/>
      <c r="F29" s="141"/>
      <c r="G29" s="141"/>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85"/>
  <sheetViews>
    <sheetView zoomScaleNormal="100" zoomScalePageLayoutView="130" workbookViewId="0">
      <selection activeCell="G5" sqref="G5"/>
    </sheetView>
  </sheetViews>
  <sheetFormatPr baseColWidth="10" defaultColWidth="11" defaultRowHeight="16" x14ac:dyDescent="0.2"/>
  <cols>
    <col min="1" max="1" width="1.83203125" customWidth="1"/>
    <col min="2" max="2" width="8" style="111" customWidth="1"/>
    <col min="3" max="3" width="97.33203125" customWidth="1"/>
    <col min="4" max="5" width="6.6640625" bestFit="1" customWidth="1"/>
    <col min="6" max="6" width="5.83203125" bestFit="1" customWidth="1"/>
    <col min="7" max="7" width="60.33203125" bestFit="1" customWidth="1"/>
    <col min="8" max="8" width="30.83203125" customWidth="1"/>
    <col min="10" max="11" width="10.83203125" customWidth="1"/>
  </cols>
  <sheetData>
    <row r="1" spans="2:8" ht="19" x14ac:dyDescent="0.25">
      <c r="B1" s="121" t="s">
        <v>135</v>
      </c>
      <c r="C1" s="43"/>
      <c r="D1" s="43"/>
      <c r="E1" s="43"/>
      <c r="F1" s="43"/>
      <c r="G1" s="43"/>
      <c r="H1" s="43"/>
    </row>
    <row r="2" spans="2:8" x14ac:dyDescent="0.2">
      <c r="B2" s="122"/>
      <c r="C2" s="43"/>
      <c r="D2" s="43"/>
      <c r="E2" s="43"/>
      <c r="F2" s="43"/>
      <c r="G2" s="43"/>
      <c r="H2" s="43"/>
    </row>
    <row r="3" spans="2:8" x14ac:dyDescent="0.2">
      <c r="B3" s="123" t="s">
        <v>0</v>
      </c>
      <c r="C3" s="26" t="s">
        <v>1</v>
      </c>
      <c r="D3" s="27" t="s">
        <v>2</v>
      </c>
      <c r="E3" s="27" t="s">
        <v>3</v>
      </c>
      <c r="F3" s="27" t="s">
        <v>109</v>
      </c>
      <c r="G3" s="27" t="s">
        <v>123</v>
      </c>
      <c r="H3" s="28" t="s">
        <v>110</v>
      </c>
    </row>
    <row r="4" spans="2:8" x14ac:dyDescent="0.2">
      <c r="B4" s="124" t="s">
        <v>4</v>
      </c>
      <c r="C4" s="29" t="s">
        <v>5</v>
      </c>
      <c r="D4" s="30"/>
      <c r="E4" s="30"/>
      <c r="F4" s="30"/>
      <c r="G4" s="30"/>
      <c r="H4" s="31"/>
    </row>
    <row r="5" spans="2:8" x14ac:dyDescent="0.2">
      <c r="B5" s="114" t="s">
        <v>6</v>
      </c>
      <c r="C5" s="66" t="s">
        <v>162</v>
      </c>
      <c r="D5" s="25" t="s">
        <v>7</v>
      </c>
      <c r="E5" s="44" t="s">
        <v>7</v>
      </c>
      <c r="F5" s="33"/>
      <c r="G5" s="45" t="s">
        <v>131</v>
      </c>
      <c r="H5" s="61"/>
    </row>
    <row r="6" spans="2:8" x14ac:dyDescent="0.2">
      <c r="B6" s="114" t="s">
        <v>239</v>
      </c>
      <c r="C6" s="66" t="s">
        <v>163</v>
      </c>
      <c r="D6" s="25" t="s">
        <v>7</v>
      </c>
      <c r="E6" s="44" t="s">
        <v>7</v>
      </c>
      <c r="F6" s="33"/>
      <c r="G6" s="45" t="s">
        <v>131</v>
      </c>
      <c r="H6" s="61"/>
    </row>
    <row r="7" spans="2:8" ht="32" x14ac:dyDescent="0.2">
      <c r="B7" s="114" t="s">
        <v>238</v>
      </c>
      <c r="C7" s="66" t="s">
        <v>164</v>
      </c>
      <c r="D7" s="25" t="s">
        <v>7</v>
      </c>
      <c r="E7" s="44" t="s">
        <v>7</v>
      </c>
      <c r="F7" s="33"/>
      <c r="G7" s="45" t="s">
        <v>131</v>
      </c>
      <c r="H7" s="61"/>
    </row>
    <row r="8" spans="2:8" x14ac:dyDescent="0.2">
      <c r="B8" s="114" t="s">
        <v>237</v>
      </c>
      <c r="C8" s="66" t="s">
        <v>165</v>
      </c>
      <c r="D8" s="25" t="s">
        <v>7</v>
      </c>
      <c r="E8" s="44" t="s">
        <v>7</v>
      </c>
      <c r="F8" s="33"/>
      <c r="G8" s="45" t="s">
        <v>131</v>
      </c>
      <c r="H8" s="61"/>
    </row>
    <row r="9" spans="2:8" x14ac:dyDescent="0.2">
      <c r="B9" s="114" t="s">
        <v>236</v>
      </c>
      <c r="C9" s="66" t="s">
        <v>166</v>
      </c>
      <c r="D9" s="32"/>
      <c r="E9" s="44" t="s">
        <v>7</v>
      </c>
      <c r="F9" s="33" t="s">
        <v>81</v>
      </c>
      <c r="G9" s="45" t="s">
        <v>131</v>
      </c>
      <c r="H9" s="61"/>
    </row>
    <row r="10" spans="2:8" ht="32" x14ac:dyDescent="0.2">
      <c r="B10" s="114" t="s">
        <v>235</v>
      </c>
      <c r="C10" s="66" t="s">
        <v>167</v>
      </c>
      <c r="D10" s="32"/>
      <c r="E10" s="44" t="s">
        <v>7</v>
      </c>
      <c r="F10" s="33" t="s">
        <v>81</v>
      </c>
      <c r="G10" s="45" t="s">
        <v>131</v>
      </c>
      <c r="H10" s="61"/>
    </row>
    <row r="11" spans="2:8" x14ac:dyDescent="0.2">
      <c r="B11" s="114" t="s">
        <v>8</v>
      </c>
      <c r="C11" s="66" t="s">
        <v>168</v>
      </c>
      <c r="D11" s="46"/>
      <c r="E11" s="44" t="s">
        <v>7</v>
      </c>
      <c r="F11" s="33" t="s">
        <v>81</v>
      </c>
      <c r="G11" s="45" t="s">
        <v>131</v>
      </c>
      <c r="H11" s="61"/>
    </row>
    <row r="12" spans="2:8" ht="32" x14ac:dyDescent="0.2">
      <c r="B12" s="114" t="s">
        <v>234</v>
      </c>
      <c r="C12" s="66" t="s">
        <v>169</v>
      </c>
      <c r="D12" s="32"/>
      <c r="E12" s="44" t="s">
        <v>7</v>
      </c>
      <c r="F12" s="33" t="s">
        <v>81</v>
      </c>
      <c r="G12" s="45" t="s">
        <v>131</v>
      </c>
      <c r="H12" s="61"/>
    </row>
    <row r="13" spans="2:8" x14ac:dyDescent="0.2">
      <c r="B13" s="114" t="s">
        <v>233</v>
      </c>
      <c r="C13" s="66" t="s">
        <v>170</v>
      </c>
      <c r="D13" s="32"/>
      <c r="E13" s="44" t="s">
        <v>7</v>
      </c>
      <c r="F13" s="33" t="s">
        <v>81</v>
      </c>
      <c r="G13" s="45" t="s">
        <v>131</v>
      </c>
      <c r="H13" s="61"/>
    </row>
    <row r="14" spans="2:8" x14ac:dyDescent="0.2">
      <c r="B14" s="114" t="s">
        <v>9</v>
      </c>
      <c r="C14" s="66" t="s">
        <v>171</v>
      </c>
      <c r="D14" s="32"/>
      <c r="E14" s="44" t="s">
        <v>7</v>
      </c>
      <c r="F14" s="33" t="s">
        <v>81</v>
      </c>
      <c r="G14" s="45" t="s">
        <v>131</v>
      </c>
      <c r="H14" s="61"/>
    </row>
    <row r="15" spans="2:8" x14ac:dyDescent="0.2">
      <c r="B15" s="113" t="s">
        <v>10</v>
      </c>
      <c r="C15" s="34" t="s">
        <v>42</v>
      </c>
      <c r="D15" s="34"/>
      <c r="E15" s="47"/>
      <c r="F15" s="34"/>
      <c r="G15" s="34"/>
      <c r="H15" s="35"/>
    </row>
    <row r="16" spans="2:8" ht="32" x14ac:dyDescent="0.2">
      <c r="B16" s="125" t="s">
        <v>11</v>
      </c>
      <c r="C16" s="66" t="s">
        <v>172</v>
      </c>
      <c r="D16" s="25" t="s">
        <v>7</v>
      </c>
      <c r="E16" s="44" t="s">
        <v>7</v>
      </c>
      <c r="F16" s="33"/>
      <c r="G16" s="134" t="str">
        <f>HYPERLINK(
_xlfn.CONCAT(
BASE_URL,
"0x06d-Testing-Data-Storage.md#testing-local-data-storage"),
"Testing For Sensitive Data in Local Data Storage")</f>
        <v>Testing For Sensitive Data in Local Data Storage</v>
      </c>
      <c r="H16" s="61"/>
    </row>
    <row r="17" spans="2:8" x14ac:dyDescent="0.2">
      <c r="B17" s="125" t="s">
        <v>48</v>
      </c>
      <c r="C17" s="66" t="s">
        <v>173</v>
      </c>
      <c r="D17" s="25"/>
      <c r="E17" s="44"/>
      <c r="F17" s="33"/>
      <c r="G17" s="134" t="str">
        <f>HYPERLINK(
_xlfn.CONCAT(
BASE_URL,
"0x06d-Testing-Data-Storage.md#testing-local-data-storage"),
"Testing For Sensitive Data in Local Data Storage")</f>
        <v>Testing For Sensitive Data in Local Data Storage</v>
      </c>
      <c r="H17" s="61"/>
    </row>
    <row r="18" spans="2:8" x14ac:dyDescent="0.2">
      <c r="B18" s="125" t="s">
        <v>49</v>
      </c>
      <c r="C18" s="66" t="s">
        <v>174</v>
      </c>
      <c r="D18" s="25" t="s">
        <v>7</v>
      </c>
      <c r="E18" s="44" t="s">
        <v>7</v>
      </c>
      <c r="F18" s="33"/>
      <c r="G18" s="134" t="str">
        <f>HYPERLINK(
_xlfn.CONCAT(
BASE_URL,
"0x06d-Testing-Data-Storage.md#checking-logs-for-sensitive-data"),
"Testing For Sensitive Data in Logs")</f>
        <v>Testing For Sensitive Data in Logs</v>
      </c>
      <c r="H18" s="61"/>
    </row>
    <row r="19" spans="2:8" x14ac:dyDescent="0.2">
      <c r="B19" s="125" t="s">
        <v>12</v>
      </c>
      <c r="C19" s="66" t="s">
        <v>175</v>
      </c>
      <c r="D19" s="25" t="s">
        <v>7</v>
      </c>
      <c r="E19" s="44" t="s">
        <v>7</v>
      </c>
      <c r="F19" s="33"/>
      <c r="G19" s="134" t="str">
        <f>HYPERLINK(
_xlfn.CONCAT(
BASE_URL,
"0x06d-Testing-Data-Storage.md#determining-whether-sensitive-data-is-sent-to-third-parties"),
"Testing Whether Sensitive Data Is Sent To Third Parties")</f>
        <v>Testing Whether Sensitive Data Is Sent To Third Parties</v>
      </c>
      <c r="H19" s="61"/>
    </row>
    <row r="20" spans="2:8" x14ac:dyDescent="0.2">
      <c r="B20" s="125" t="s">
        <v>50</v>
      </c>
      <c r="C20" s="66" t="s">
        <v>176</v>
      </c>
      <c r="D20" s="25" t="s">
        <v>7</v>
      </c>
      <c r="E20" s="44" t="s">
        <v>7</v>
      </c>
      <c r="F20" s="33"/>
      <c r="G20" s="135" t="str">
        <f>HYPERLINK(
_xlfn.CONCAT(
BASE_URL,
"0x06d-Testing-Data-Storage.md#finding-sensitive-data-in-the-keyboard-cache"),
"Testing Whether the Keyboard Cache Is Disabled for Text Input Fields")</f>
        <v>Testing Whether the Keyboard Cache Is Disabled for Text Input Fields</v>
      </c>
      <c r="H20" s="61"/>
    </row>
    <row r="21" spans="2:8" x14ac:dyDescent="0.2">
      <c r="B21" s="125" t="s">
        <v>13</v>
      </c>
      <c r="C21" s="66" t="s">
        <v>177</v>
      </c>
      <c r="D21" s="25" t="s">
        <v>7</v>
      </c>
      <c r="E21" s="44" t="s">
        <v>7</v>
      </c>
      <c r="F21" s="33"/>
      <c r="G21" s="135" t="str">
        <f>HYPERLINK(
_xlfn.CONCAT(
BASE_URL,
"0x06d-Testing-Data-Storage.md#determining-whether-sensitive-data-is-exposed-via-ipc-mechanisms"),
"Testing Whether Sensitive Data Is Exposed via IPC Mechanisms")</f>
        <v>Testing Whether Sensitive Data Is Exposed via IPC Mechanisms</v>
      </c>
      <c r="H21" s="61"/>
    </row>
    <row r="22" spans="2:8" x14ac:dyDescent="0.2">
      <c r="B22" s="125" t="s">
        <v>14</v>
      </c>
      <c r="C22" s="66" t="s">
        <v>178</v>
      </c>
      <c r="D22" s="25" t="s">
        <v>7</v>
      </c>
      <c r="E22" s="44" t="s">
        <v>7</v>
      </c>
      <c r="F22" s="33" t="s">
        <v>81</v>
      </c>
      <c r="G22" s="135" t="str">
        <f>HYPERLINK(
_xlfn.CONCAT(
BASE_URL,
"0x06d-Testing-Data-Storage.md#checking-for-sensitive-data-disclosed-through-the-user-interface"),
"Testing for Sensitive Data Disclosure Through the User Interface")</f>
        <v>Testing for Sensitive Data Disclosure Through the User Interface</v>
      </c>
      <c r="H22" s="61"/>
    </row>
    <row r="23" spans="2:8" x14ac:dyDescent="0.2">
      <c r="B23" s="125" t="s">
        <v>15</v>
      </c>
      <c r="C23" s="66" t="s">
        <v>179</v>
      </c>
      <c r="D23" s="48"/>
      <c r="E23" s="44" t="s">
        <v>7</v>
      </c>
      <c r="F23" s="33" t="s">
        <v>81</v>
      </c>
      <c r="G23" s="134" t="str">
        <f>HYPERLINK(
_xlfn.CONCAT(
BASE_URL,
"0x06d-Testing-Data-Storage.md#testing-backups-for-sensitive-data"),
"Testing for Sensitive Data in Backups")</f>
        <v>Testing for Sensitive Data in Backups</v>
      </c>
      <c r="H23" s="61"/>
    </row>
    <row r="24" spans="2:8" x14ac:dyDescent="0.2">
      <c r="B24" s="125" t="s">
        <v>16</v>
      </c>
      <c r="C24" s="66" t="s">
        <v>180</v>
      </c>
      <c r="D24" s="48"/>
      <c r="E24" s="44" t="s">
        <v>7</v>
      </c>
      <c r="F24" s="33" t="s">
        <v>81</v>
      </c>
      <c r="G24" s="134" t="str">
        <f>HYPERLINK(
_xlfn.CONCAT(
BASE_URL,
"0x06d-Testing-Data-Storage.md#testing-auto-generated-screenshots-for-sensitive-information"),
"Testing for Sensitive Information in Auto-Generated Screenshots")</f>
        <v>Testing for Sensitive Information in Auto-Generated Screenshots</v>
      </c>
      <c r="H24" s="61"/>
    </row>
    <row r="25" spans="2:8" ht="17" x14ac:dyDescent="0.2">
      <c r="B25" s="125" t="s">
        <v>51</v>
      </c>
      <c r="C25" s="66" t="s">
        <v>181</v>
      </c>
      <c r="D25" s="48"/>
      <c r="E25" s="44" t="s">
        <v>7</v>
      </c>
      <c r="F25" s="33" t="s">
        <v>81</v>
      </c>
      <c r="G25" s="135" t="str">
        <f>HYPERLINK(
_xlfn.CONCAT(
BASE_URL,
"0x06d-Testing-Data-Storage.md#testing-memory-for-sensitive-data"),
"Testing for Sensitive Data in Memory")</f>
        <v>Testing for Sensitive Data in Memory</v>
      </c>
      <c r="H25" s="61"/>
    </row>
    <row r="26" spans="2:8" x14ac:dyDescent="0.2">
      <c r="B26" s="125" t="s">
        <v>52</v>
      </c>
      <c r="C26" s="66" t="s">
        <v>182</v>
      </c>
      <c r="D26" s="48"/>
      <c r="E26" s="44" t="s">
        <v>7</v>
      </c>
      <c r="F26" s="33" t="s">
        <v>81</v>
      </c>
      <c r="G26" s="45" t="s">
        <v>131</v>
      </c>
      <c r="H26" s="61"/>
    </row>
    <row r="27" spans="2:8" ht="32" x14ac:dyDescent="0.2">
      <c r="B27" s="125" t="s">
        <v>17</v>
      </c>
      <c r="C27" s="66" t="s">
        <v>183</v>
      </c>
      <c r="D27" s="48"/>
      <c r="E27" s="44" t="s">
        <v>7</v>
      </c>
      <c r="F27" s="33" t="s">
        <v>81</v>
      </c>
      <c r="G27" s="45" t="s">
        <v>131</v>
      </c>
      <c r="H27" s="61"/>
    </row>
    <row r="28" spans="2:8" x14ac:dyDescent="0.2">
      <c r="B28" s="113" t="s">
        <v>18</v>
      </c>
      <c r="C28" s="34" t="s">
        <v>53</v>
      </c>
      <c r="D28" s="34"/>
      <c r="E28" s="47"/>
      <c r="F28" s="34"/>
      <c r="G28" s="34"/>
      <c r="H28" s="35"/>
    </row>
    <row r="29" spans="2:8" x14ac:dyDescent="0.2">
      <c r="B29" s="125" t="s">
        <v>19</v>
      </c>
      <c r="C29" s="66" t="s">
        <v>184</v>
      </c>
      <c r="D29" s="25" t="s">
        <v>7</v>
      </c>
      <c r="E29" s="44" t="s">
        <v>7</v>
      </c>
      <c r="F29" s="33"/>
      <c r="G29" s="134" t="str">
        <f>HYPERLINK(
_xlfn.CONCAT(
BASE_URL,
"0x06e-Testing-Cryptography.md#testing-key-management"),
"Verifying Key Management")</f>
        <v>Verifying Key Management</v>
      </c>
      <c r="H29" s="61"/>
    </row>
    <row r="30" spans="2:8" x14ac:dyDescent="0.2">
      <c r="B30" s="125" t="s">
        <v>20</v>
      </c>
      <c r="C30" s="66" t="s">
        <v>185</v>
      </c>
      <c r="D30" s="25" t="s">
        <v>7</v>
      </c>
      <c r="E30" s="44" t="s">
        <v>7</v>
      </c>
      <c r="F30" s="33"/>
      <c r="G30" s="134" t="str">
        <f>HYPERLINK(
_xlfn.CONCAT(
BASE_URL,
"0x04g-Testing-Cryptography.md#custom-implementations-of-cryptography"),
"Testing for Custom Implementations of Cryptography")</f>
        <v>Testing for Custom Implementations of Cryptography</v>
      </c>
      <c r="H30" s="61"/>
    </row>
    <row r="31" spans="2:8" ht="32" x14ac:dyDescent="0.2">
      <c r="B31" s="125" t="s">
        <v>21</v>
      </c>
      <c r="C31" s="66" t="s">
        <v>186</v>
      </c>
      <c r="D31" s="25" t="s">
        <v>7</v>
      </c>
      <c r="E31" s="44" t="s">
        <v>7</v>
      </c>
      <c r="F31" s="33"/>
      <c r="G31" s="134" t="str">
        <f>HYPERLINK(
_xlfn.CONCAT(
BASE_URL,
"0x06e-Testing-Cryptography.md#verifying-the-configuration-of-cryptographic-standard-algorithms"),
"Verifying the Configuration of Cryptographic Standard Algorithms")</f>
        <v>Verifying the Configuration of Cryptographic Standard Algorithms</v>
      </c>
      <c r="H31" s="61"/>
    </row>
    <row r="32" spans="2:8" x14ac:dyDescent="0.2">
      <c r="B32" s="125" t="s">
        <v>22</v>
      </c>
      <c r="C32" s="66" t="s">
        <v>187</v>
      </c>
      <c r="D32" s="25" t="s">
        <v>7</v>
      </c>
      <c r="E32" s="44" t="s">
        <v>7</v>
      </c>
      <c r="F32" s="33"/>
      <c r="G32" s="134" t="str">
        <f>HYPERLINK(
_xlfn.CONCAT(
BASE_URL,
"0x04g-Testing-Cryptography.md#identifying-insecure-andor-deprecated-cryptographic-algorithms"),
"Testing for Insecure and/or Deprecated Cryptographic Algorithms")</f>
        <v>Testing for Insecure and/or Deprecated Cryptographic Algorithms</v>
      </c>
      <c r="H32" s="61"/>
    </row>
    <row r="33" spans="2:10" x14ac:dyDescent="0.2">
      <c r="B33" s="125" t="s">
        <v>23</v>
      </c>
      <c r="C33" s="66" t="s">
        <v>188</v>
      </c>
      <c r="D33" s="25" t="s">
        <v>7</v>
      </c>
      <c r="E33" s="44" t="s">
        <v>7</v>
      </c>
      <c r="F33" s="33"/>
      <c r="G33" s="134" t="str">
        <f>HYPERLINK(
_xlfn.CONCAT(
BASE_URL,
"0x06e-Testing-Cryptography.md#testing-key-management"),
"Verifying Key Management")</f>
        <v>Verifying Key Management</v>
      </c>
      <c r="H33" s="61"/>
    </row>
    <row r="34" spans="2:10" x14ac:dyDescent="0.2">
      <c r="B34" s="125" t="s">
        <v>24</v>
      </c>
      <c r="C34" s="66" t="s">
        <v>189</v>
      </c>
      <c r="D34" s="25" t="s">
        <v>7</v>
      </c>
      <c r="E34" s="44" t="s">
        <v>7</v>
      </c>
      <c r="F34" s="33"/>
      <c r="G34" s="134" t="str">
        <f>HYPERLINK(
_xlfn.CONCAT(
BASE_URL,
"0x06e-Testing-Cryptography.md#testing-random-number-generation"),
"Testing Random Number Generation")</f>
        <v>Testing Random Number Generation</v>
      </c>
      <c r="H34" s="61"/>
    </row>
    <row r="35" spans="2:10" x14ac:dyDescent="0.2">
      <c r="B35" s="113" t="s">
        <v>25</v>
      </c>
      <c r="C35" s="34" t="s">
        <v>54</v>
      </c>
      <c r="D35" s="34"/>
      <c r="E35" s="47"/>
      <c r="F35" s="34"/>
      <c r="G35" s="34"/>
      <c r="H35" s="35"/>
    </row>
    <row r="36" spans="2:10" ht="32" x14ac:dyDescent="0.2">
      <c r="B36" s="125" t="s">
        <v>26</v>
      </c>
      <c r="C36" s="48" t="s">
        <v>190</v>
      </c>
      <c r="D36" s="25" t="s">
        <v>7</v>
      </c>
      <c r="E36" s="44" t="s">
        <v>7</v>
      </c>
      <c r="F36" s="33"/>
      <c r="G36" s="135" t="str">
        <f>HYPERLINK(
_xlfn.CONCAT(
BASE_URL,
"0x04e-Testing-Authentication-and-Session-Management.md#testing-authentication"),
"Verifying that Users Are Properly Authenticated")</f>
        <v>Verifying that Users Are Properly Authenticated</v>
      </c>
      <c r="H36" s="61"/>
    </row>
    <row r="37" spans="2:10" ht="32" x14ac:dyDescent="0.2">
      <c r="B37" s="125" t="s">
        <v>55</v>
      </c>
      <c r="C37" s="48" t="s">
        <v>191</v>
      </c>
      <c r="D37" s="25" t="s">
        <v>7</v>
      </c>
      <c r="E37" s="44" t="s">
        <v>7</v>
      </c>
      <c r="F37" s="33"/>
      <c r="G37" s="135" t="str">
        <f>HYPERLINK(
_xlfn.CONCAT(
BASE_URL,
"0x04e-Testing-Authentication-and-Session-Management.md#testing-stateful-session-management"),
"Testing Session Management")</f>
        <v>Testing Session Management</v>
      </c>
      <c r="H37" s="61"/>
    </row>
    <row r="38" spans="2:10" ht="17" x14ac:dyDescent="0.2">
      <c r="B38" s="125" t="s">
        <v>56</v>
      </c>
      <c r="C38" s="48" t="s">
        <v>192</v>
      </c>
      <c r="D38" s="25" t="s">
        <v>7</v>
      </c>
      <c r="E38" s="44" t="s">
        <v>7</v>
      </c>
      <c r="F38" s="33"/>
      <c r="G38" s="135" t="str">
        <f>HYPERLINK(
_xlfn.CONCAT(
BASE_URL,
"0x04e-Testing-Authentication-and-Session-Management.md#testing-stateless-token-based-authentication"),
"Testing Stateless Authentication")</f>
        <v>Testing Stateless Authentication</v>
      </c>
      <c r="H38" s="61"/>
    </row>
    <row r="39" spans="2:10" x14ac:dyDescent="0.2">
      <c r="B39" s="125" t="s">
        <v>27</v>
      </c>
      <c r="C39" s="48" t="s">
        <v>193</v>
      </c>
      <c r="D39" s="25"/>
      <c r="E39" s="44"/>
      <c r="F39" s="33"/>
      <c r="G39" s="134" t="str">
        <f>HYPERLINK(
_xlfn.CONCAT(
BASE_URL,
"0x04e-Testing-Authentication-and-Session-Management.md#user-logout-and-session-timeouts"),
"Testing the Logout Functionality")</f>
        <v>Testing the Logout Functionality</v>
      </c>
      <c r="H39" s="61"/>
      <c r="J39" s="49"/>
    </row>
    <row r="40" spans="2:10" ht="17" x14ac:dyDescent="0.2">
      <c r="B40" s="125" t="s">
        <v>28</v>
      </c>
      <c r="C40" s="48" t="s">
        <v>194</v>
      </c>
      <c r="D40" s="25" t="s">
        <v>7</v>
      </c>
      <c r="E40" s="44" t="s">
        <v>7</v>
      </c>
      <c r="F40" s="33"/>
      <c r="G40" s="135" t="str">
        <f>HYPERLINK(
_xlfn.CONCAT(
BASE_URL,
"0x04e-Testing-Authentication-and-Session-Management.md#testing-authentication"),
"Testing the Password Policy")</f>
        <v>Testing the Password Policy</v>
      </c>
      <c r="H40" s="61"/>
      <c r="J40" s="49"/>
    </row>
    <row r="41" spans="2:10" ht="32" x14ac:dyDescent="0.2">
      <c r="B41" s="125" t="s">
        <v>57</v>
      </c>
      <c r="C41" s="48" t="s">
        <v>195</v>
      </c>
      <c r="D41" s="25" t="s">
        <v>7</v>
      </c>
      <c r="E41" s="44" t="s">
        <v>7</v>
      </c>
      <c r="F41" s="33"/>
      <c r="G41" s="135" t="str">
        <f>HYPERLINK(
_xlfn.CONCAT(
BASE_URL,
"0x04e-Testing-Authentication-and-Session-Management.md#running-a-password-dictionary-attack"),
"Testing Excessive Login Attempts")</f>
        <v>Testing Excessive Login Attempts</v>
      </c>
      <c r="H41" s="61"/>
    </row>
    <row r="42" spans="2:10" ht="17" x14ac:dyDescent="0.2">
      <c r="B42" s="125" t="s">
        <v>58</v>
      </c>
      <c r="C42" s="48" t="s">
        <v>197</v>
      </c>
      <c r="D42" s="25" t="s">
        <v>7</v>
      </c>
      <c r="E42" s="44" t="s">
        <v>7</v>
      </c>
      <c r="F42" s="33"/>
      <c r="G42" s="135" t="str">
        <f>HYPERLINK(
_xlfn.CONCAT(
BASE_URL,
"0x04e-Testing-Authentication-and-Session-Management.md#session-timeout"),
"Testing the Session Timeout")</f>
        <v>Testing the Session Timeout</v>
      </c>
      <c r="H42" s="109"/>
    </row>
    <row r="43" spans="2:10" ht="32" x14ac:dyDescent="0.2">
      <c r="B43" s="125" t="s">
        <v>29</v>
      </c>
      <c r="C43" s="48" t="s">
        <v>196</v>
      </c>
      <c r="D43" s="48"/>
      <c r="E43" s="44" t="s">
        <v>7</v>
      </c>
      <c r="F43" s="33" t="s">
        <v>81</v>
      </c>
      <c r="G43" s="134" t="str">
        <f>HYPERLINK(
_xlfn.CONCAT(
BASE_URL,
"0x06f-Testing-Local-Authentication.md#testing-local-authentication"),
"Testing Biometric Authentication")</f>
        <v>Testing Biometric Authentication</v>
      </c>
      <c r="H43" s="61"/>
    </row>
    <row r="44" spans="2:10" ht="17" x14ac:dyDescent="0.2">
      <c r="B44" s="125" t="s">
        <v>30</v>
      </c>
      <c r="C44" s="48" t="s">
        <v>198</v>
      </c>
      <c r="D44" s="48"/>
      <c r="E44" s="44" t="s">
        <v>7</v>
      </c>
      <c r="F44" s="33" t="s">
        <v>81</v>
      </c>
      <c r="G44" s="135" t="str">
        <f>HYPERLINK(
_xlfn.CONCAT(
BASE_URL,
"0x04e-Testing-Authentication-and-Session-Management.md#verifying-that-2fa-is-enforced"),
"Testing 2-Factor Authentication")</f>
        <v>Testing 2-Factor Authentication</v>
      </c>
      <c r="H44" s="61"/>
    </row>
    <row r="45" spans="2:10" x14ac:dyDescent="0.2">
      <c r="B45" s="125" t="s">
        <v>31</v>
      </c>
      <c r="C45" s="48" t="s">
        <v>199</v>
      </c>
      <c r="D45" s="48"/>
      <c r="E45" s="44" t="s">
        <v>7</v>
      </c>
      <c r="F45" s="33" t="s">
        <v>81</v>
      </c>
      <c r="G45" s="134" t="str">
        <f>HYPERLINK(
_xlfn.CONCAT(
BASE_URL,
"0x04e-Testing-Authentication-and-Session-Management.md#verifying-that-2fa-is-enforced"),
"Testing Step-up Authentication")</f>
        <v>Testing Step-up Authentication</v>
      </c>
      <c r="H45" s="61"/>
    </row>
    <row r="46" spans="2:10" ht="32" x14ac:dyDescent="0.2">
      <c r="B46" s="125" t="s">
        <v>153</v>
      </c>
      <c r="C46" s="48" t="s">
        <v>200</v>
      </c>
      <c r="D46" s="48"/>
      <c r="E46" s="44" t="s">
        <v>7</v>
      </c>
      <c r="F46" s="33" t="s">
        <v>81</v>
      </c>
      <c r="G46" s="45" t="s">
        <v>131</v>
      </c>
      <c r="H46" s="61"/>
    </row>
    <row r="47" spans="2:10" x14ac:dyDescent="0.2">
      <c r="B47" s="113" t="s">
        <v>32</v>
      </c>
      <c r="C47" s="34" t="s">
        <v>59</v>
      </c>
      <c r="D47" s="34"/>
      <c r="E47" s="47"/>
      <c r="F47" s="34"/>
      <c r="G47" s="34"/>
      <c r="H47" s="35"/>
    </row>
    <row r="48" spans="2:10" x14ac:dyDescent="0.2">
      <c r="B48" s="125" t="s">
        <v>33</v>
      </c>
      <c r="C48" s="48" t="s">
        <v>201</v>
      </c>
      <c r="D48" s="25" t="s">
        <v>7</v>
      </c>
      <c r="E48" s="44" t="s">
        <v>7</v>
      </c>
      <c r="F48" s="33"/>
      <c r="G48" s="134" t="str">
        <f>HYPERLINK(
_xlfn.CONCAT(
BASE_URL,
"0x04f-Testing-Network-Communication.md#verifying-data-encryption-on-the-network"),
"Testing for Unencrypted Sensitive Data on the Network")</f>
        <v>Testing for Unencrypted Sensitive Data on the Network</v>
      </c>
      <c r="H48" s="61"/>
    </row>
    <row r="49" spans="2:8" ht="32" x14ac:dyDescent="0.2">
      <c r="B49" s="125" t="s">
        <v>60</v>
      </c>
      <c r="C49" s="48" t="s">
        <v>202</v>
      </c>
      <c r="D49" s="25" t="s">
        <v>7</v>
      </c>
      <c r="E49" s="44" t="s">
        <v>7</v>
      </c>
      <c r="F49" s="33"/>
      <c r="G49" s="134" t="str">
        <f>HYPERLINK(
_xlfn.CONCAT(
BASE_URL,
"0x04f-Testing-Network-Communication.md#recommended-tls-settings"),
"Verifying the TLS Settings")</f>
        <v>Verifying the TLS Settings</v>
      </c>
      <c r="H49" s="61"/>
    </row>
    <row r="50" spans="2:8" ht="32" x14ac:dyDescent="0.2">
      <c r="B50" s="125" t="s">
        <v>34</v>
      </c>
      <c r="C50" s="48" t="s">
        <v>203</v>
      </c>
      <c r="D50" s="25" t="s">
        <v>7</v>
      </c>
      <c r="E50" s="44" t="s">
        <v>7</v>
      </c>
      <c r="F50" s="33"/>
      <c r="G50" s="134" t="str">
        <f>HYPERLINK(
_xlfn.CONCAT(
BASE_URL,
"0x06g-Testing-Network-Communication.md#testing-custom-certificate-stores-and-certificate-pinning"),
"Testing Custom Certificate Stores and SSL Pinning")</f>
        <v>Testing Custom Certificate Stores and SSL Pinning</v>
      </c>
      <c r="H50" s="61"/>
    </row>
    <row r="51" spans="2:8" ht="32" x14ac:dyDescent="0.2">
      <c r="B51" s="125" t="s">
        <v>61</v>
      </c>
      <c r="C51" s="48" t="s">
        <v>204</v>
      </c>
      <c r="D51" s="48"/>
      <c r="E51" s="44" t="s">
        <v>7</v>
      </c>
      <c r="F51" s="33" t="s">
        <v>81</v>
      </c>
      <c r="G51" s="134" t="str">
        <f>HYPERLINK(
_xlfn.CONCAT(
BASE_URL,
"0x06g-Testing-Network-Communication.md#testing-custom-certificate-stores-and-certificate-pinning"),
"Testing Custom Certificate Stores and SSL Pinning")</f>
        <v>Testing Custom Certificate Stores and SSL Pinning</v>
      </c>
      <c r="H51" s="61"/>
    </row>
    <row r="52" spans="2:8" ht="32" x14ac:dyDescent="0.2">
      <c r="B52" s="125" t="s">
        <v>35</v>
      </c>
      <c r="C52" s="48" t="s">
        <v>205</v>
      </c>
      <c r="D52" s="48"/>
      <c r="E52" s="44" t="s">
        <v>7</v>
      </c>
      <c r="F52" s="33" t="s">
        <v>81</v>
      </c>
      <c r="G52" s="134"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61"/>
    </row>
    <row r="53" spans="2:8" x14ac:dyDescent="0.2">
      <c r="B53" s="125" t="s">
        <v>232</v>
      </c>
      <c r="C53" s="48" t="s">
        <v>206</v>
      </c>
      <c r="D53" s="48"/>
      <c r="E53" s="44" t="s">
        <v>7</v>
      </c>
      <c r="F53" s="33" t="s">
        <v>81</v>
      </c>
      <c r="G53" s="45" t="s">
        <v>131</v>
      </c>
      <c r="H53" s="61"/>
    </row>
    <row r="54" spans="2:8" x14ac:dyDescent="0.2">
      <c r="B54" s="113" t="s">
        <v>36</v>
      </c>
      <c r="C54" s="34" t="s">
        <v>132</v>
      </c>
      <c r="D54" s="34"/>
      <c r="E54" s="47"/>
      <c r="F54" s="34"/>
      <c r="G54" s="34"/>
      <c r="H54" s="35"/>
    </row>
    <row r="55" spans="2:8" x14ac:dyDescent="0.2">
      <c r="B55" s="125" t="s">
        <v>62</v>
      </c>
      <c r="C55" s="48" t="s">
        <v>207</v>
      </c>
      <c r="D55" s="25" t="s">
        <v>7</v>
      </c>
      <c r="E55" s="44" t="s">
        <v>7</v>
      </c>
      <c r="F55" s="33"/>
      <c r="G55" s="134" t="str">
        <f>HYPERLINK(
_xlfn.CONCAT(
BASE_URL,
"0x06h-Testing-Platform-Interaction.md#testing-app-permissions"),
"Testing App Permissions")</f>
        <v>Testing App Permissions</v>
      </c>
      <c r="H55" s="61"/>
    </row>
    <row r="56" spans="2:8" ht="32" x14ac:dyDescent="0.2">
      <c r="B56" s="125" t="s">
        <v>63</v>
      </c>
      <c r="C56" s="48" t="s">
        <v>208</v>
      </c>
      <c r="D56" s="25" t="s">
        <v>7</v>
      </c>
      <c r="E56" s="44" t="s">
        <v>7</v>
      </c>
      <c r="F56" s="33"/>
      <c r="G56" s="134" t="str">
        <f>HYPERLINK(
_xlfn.CONCAT(
BASE_URL,
"0x04h-Testing-Code-Quality.md#injection-flaws"),
"Testing Input Validation and Sanitization")</f>
        <v>Testing Input Validation and Sanitization</v>
      </c>
      <c r="H56" s="61"/>
    </row>
    <row r="57" spans="2:8" x14ac:dyDescent="0.2">
      <c r="B57" s="125" t="s">
        <v>64</v>
      </c>
      <c r="C57" s="48" t="s">
        <v>209</v>
      </c>
      <c r="D57" s="25" t="s">
        <v>7</v>
      </c>
      <c r="E57" s="44" t="s">
        <v>7</v>
      </c>
      <c r="F57" s="33"/>
      <c r="G57" s="134" t="str">
        <f>HYPERLINK(
_xlfn.CONCAT(
BASE_URL,
"0x06h-Testing-Platform-Interaction.md#testing-custom-url-schemes"),
"Testing Custom URL Schemes")</f>
        <v>Testing Custom URL Schemes</v>
      </c>
      <c r="H57" s="61"/>
    </row>
    <row r="58" spans="2:8" x14ac:dyDescent="0.2">
      <c r="B58" s="125" t="s">
        <v>65</v>
      </c>
      <c r="C58" s="48" t="s">
        <v>210</v>
      </c>
      <c r="D58" s="25" t="s">
        <v>7</v>
      </c>
      <c r="E58" s="44" t="s">
        <v>7</v>
      </c>
      <c r="F58" s="33"/>
      <c r="G58" s="45" t="s">
        <v>131</v>
      </c>
      <c r="H58" s="61"/>
    </row>
    <row r="59" spans="2:8" x14ac:dyDescent="0.2">
      <c r="B59" s="125" t="s">
        <v>66</v>
      </c>
      <c r="C59" s="48" t="s">
        <v>211</v>
      </c>
      <c r="D59" s="25" t="s">
        <v>7</v>
      </c>
      <c r="E59" s="44" t="s">
        <v>7</v>
      </c>
      <c r="F59" s="33"/>
      <c r="G59" s="134" t="str">
        <f>HYPERLINK(
_xlfn.CONCAT(
BASE_URL,
"0x06h-Testing-Platform-Interaction.md#testing-ios-webviews"),
"Testing JavaScript Execution in WebViews")</f>
        <v>Testing JavaScript Execution in WebViews</v>
      </c>
      <c r="H59" s="61"/>
    </row>
    <row r="60" spans="2:8" ht="32" x14ac:dyDescent="0.2">
      <c r="B60" s="125" t="s">
        <v>67</v>
      </c>
      <c r="C60" s="48" t="s">
        <v>212</v>
      </c>
      <c r="D60" s="25" t="s">
        <v>7</v>
      </c>
      <c r="E60" s="44" t="s">
        <v>7</v>
      </c>
      <c r="F60" s="33"/>
      <c r="G60" s="134" t="str">
        <f>HYPERLINK(
_xlfn.CONCAT(
BASE_URL,
"0x06h-Testing-Platform-Interaction.md#testing-webview-protocol-handlers"),
"Testing WebView Protocol Handlers")</f>
        <v>Testing WebView Protocol Handlers</v>
      </c>
      <c r="H60" s="61"/>
    </row>
    <row r="61" spans="2:8" ht="32" x14ac:dyDescent="0.2">
      <c r="B61" s="125" t="s">
        <v>231</v>
      </c>
      <c r="C61" s="48" t="s">
        <v>152</v>
      </c>
      <c r="D61" s="25" t="s">
        <v>7</v>
      </c>
      <c r="E61" s="44" t="s">
        <v>7</v>
      </c>
      <c r="F61" s="33"/>
      <c r="G61" s="134" t="str">
        <f>HYPERLINK(
_xlfn.CONCAT(
BASE_URL,
"0x06h-Testing-Platform-Interaction.md#determining-whether-native-methods-are-exposed-through-webviews"),
"Testing Whether Native Methods Are Exposed Through WebViews")</f>
        <v>Testing Whether Native Methods Are Exposed Through WebViews</v>
      </c>
      <c r="H61" s="61"/>
    </row>
    <row r="62" spans="2:8" x14ac:dyDescent="0.2">
      <c r="B62" s="125" t="s">
        <v>230</v>
      </c>
      <c r="C62" s="48" t="s">
        <v>213</v>
      </c>
      <c r="D62" s="25" t="s">
        <v>7</v>
      </c>
      <c r="E62" s="44" t="s">
        <v>7</v>
      </c>
      <c r="F62" s="33"/>
      <c r="G62" s="134" t="str">
        <f>HYPERLINK(
_xlfn.CONCAT(
BASE_URL,
"0x06h-Testing-Platform-Interaction.md#testing-object-persistence"),
"Testing Object (De-)Serialization")</f>
        <v>Testing Object (De-)Serialization</v>
      </c>
      <c r="H62" s="61"/>
    </row>
    <row r="63" spans="2:8" x14ac:dyDescent="0.2">
      <c r="B63" s="113" t="s">
        <v>37</v>
      </c>
      <c r="C63" s="34" t="s">
        <v>72</v>
      </c>
      <c r="D63" s="34"/>
      <c r="E63" s="47"/>
      <c r="F63" s="34"/>
      <c r="G63" s="34"/>
      <c r="H63" s="35"/>
    </row>
    <row r="64" spans="2:8" x14ac:dyDescent="0.2">
      <c r="B64" s="125" t="s">
        <v>68</v>
      </c>
      <c r="C64" s="66" t="s">
        <v>214</v>
      </c>
      <c r="D64" s="25" t="s">
        <v>7</v>
      </c>
      <c r="E64" s="44" t="s">
        <v>7</v>
      </c>
      <c r="F64" s="33"/>
      <c r="G64" s="134" t="str">
        <f>HYPERLINK(
_xlfn.CONCAT(
BASE_URL,
"0x06i-Testing-Code-Quality-and-Build-Settings.md#making-sure-that-the-app-is-properly-signed"),
"Verifying That the App is Properly Signed")</f>
        <v>Verifying That the App is Properly Signed</v>
      </c>
      <c r="H64" s="61"/>
    </row>
    <row r="65" spans="2:8" x14ac:dyDescent="0.2">
      <c r="B65" s="125" t="s">
        <v>38</v>
      </c>
      <c r="C65" s="66" t="s">
        <v>215</v>
      </c>
      <c r="D65" s="25" t="s">
        <v>7</v>
      </c>
      <c r="E65" s="44" t="s">
        <v>7</v>
      </c>
      <c r="F65" s="33"/>
      <c r="G65" s="134" t="str">
        <f>HYPERLINK(
_xlfn.CONCAT(
BASE_URL,
"0x06i-Testing-Code-Quality-and-Build-Settings.md#determining-whether-the-app-is-debuggable"),
"Testing If the App is Debuggable")</f>
        <v>Testing If the App is Debuggable</v>
      </c>
      <c r="H65" s="61"/>
    </row>
    <row r="66" spans="2:8" x14ac:dyDescent="0.2">
      <c r="B66" s="125" t="s">
        <v>69</v>
      </c>
      <c r="C66" s="66" t="s">
        <v>216</v>
      </c>
      <c r="D66" s="25" t="s">
        <v>7</v>
      </c>
      <c r="E66" s="44" t="s">
        <v>7</v>
      </c>
      <c r="F66" s="33"/>
      <c r="G66" s="134" t="str">
        <f>HYPERLINK(
_xlfn.CONCAT(
BASE_URL,
"0x06i-Testing-Code-Quality-and-Build-Settings.md#finding-debugging-symbols"),
"Testing for Debugging Symbols")</f>
        <v>Testing for Debugging Symbols</v>
      </c>
      <c r="H66" s="61"/>
    </row>
    <row r="67" spans="2:8" x14ac:dyDescent="0.2">
      <c r="B67" s="125" t="s">
        <v>70</v>
      </c>
      <c r="C67" s="66" t="s">
        <v>217</v>
      </c>
      <c r="D67" s="25" t="s">
        <v>7</v>
      </c>
      <c r="E67" s="44" t="s">
        <v>7</v>
      </c>
      <c r="F67" s="33"/>
      <c r="G67" s="134" t="str">
        <f>HYPERLINK(
_xlfn.CONCAT(
BASE_URL,
"0x06i-Testing-Code-Quality-and-Build-Settings.md#finding-debugging-code-and-verbose-error-logging"),
"Testing for Debugging Code and Verbose Error Logging")</f>
        <v>Testing for Debugging Code and Verbose Error Logging</v>
      </c>
      <c r="H67" s="61"/>
    </row>
    <row r="68" spans="2:8" ht="32" x14ac:dyDescent="0.2">
      <c r="B68" s="125" t="s">
        <v>71</v>
      </c>
      <c r="C68" s="66" t="s">
        <v>218</v>
      </c>
      <c r="D68" s="25" t="s">
        <v>7</v>
      </c>
      <c r="E68" s="44" t="s">
        <v>7</v>
      </c>
      <c r="F68" s="33"/>
      <c r="G68" s="63" t="str">
        <f>HYPERLINK(
_xlfn.CONCAT(
BASE_URL,
"0x06i-Testing-Code-Quality-and-Build-Settings.md#checking-for-weaknesses-in-third-party-libraries"),
"Testing for Weaknesses in Third Party Libraries")</f>
        <v>Testing for Weaknesses in Third Party Libraries</v>
      </c>
      <c r="H68" s="61"/>
    </row>
    <row r="69" spans="2:8" x14ac:dyDescent="0.2">
      <c r="B69" s="125" t="s">
        <v>39</v>
      </c>
      <c r="C69" s="66" t="s">
        <v>219</v>
      </c>
      <c r="D69" s="25" t="s">
        <v>7</v>
      </c>
      <c r="E69" s="44" t="s">
        <v>7</v>
      </c>
      <c r="F69" s="33"/>
      <c r="G69" s="134" t="str">
        <f>HYPERLINK(
_xlfn.CONCAT(
BASE_URL,
"0x06i-Testing-Code-Quality-and-Build-Settings.md#testing-exception-handling"),
"Testing Exception Handling")</f>
        <v>Testing Exception Handling</v>
      </c>
      <c r="H69" s="61"/>
    </row>
    <row r="70" spans="2:8" x14ac:dyDescent="0.2">
      <c r="B70" s="125" t="s">
        <v>40</v>
      </c>
      <c r="C70" s="66" t="s">
        <v>220</v>
      </c>
      <c r="D70" s="25" t="s">
        <v>7</v>
      </c>
      <c r="E70" s="44" t="s">
        <v>7</v>
      </c>
      <c r="F70" s="33"/>
      <c r="G70" s="134" t="str">
        <f>HYPERLINK(
_xlfn.CONCAT(
BASE_URL,
"0x06i-Testing-Code-Quality-and-Build-Settings.md#testing-exception-handling"),
"Testing  Error Handling in Security Controls")</f>
        <v>Testing  Error Handling in Security Controls</v>
      </c>
      <c r="H70" s="61"/>
    </row>
    <row r="71" spans="2:8" x14ac:dyDescent="0.2">
      <c r="B71" s="125" t="s">
        <v>41</v>
      </c>
      <c r="C71" s="66" t="s">
        <v>221</v>
      </c>
      <c r="D71" s="25" t="s">
        <v>7</v>
      </c>
      <c r="E71" s="44" t="s">
        <v>7</v>
      </c>
      <c r="F71" s="33"/>
      <c r="G71" s="135" t="str">
        <f>HYPERLINK(
_xlfn.CONCAT(
BASE_URL,
"0x06i-Testing-Code-Quality-and-Build-Settings.md#testing-exception-handling"),
"Testing for Memory Management Bugs")</f>
        <v>Testing for Memory Management Bugs</v>
      </c>
      <c r="H71" s="61"/>
    </row>
    <row r="72" spans="2:8" ht="32" x14ac:dyDescent="0.2">
      <c r="B72" s="125" t="s">
        <v>155</v>
      </c>
      <c r="C72" s="66" t="s">
        <v>148</v>
      </c>
      <c r="D72" s="25" t="s">
        <v>7</v>
      </c>
      <c r="E72" s="44" t="s">
        <v>7</v>
      </c>
      <c r="F72" s="33"/>
      <c r="G72" s="134" t="str">
        <f>HYPERLINK(
_xlfn.CONCAT(
BASE_URL,
"0x06i-Testing-Code-Quality-and-Build-Settings.md#make-sure-that-free-security-features-are-activated"),
"Verifying usage of Free Security Features")</f>
        <v>Verifying usage of Free Security Features</v>
      </c>
      <c r="H72" s="61"/>
    </row>
    <row r="73" spans="2:8" x14ac:dyDescent="0.2">
      <c r="B73" s="116"/>
      <c r="C73" s="36"/>
      <c r="D73" s="37"/>
      <c r="E73" s="37"/>
      <c r="F73" s="37"/>
      <c r="G73" s="37"/>
      <c r="H73" s="38"/>
    </row>
    <row r="74" spans="2:8" x14ac:dyDescent="0.2">
      <c r="B74" s="117"/>
      <c r="C74" s="39"/>
      <c r="D74" s="39"/>
      <c r="E74" s="39"/>
      <c r="F74" s="39"/>
      <c r="G74" s="39"/>
      <c r="H74" s="39"/>
    </row>
    <row r="75" spans="2:8" x14ac:dyDescent="0.2">
      <c r="B75" s="117"/>
      <c r="C75" s="39"/>
      <c r="D75" s="39"/>
      <c r="E75" s="39"/>
      <c r="F75" s="39"/>
      <c r="G75" s="49"/>
      <c r="H75" s="39"/>
    </row>
    <row r="76" spans="2:8" x14ac:dyDescent="0.2">
      <c r="B76" s="117"/>
      <c r="C76" s="39"/>
      <c r="D76" s="39"/>
      <c r="E76" s="39"/>
      <c r="F76" s="39"/>
      <c r="G76" s="39"/>
      <c r="H76" s="39"/>
    </row>
    <row r="77" spans="2:8" x14ac:dyDescent="0.2">
      <c r="B77" s="118" t="s">
        <v>77</v>
      </c>
      <c r="C77" s="40"/>
      <c r="D77" s="39"/>
      <c r="E77" s="39"/>
      <c r="F77" s="39"/>
      <c r="G77" s="39"/>
      <c r="H77" s="39"/>
    </row>
    <row r="78" spans="2:8" x14ac:dyDescent="0.2">
      <c r="B78" s="119" t="s">
        <v>78</v>
      </c>
      <c r="C78" s="41" t="s">
        <v>79</v>
      </c>
      <c r="D78" s="39"/>
      <c r="E78" s="39"/>
      <c r="F78" s="39"/>
      <c r="G78" s="39"/>
      <c r="H78" s="39"/>
    </row>
    <row r="79" spans="2:8" x14ac:dyDescent="0.2">
      <c r="B79" s="120" t="s">
        <v>111</v>
      </c>
      <c r="C79" s="42" t="s">
        <v>80</v>
      </c>
      <c r="D79" s="39"/>
      <c r="E79" s="39"/>
      <c r="F79" s="39"/>
      <c r="G79" s="39"/>
      <c r="H79" s="39"/>
    </row>
    <row r="80" spans="2:8" x14ac:dyDescent="0.2">
      <c r="B80" s="120" t="s">
        <v>112</v>
      </c>
      <c r="C80" s="42" t="s">
        <v>83</v>
      </c>
      <c r="D80" s="39"/>
      <c r="E80" s="39"/>
      <c r="F80" s="39"/>
      <c r="G80" s="39"/>
      <c r="H80" s="39"/>
    </row>
    <row r="81" spans="2:8" x14ac:dyDescent="0.2">
      <c r="B81" s="120" t="s">
        <v>81</v>
      </c>
      <c r="C81" s="42" t="s">
        <v>82</v>
      </c>
      <c r="D81" s="39"/>
      <c r="E81" s="39"/>
      <c r="F81" s="39"/>
      <c r="G81" s="39"/>
      <c r="H81" s="39"/>
    </row>
    <row r="82" spans="2:8" x14ac:dyDescent="0.2">
      <c r="B82" s="126"/>
      <c r="C82" s="23"/>
      <c r="D82" s="23"/>
      <c r="E82" s="23"/>
      <c r="F82" s="23"/>
      <c r="G82" s="23"/>
      <c r="H82" s="23"/>
    </row>
    <row r="83" spans="2:8" x14ac:dyDescent="0.2">
      <c r="B83" s="126"/>
      <c r="C83" s="23"/>
      <c r="D83" s="23"/>
      <c r="E83" s="23"/>
      <c r="F83" s="23"/>
      <c r="G83" s="23"/>
      <c r="H83" s="23"/>
    </row>
    <row r="84" spans="2:8" x14ac:dyDescent="0.2">
      <c r="B84" s="126"/>
      <c r="C84" s="23"/>
      <c r="D84" s="23"/>
      <c r="E84" s="23"/>
      <c r="F84" s="23"/>
      <c r="G84" s="23"/>
      <c r="H84" s="23"/>
    </row>
    <row r="85" spans="2:8" x14ac:dyDescent="0.2">
      <c r="B85" s="126"/>
      <c r="C85" s="23"/>
      <c r="D85" s="23"/>
      <c r="E85" s="23"/>
      <c r="F85" s="23"/>
      <c r="G85" s="23"/>
      <c r="H85" s="23"/>
    </row>
  </sheetData>
  <conditionalFormatting sqref="J1:J1048576">
    <cfRule type="containsText" dxfId="11" priority="2" operator="containsText" text="0x05">
      <formula>NOT(ISERROR(SEARCH("0x05",J1)))</formula>
    </cfRule>
  </conditionalFormatting>
  <conditionalFormatting sqref="G1:G1048576">
    <cfRule type="containsText" dxfId="10" priority="1" operator="containsText" text="0x05">
      <formula>NOT(ISERROR(SEARCH("0x05",G1)))</formula>
    </cfRule>
  </conditionalFormatting>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Normal="100" zoomScalePageLayoutView="130" workbookViewId="0">
      <selection activeCell="F5" sqref="F5"/>
    </sheetView>
  </sheetViews>
  <sheetFormatPr baseColWidth="10" defaultColWidth="11" defaultRowHeight="16" x14ac:dyDescent="0.2"/>
  <cols>
    <col min="1" max="1" width="1.83203125" customWidth="1"/>
    <col min="2" max="2" width="7.33203125" style="111" customWidth="1"/>
    <col min="3" max="3" width="93.33203125" customWidth="1"/>
    <col min="4" max="4" width="3" bestFit="1" customWidth="1"/>
    <col min="5" max="5" width="5.83203125" bestFit="1" customWidth="1"/>
    <col min="6" max="6" width="42.5" style="23" customWidth="1"/>
    <col min="7" max="7" width="30.6640625" customWidth="1"/>
  </cols>
  <sheetData>
    <row r="1" spans="2:7" ht="19" x14ac:dyDescent="0.25">
      <c r="B1" s="110" t="s">
        <v>133</v>
      </c>
      <c r="G1" s="23"/>
    </row>
    <row r="2" spans="2:7" x14ac:dyDescent="0.2">
      <c r="G2" s="23"/>
    </row>
    <row r="3" spans="2:7" x14ac:dyDescent="0.2">
      <c r="B3" s="112" t="s">
        <v>0</v>
      </c>
      <c r="C3" s="26" t="s">
        <v>43</v>
      </c>
      <c r="D3" s="27" t="s">
        <v>44</v>
      </c>
      <c r="E3" s="27" t="s">
        <v>109</v>
      </c>
      <c r="F3" s="28" t="s">
        <v>123</v>
      </c>
      <c r="G3" s="28" t="s">
        <v>110</v>
      </c>
    </row>
    <row r="4" spans="2:7" x14ac:dyDescent="0.2">
      <c r="B4" s="113"/>
      <c r="C4" s="34" t="s">
        <v>46</v>
      </c>
      <c r="D4" s="34"/>
      <c r="E4" s="34"/>
      <c r="F4" s="34"/>
      <c r="G4" s="35"/>
    </row>
    <row r="5" spans="2:7" ht="32" x14ac:dyDescent="0.2">
      <c r="B5" s="127" t="s">
        <v>240</v>
      </c>
      <c r="C5" s="32" t="s">
        <v>250</v>
      </c>
      <c r="D5" s="24" t="s">
        <v>7</v>
      </c>
      <c r="E5" s="33" t="s">
        <v>81</v>
      </c>
      <c r="F5" s="67" t="str">
        <f>HYPERLINK(
_xlfn.CONCAT(
BASE_URL,
"0x06j-Testing-Resiliency-Against-Reverse-Engineering.md#jailbreak-detection"),
"Testing Jailbreak Detection")</f>
        <v>Testing Jailbreak Detection</v>
      </c>
      <c r="G5" s="61"/>
    </row>
    <row r="6" spans="2:7" ht="32" x14ac:dyDescent="0.2">
      <c r="B6" s="127" t="s">
        <v>241</v>
      </c>
      <c r="C6" s="32" t="s">
        <v>251</v>
      </c>
      <c r="D6" s="24" t="s">
        <v>7</v>
      </c>
      <c r="E6" s="33" t="s">
        <v>81</v>
      </c>
      <c r="F6" s="67" t="str">
        <f>HYPERLINK(
_xlfn.CONCAT(
BASE_URL,
"0x06j-Testing-Resiliency-Against-Reverse-Engineering.md#anti-debugging-checks"),
"Testing Debugging Defenses")</f>
        <v>Testing Debugging Defenses</v>
      </c>
      <c r="G6" s="61"/>
    </row>
    <row r="7" spans="2:7" x14ac:dyDescent="0.2">
      <c r="B7" s="127" t="s">
        <v>242</v>
      </c>
      <c r="C7" s="32" t="s">
        <v>252</v>
      </c>
      <c r="D7" s="24" t="s">
        <v>7</v>
      </c>
      <c r="E7" s="33" t="s">
        <v>81</v>
      </c>
      <c r="F7" s="67" t="str">
        <f>HYPERLINK(
_xlfn.CONCAT(
BASE_URL,
"0x06j-Testing-Resiliency-Against-Reverse-Engineering.md#file-integrity-checks"),
"Testing File Integrity Checks")</f>
        <v>Testing File Integrity Checks</v>
      </c>
      <c r="G7" s="61"/>
    </row>
    <row r="8" spans="2:7" x14ac:dyDescent="0.2">
      <c r="B8" s="127" t="s">
        <v>243</v>
      </c>
      <c r="C8" s="32" t="s">
        <v>253</v>
      </c>
      <c r="D8" s="24" t="s">
        <v>7</v>
      </c>
      <c r="E8" s="33" t="s">
        <v>81</v>
      </c>
      <c r="F8" s="45" t="s">
        <v>131</v>
      </c>
      <c r="G8" s="61"/>
    </row>
    <row r="9" spans="2:7" x14ac:dyDescent="0.2">
      <c r="B9" s="127" t="s">
        <v>244</v>
      </c>
      <c r="C9" s="32" t="s">
        <v>254</v>
      </c>
      <c r="D9" s="24" t="s">
        <v>7</v>
      </c>
      <c r="E9" s="33" t="s">
        <v>81</v>
      </c>
      <c r="F9" s="45" t="s">
        <v>131</v>
      </c>
      <c r="G9" s="61"/>
    </row>
    <row r="10" spans="2:7" x14ac:dyDescent="0.2">
      <c r="B10" s="127" t="s">
        <v>245</v>
      </c>
      <c r="C10" s="32" t="s">
        <v>255</v>
      </c>
      <c r="D10" s="24" t="s">
        <v>7</v>
      </c>
      <c r="E10" s="33" t="s">
        <v>81</v>
      </c>
      <c r="F10" s="45" t="s">
        <v>131</v>
      </c>
      <c r="G10" s="61"/>
    </row>
    <row r="11" spans="2:7" ht="32" x14ac:dyDescent="0.2">
      <c r="B11" s="127" t="s">
        <v>246</v>
      </c>
      <c r="C11" s="32" t="s">
        <v>256</v>
      </c>
      <c r="D11" s="24" t="s">
        <v>7</v>
      </c>
      <c r="E11" s="33" t="s">
        <v>81</v>
      </c>
      <c r="F11" s="45" t="s">
        <v>131</v>
      </c>
      <c r="G11" s="61"/>
    </row>
    <row r="12" spans="2:7" x14ac:dyDescent="0.2">
      <c r="B12" s="127" t="s">
        <v>247</v>
      </c>
      <c r="C12" s="32" t="s">
        <v>257</v>
      </c>
      <c r="D12" s="24" t="s">
        <v>7</v>
      </c>
      <c r="E12" s="33" t="s">
        <v>81</v>
      </c>
      <c r="F12" s="45" t="s">
        <v>131</v>
      </c>
      <c r="G12" s="61"/>
    </row>
    <row r="13" spans="2:7" x14ac:dyDescent="0.2">
      <c r="B13" s="127" t="s">
        <v>157</v>
      </c>
      <c r="C13" s="32" t="s">
        <v>258</v>
      </c>
      <c r="D13" s="24" t="s">
        <v>7</v>
      </c>
      <c r="E13" s="33" t="s">
        <v>81</v>
      </c>
      <c r="F13" s="45" t="s">
        <v>131</v>
      </c>
      <c r="G13" s="61"/>
    </row>
    <row r="14" spans="2:7" x14ac:dyDescent="0.2">
      <c r="B14" s="113"/>
      <c r="C14" s="34" t="s">
        <v>45</v>
      </c>
      <c r="D14" s="34"/>
      <c r="E14" s="34"/>
      <c r="F14" s="34"/>
      <c r="G14" s="35"/>
    </row>
    <row r="15" spans="2:7" ht="32" x14ac:dyDescent="0.2">
      <c r="B15" s="115" t="s">
        <v>73</v>
      </c>
      <c r="C15" s="32" t="s">
        <v>259</v>
      </c>
      <c r="D15" s="24" t="s">
        <v>7</v>
      </c>
      <c r="E15" s="33" t="s">
        <v>81</v>
      </c>
      <c r="F15" s="67" t="str">
        <f>HYPERLINK(
_xlfn.CONCAT(
BASE_URL,
"0x06j-Testing-Resiliency-Against-Reverse-Engineering.md#device-binding"),
"Testing Device Binding")</f>
        <v>Testing Device Binding</v>
      </c>
      <c r="G15" s="61"/>
    </row>
    <row r="16" spans="2:7" x14ac:dyDescent="0.2">
      <c r="B16" s="113"/>
      <c r="C16" s="34" t="s">
        <v>47</v>
      </c>
      <c r="D16" s="34"/>
      <c r="E16" s="34"/>
      <c r="F16" s="34"/>
      <c r="G16" s="35"/>
    </row>
    <row r="17" spans="2:7" ht="48" x14ac:dyDescent="0.2">
      <c r="B17" s="127" t="s">
        <v>248</v>
      </c>
      <c r="C17" s="32" t="s">
        <v>260</v>
      </c>
      <c r="D17" s="24" t="s">
        <v>7</v>
      </c>
      <c r="E17" s="33" t="s">
        <v>81</v>
      </c>
      <c r="F17" s="45" t="s">
        <v>131</v>
      </c>
      <c r="G17" s="61"/>
    </row>
    <row r="18" spans="2:7" ht="64" x14ac:dyDescent="0.2">
      <c r="B18" s="127" t="s">
        <v>249</v>
      </c>
      <c r="C18" s="32" t="s">
        <v>261</v>
      </c>
      <c r="D18" s="24" t="s">
        <v>7</v>
      </c>
      <c r="E18" s="33" t="s">
        <v>81</v>
      </c>
      <c r="F18" s="45" t="s">
        <v>131</v>
      </c>
      <c r="G18" s="61"/>
    </row>
    <row r="19" spans="2:7" x14ac:dyDescent="0.2">
      <c r="B19" s="116"/>
      <c r="C19" s="36"/>
      <c r="D19" s="37"/>
      <c r="E19" s="37"/>
      <c r="F19" s="38"/>
      <c r="G19" s="38"/>
    </row>
    <row r="20" spans="2:7" x14ac:dyDescent="0.2">
      <c r="B20" s="117"/>
      <c r="C20" s="39"/>
      <c r="D20" s="39"/>
      <c r="E20" s="39"/>
      <c r="F20" s="39"/>
      <c r="G20" s="39"/>
    </row>
    <row r="21" spans="2:7" x14ac:dyDescent="0.2">
      <c r="B21" s="117"/>
      <c r="C21" s="39"/>
      <c r="D21" s="39"/>
      <c r="E21" s="39"/>
      <c r="F21" s="39"/>
      <c r="G21" s="39"/>
    </row>
    <row r="22" spans="2:7" x14ac:dyDescent="0.2">
      <c r="B22" s="118" t="s">
        <v>77</v>
      </c>
      <c r="C22" s="40"/>
      <c r="D22" s="39"/>
      <c r="E22" s="39"/>
      <c r="F22" s="39"/>
      <c r="G22" s="39"/>
    </row>
    <row r="23" spans="2:7" x14ac:dyDescent="0.2">
      <c r="B23" s="119" t="s">
        <v>78</v>
      </c>
      <c r="C23" s="41" t="s">
        <v>79</v>
      </c>
      <c r="D23" s="39"/>
      <c r="E23" s="39"/>
      <c r="F23" s="39"/>
      <c r="G23" s="39"/>
    </row>
    <row r="24" spans="2:7" x14ac:dyDescent="0.2">
      <c r="B24" s="120" t="s">
        <v>111</v>
      </c>
      <c r="C24" s="42" t="s">
        <v>80</v>
      </c>
      <c r="D24" s="39"/>
      <c r="E24" s="39"/>
      <c r="F24" s="39"/>
      <c r="G24" s="39"/>
    </row>
    <row r="25" spans="2:7" x14ac:dyDescent="0.2">
      <c r="B25" s="120" t="s">
        <v>112</v>
      </c>
      <c r="C25" s="42" t="s">
        <v>83</v>
      </c>
      <c r="D25" s="39"/>
      <c r="E25" s="39"/>
      <c r="F25" s="39"/>
      <c r="G25" s="39"/>
    </row>
    <row r="26" spans="2:7" x14ac:dyDescent="0.2">
      <c r="B26" s="120" t="s">
        <v>81</v>
      </c>
      <c r="C26" s="42" t="s">
        <v>82</v>
      </c>
      <c r="D26" s="39"/>
      <c r="E26" s="39"/>
      <c r="F26" s="39"/>
      <c r="G26" s="39"/>
    </row>
    <row r="27" spans="2:7" x14ac:dyDescent="0.2">
      <c r="B27" s="117"/>
      <c r="C27" s="39"/>
      <c r="D27" s="39"/>
      <c r="E27" s="39"/>
      <c r="F27" s="39"/>
      <c r="G27" s="23"/>
    </row>
    <row r="28" spans="2:7" x14ac:dyDescent="0.2">
      <c r="B28" s="117"/>
      <c r="C28" s="39"/>
      <c r="D28" s="39"/>
      <c r="E28" s="39"/>
      <c r="F28" s="39"/>
      <c r="G28" s="23"/>
    </row>
    <row r="29" spans="2:7" x14ac:dyDescent="0.2">
      <c r="B29" s="117"/>
      <c r="C29" s="39"/>
      <c r="D29" s="39"/>
      <c r="E29" s="39"/>
      <c r="F29" s="39"/>
      <c r="G29" s="23"/>
    </row>
    <row r="30" spans="2:7" x14ac:dyDescent="0.2">
      <c r="B30" s="117"/>
      <c r="C30" s="39"/>
      <c r="D30" s="39"/>
      <c r="E30" s="39"/>
      <c r="F30" s="39"/>
    </row>
    <row r="31" spans="2:7" x14ac:dyDescent="0.2">
      <c r="B31" s="117"/>
      <c r="C31" s="39"/>
      <c r="D31" s="39"/>
      <c r="E31" s="39"/>
      <c r="F31" s="39"/>
    </row>
    <row r="32" spans="2:7" x14ac:dyDescent="0.2">
      <c r="B32" s="117"/>
      <c r="C32" s="39"/>
      <c r="D32" s="39"/>
      <c r="E32" s="39"/>
      <c r="F32" s="39"/>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
  <sheetViews>
    <sheetView showGridLines="0" tabSelected="1" workbookViewId="0">
      <selection activeCell="E13" sqref="E13"/>
    </sheetView>
  </sheetViews>
  <sheetFormatPr baseColWidth="10" defaultColWidth="11" defaultRowHeight="16" x14ac:dyDescent="0.2"/>
  <cols>
    <col min="1" max="1" width="33.33203125" bestFit="1" customWidth="1"/>
    <col min="3" max="3" width="13.6640625" bestFit="1" customWidth="1"/>
    <col min="5" max="5" width="119.6640625" customWidth="1"/>
  </cols>
  <sheetData>
    <row r="1" spans="1:5" x14ac:dyDescent="0.2">
      <c r="A1" s="107" t="s">
        <v>74</v>
      </c>
      <c r="B1" s="107"/>
      <c r="C1" s="69"/>
      <c r="D1" s="43"/>
      <c r="E1" s="43"/>
    </row>
    <row r="2" spans="1:5" x14ac:dyDescent="0.2">
      <c r="A2" s="55" t="s">
        <v>140</v>
      </c>
      <c r="B2" s="55" t="s">
        <v>100</v>
      </c>
      <c r="C2" s="55" t="s">
        <v>227</v>
      </c>
      <c r="D2" s="55" t="s">
        <v>141</v>
      </c>
      <c r="E2" s="56" t="s">
        <v>110</v>
      </c>
    </row>
    <row r="3" spans="1:5" x14ac:dyDescent="0.2">
      <c r="A3" s="53" t="s">
        <v>75</v>
      </c>
      <c r="B3" s="57">
        <v>0.1</v>
      </c>
      <c r="C3" s="57"/>
      <c r="D3" s="54">
        <v>42765</v>
      </c>
      <c r="E3" s="52" t="s">
        <v>142</v>
      </c>
    </row>
    <row r="4" spans="1:5" x14ac:dyDescent="0.2">
      <c r="A4" s="52" t="s">
        <v>76</v>
      </c>
      <c r="B4" s="57">
        <v>0.2</v>
      </c>
      <c r="C4" s="57"/>
      <c r="D4" s="54">
        <v>42766</v>
      </c>
      <c r="E4" s="52" t="s">
        <v>143</v>
      </c>
    </row>
    <row r="5" spans="1:5" x14ac:dyDescent="0.2">
      <c r="A5" s="52" t="s">
        <v>121</v>
      </c>
      <c r="B5" s="57">
        <v>0.3</v>
      </c>
      <c r="C5" s="57"/>
      <c r="D5" s="54">
        <v>42778</v>
      </c>
      <c r="E5" s="52" t="s">
        <v>144</v>
      </c>
    </row>
    <row r="6" spans="1:5" x14ac:dyDescent="0.2">
      <c r="A6" s="52" t="s">
        <v>122</v>
      </c>
      <c r="B6" s="57" t="s">
        <v>136</v>
      </c>
      <c r="C6" s="57"/>
      <c r="D6" s="54">
        <v>42780</v>
      </c>
      <c r="E6" s="52" t="s">
        <v>145</v>
      </c>
    </row>
    <row r="7" spans="1:5" x14ac:dyDescent="0.2">
      <c r="A7" s="52" t="s">
        <v>76</v>
      </c>
      <c r="B7" s="58" t="s">
        <v>146</v>
      </c>
      <c r="C7" s="58"/>
      <c r="D7" s="54">
        <v>42781</v>
      </c>
      <c r="E7" s="52" t="s">
        <v>147</v>
      </c>
    </row>
    <row r="8" spans="1:5" x14ac:dyDescent="0.2">
      <c r="A8" s="52" t="s">
        <v>122</v>
      </c>
      <c r="B8" s="58" t="s">
        <v>149</v>
      </c>
      <c r="C8" s="58"/>
      <c r="D8" s="54">
        <v>42829</v>
      </c>
      <c r="E8" s="52" t="s">
        <v>150</v>
      </c>
    </row>
    <row r="9" spans="1:5" x14ac:dyDescent="0.2">
      <c r="A9" s="52" t="s">
        <v>76</v>
      </c>
      <c r="B9" s="58" t="s">
        <v>149</v>
      </c>
      <c r="C9" s="58"/>
      <c r="D9" s="54">
        <v>42919</v>
      </c>
      <c r="E9" s="52" t="s">
        <v>154</v>
      </c>
    </row>
    <row r="10" spans="1:5" x14ac:dyDescent="0.2">
      <c r="A10" s="52" t="s">
        <v>76</v>
      </c>
      <c r="B10" s="58" t="s">
        <v>158</v>
      </c>
      <c r="C10" s="58"/>
      <c r="D10" s="54">
        <v>42963</v>
      </c>
      <c r="E10" s="52" t="s">
        <v>156</v>
      </c>
    </row>
    <row r="11" spans="1:5" x14ac:dyDescent="0.2">
      <c r="A11" s="52" t="s">
        <v>76</v>
      </c>
      <c r="B11" s="62" t="s">
        <v>159</v>
      </c>
      <c r="C11" s="62"/>
      <c r="D11" s="54">
        <v>43113</v>
      </c>
      <c r="E11" s="52" t="s">
        <v>160</v>
      </c>
    </row>
    <row r="12" spans="1:5" x14ac:dyDescent="0.2">
      <c r="A12" s="52" t="s">
        <v>76</v>
      </c>
      <c r="B12" s="62">
        <v>1.1000000000000001</v>
      </c>
      <c r="C12" s="62"/>
      <c r="D12" s="54">
        <v>43289</v>
      </c>
      <c r="E12" s="52" t="s">
        <v>161</v>
      </c>
    </row>
    <row r="13" spans="1:5" ht="408" customHeight="1" x14ac:dyDescent="0.2">
      <c r="A13" s="108" t="s">
        <v>228</v>
      </c>
      <c r="B13" s="62" t="s">
        <v>226</v>
      </c>
      <c r="C13" s="62" t="s">
        <v>224</v>
      </c>
      <c r="D13" s="54">
        <v>43471</v>
      </c>
      <c r="E13" s="108" t="s">
        <v>262</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2019-01-06T15:45:36Z</dcterms:modified>
</cp:coreProperties>
</file>