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showInkAnnotation="0" codeName="ThisWorkbook" autoCompressPictures="0"/>
  <mc:AlternateContent xmlns:mc="http://schemas.openxmlformats.org/markup-compatibility/2006">
    <mc:Choice Requires="x15">
      <x15ac:absPath xmlns:x15ac="http://schemas.microsoft.com/office/spreadsheetml/2010/11/ac" url="D:\projects\MASVS_MSTG\owasp-mstg\Checklists\"/>
    </mc:Choice>
  </mc:AlternateContent>
  <xr:revisionPtr revIDLastSave="0" documentId="13_ncr:1_{8789DB82-6A83-4186-BC83-C94A769404FE}" xr6:coauthVersionLast="40" xr6:coauthVersionMax="40" xr10:uidLastSave="{00000000-0000-0000-0000-000000000000}"/>
  <bookViews>
    <workbookView xWindow="0" yWindow="0" windowWidth="20490" windowHeight="6945" tabRatio="500" firstSheet="1" activeTab="1"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Bord'!$D$12</definedName>
    <definedName name="VERSION_MASVS">'Tableau de Bord'!$D$11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3" i="11" l="1"/>
  <c r="F15" i="15"/>
  <c r="F15" i="11"/>
  <c r="F7" i="15"/>
  <c r="F7" i="11"/>
  <c r="F6" i="15"/>
  <c r="F6" i="11"/>
  <c r="F5" i="15"/>
  <c r="F5" i="11"/>
  <c r="G71" i="10"/>
  <c r="G72" i="14"/>
  <c r="G72" i="10"/>
  <c r="G69" i="14"/>
  <c r="G69" i="10"/>
  <c r="G67" i="14"/>
  <c r="G67" i="10"/>
  <c r="G66" i="14"/>
  <c r="G66" i="10"/>
  <c r="G65" i="14"/>
  <c r="G65" i="10"/>
  <c r="G64" i="14"/>
  <c r="G64" i="10"/>
  <c r="G62" i="14"/>
  <c r="G62" i="10"/>
  <c r="G59" i="14"/>
  <c r="G59" i="10"/>
  <c r="G61" i="14"/>
  <c r="G61" i="10"/>
  <c r="G60" i="14"/>
  <c r="G60" i="10"/>
  <c r="G57" i="14"/>
  <c r="G57" i="10"/>
  <c r="G56" i="10"/>
  <c r="G55" i="14"/>
  <c r="G55" i="10"/>
  <c r="G53" i="10"/>
  <c r="G52" i="10"/>
  <c r="G51" i="14"/>
  <c r="G51" i="10"/>
  <c r="G50" i="14"/>
  <c r="G50" i="10"/>
  <c r="G49" i="14"/>
  <c r="G49" i="10"/>
  <c r="G48" i="14"/>
  <c r="G48" i="10"/>
  <c r="G43" i="14"/>
  <c r="G26" i="14"/>
  <c r="G32" i="14"/>
  <c r="G34" i="14"/>
  <c r="G33" i="14"/>
  <c r="G31" i="14"/>
  <c r="G30" i="14"/>
  <c r="G29" i="14"/>
  <c r="G25" i="14"/>
  <c r="G24" i="14"/>
  <c r="G23" i="14"/>
  <c r="G22" i="14"/>
  <c r="G21" i="14"/>
  <c r="G20" i="14"/>
  <c r="G19" i="14"/>
  <c r="G18" i="14"/>
  <c r="G17" i="14"/>
  <c r="G16" i="14"/>
  <c r="F9" i="11" l="1"/>
  <c r="F10" i="11"/>
  <c r="F8" i="11"/>
  <c r="G58" i="10" l="1"/>
  <c r="G41" i="10" l="1"/>
  <c r="G45" i="10"/>
  <c r="G44" i="10"/>
  <c r="G40" i="10"/>
  <c r="G36" i="10"/>
  <c r="G46" i="10"/>
  <c r="G38" i="10"/>
  <c r="G37" i="10"/>
  <c r="G39" i="10"/>
  <c r="G42" i="10"/>
  <c r="G43" i="10" l="1"/>
  <c r="G33" i="10"/>
  <c r="G34" i="10"/>
  <c r="G32" i="10"/>
  <c r="G31" i="10"/>
  <c r="G30" i="10"/>
  <c r="G29" i="10"/>
  <c r="G26" i="10"/>
  <c r="G25" i="10"/>
  <c r="G24" i="10"/>
  <c r="G23" i="10"/>
  <c r="G22" i="10"/>
  <c r="G21" i="10"/>
  <c r="G20" i="10"/>
  <c r="G19" i="10"/>
  <c r="G18" i="10"/>
  <c r="G17" i="10"/>
  <c r="G16" i="10"/>
  <c r="D12" i="6"/>
  <c r="H47" i="7" l="1"/>
  <c r="H43" i="7" l="1"/>
  <c r="I43" i="7"/>
  <c r="H44" i="7"/>
  <c r="I44" i="7"/>
  <c r="H45" i="7"/>
  <c r="I45" i="7"/>
  <c r="H46" i="7"/>
  <c r="I46" i="7"/>
  <c r="I47" i="7"/>
  <c r="K47" i="7"/>
  <c r="H48" i="7"/>
  <c r="I48" i="7"/>
  <c r="H49" i="7"/>
  <c r="I49" i="7"/>
  <c r="H50" i="7"/>
  <c r="I50" i="7"/>
  <c r="G43" i="7"/>
  <c r="G44" i="7"/>
  <c r="G45" i="7"/>
  <c r="G46" i="7"/>
  <c r="G8" i="7" s="1"/>
  <c r="G47" i="7"/>
  <c r="G48" i="7"/>
  <c r="G49" i="7"/>
  <c r="G50" i="7"/>
  <c r="J44" i="7"/>
  <c r="F49" i="7"/>
  <c r="F48" i="7"/>
  <c r="J50" i="7"/>
  <c r="J49" i="7"/>
  <c r="J48" i="7"/>
  <c r="J47" i="7"/>
  <c r="J46" i="7"/>
  <c r="J45" i="7"/>
  <c r="J43" i="7"/>
  <c r="F50" i="7"/>
  <c r="F47" i="7"/>
  <c r="F46" i="7"/>
  <c r="F45" i="7"/>
  <c r="F44" i="7"/>
  <c r="F43" i="7"/>
  <c r="K50" i="7" l="1"/>
  <c r="K44" i="7"/>
  <c r="K48" i="7"/>
  <c r="K46" i="7"/>
  <c r="K49" i="7"/>
  <c r="K45" i="7"/>
  <c r="K43" i="7"/>
  <c r="V8" i="7" s="1"/>
</calcChain>
</file>

<file path=xl/sharedStrings.xml><?xml version="1.0" encoding="utf-8"?>
<sst xmlns="http://schemas.openxmlformats.org/spreadsheetml/2006/main" count="781" uniqueCount="260">
  <si>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</si>
  <si>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</si>
  <si>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</si>
  <si>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</si>
  <si>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</si>
  <si>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</si>
  <si>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</si>
  <si>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</si>
  <si>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</si>
  <si>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</si>
  <si>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</si>
  <si>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</si>
  <si>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</si>
  <si>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</si>
  <si>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</si>
  <si>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</si>
  <si>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</si>
  <si>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</si>
  <si>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</si>
  <si>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</si>
  <si>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</si>
  <si>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</si>
  <si>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</si>
  <si>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</si>
  <si>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</si>
  <si>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</si>
  <si>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</si>
  <si>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</si>
  <si>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</si>
  <si>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</si>
  <si>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</si>
  <si>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</si>
  <si>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</si>
  <si>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</si>
  <si>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</si>
  <si>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</si>
  <si>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</si>
  <si>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</si>
  <si>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</si>
  <si>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</si>
  <si>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</si>
  <si>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</si>
  <si>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</si>
  <si>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</si>
  <si>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</si>
  <si>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</si>
  <si>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</si>
  <si>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</si>
  <si>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</si>
  <si>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</si>
  <si>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</si>
  <si>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</si>
  <si>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</si>
  <si>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</si>
  <si>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</si>
  <si>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</si>
  <si>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</si>
  <si>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</si>
  <si>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</si>
  <si>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</si>
  <si>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</si>
  <si>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</si>
  <si>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</si>
  <si>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</si>
  <si>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</si>
  <si>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</si>
  <si>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</si>
  <si>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</si>
  <si>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</si>
  <si>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</si>
  <si>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</si>
  <si>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</si>
  <si>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</si>
  <si>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</si>
  <si>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</si>
  <si>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</si>
  <si>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Testing For Sensitive Functionality Exposure Through IPC</t>
  </si>
  <si>
    <t>0.8.1</t>
  </si>
  <si>
    <t>Date</t>
  </si>
  <si>
    <t>0.9.2</t>
  </si>
  <si>
    <t>0.9.3</t>
  </si>
  <si>
    <t>4.11</t>
  </si>
  <si>
    <t>7.9</t>
  </si>
  <si>
    <t>6.7.</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</si>
  <si>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</si>
  <si>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</si>
  <si>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</si>
  <si>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</si>
  <si>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</si>
  <si>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</si>
  <si>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</si>
  <si>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</si>
  <si>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</si>
  <si>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</si>
  <si>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</si>
  <si>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</si>
  <si>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</si>
  <si>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Vérification que l'utilisateur a été authentifier proprement.</t>
  </si>
  <si>
    <t>Communication Réseau</t>
  </si>
  <si>
    <t>Tester l'Authentification sans état (stateless/passive).</t>
  </si>
  <si>
    <t>Tester la gestion de sessions.</t>
  </si>
  <si>
    <t>Tester la fonctionalité du logout.</t>
  </si>
  <si>
    <t>Tester la politique des mots de pass.</t>
  </si>
  <si>
    <t xml:space="preserve">Tester les tentatives de login excessives </t>
  </si>
  <si>
    <t xml:space="preserve">Tester le Timeout de la Session </t>
  </si>
  <si>
    <t>Tester l'authentification au démarrage</t>
  </si>
  <si>
    <t>Tester l'uthentification double. (Authentification par deux facteurs)</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</si>
  <si>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</si>
  <si>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</si>
  <si>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</si>
  <si>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</si>
  <si>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</si>
  <si>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</si>
  <si>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</si>
  <si>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</si>
  <si>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</si>
  <si>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</si>
  <si>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</si>
  <si>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</si>
  <si>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</si>
  <si>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</si>
  <si>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</si>
  <si>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</si>
  <si>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</si>
  <si>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</si>
  <si>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</si>
  <si>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</si>
  <si>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1.2</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</si>
  <si>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</si>
  <si>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</si>
  <si>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</si>
  <si>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</si>
  <si>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</si>
  <si>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</si>
  <si>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</si>
  <si>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</si>
  <si>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</si>
  <si>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</si>
  <si>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</si>
  <si>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</si>
  <si>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</si>
  <si>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</si>
  <si>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</si>
  <si>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</si>
  <si>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</si>
  <si>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</si>
  <si>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</si>
  <si>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</si>
  <si>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</si>
  <si>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</si>
  <si>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</si>
  <si>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</si>
  <si>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</si>
  <si>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</si>
  <si>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</si>
  <si>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</si>
  <si>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</si>
  <si>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</si>
  <si>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</si>
  <si>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</si>
  <si>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</si>
  <si>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</si>
  <si>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</si>
  <si>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</si>
  <si>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</si>
  <si>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</si>
  <si>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</si>
  <si>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</si>
  <si>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</si>
  <si>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</si>
  <si>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</si>
  <si>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</si>
  <si>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</si>
  <si>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</si>
  <si>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</si>
  <si>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</si>
  <si>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</si>
  <si>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</si>
  <si>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</si>
  <si>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</si>
  <si>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</si>
  <si>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</si>
  <si>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</si>
  <si>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</si>
  <si>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</si>
  <si>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</si>
  <si>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</si>
  <si>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</si>
  <si>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</si>
  <si>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</si>
  <si>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</si>
  <si>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</si>
  <si>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</si>
  <si>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</si>
  <si>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</si>
  <si>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</si>
  <si>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</si>
  <si>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</si>
  <si>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</si>
  <si>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</si>
  <si>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</si>
  <si>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</si>
  <si>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</si>
  <si>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</si>
  <si>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</si>
  <si>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</si>
  <si>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</si>
  <si>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</si>
  <si>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</si>
  <si>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</si>
  <si>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</si>
  <si>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</si>
  <si>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</si>
  <si>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</si>
  <si>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</si>
  <si>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</si>
  <si>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</si>
  <si>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</si>
  <si>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</si>
  <si>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</si>
  <si>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</si>
  <si>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</si>
  <si>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</si>
  <si>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Hash MD5 de l'APK</t>
  </si>
  <si>
    <t>Informations Concernant les Tests sur iOS</t>
  </si>
  <si>
    <t>Lien sur l'App Store</t>
  </si>
  <si>
    <t>Hash MD5 de l'IPA</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</si>
  <si>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</si>
  <si>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</si>
  <si>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</si>
  <si>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</si>
  <si>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</si>
  <si>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</si>
  <si>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</si>
  <si>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</si>
  <si>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</si>
  <si>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</si>
  <si>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</si>
  <si>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</si>
  <si>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</si>
  <si>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</si>
  <si>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</si>
  <si>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</si>
  <si>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</si>
  <si>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</si>
  <si>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</si>
  <si>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</si>
  <si>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Tester les bibliothéques tiérces utilisées par l'application</t>
  </si>
  <si>
    <t>Tester la gestion d'erreur dans les contrôles de sécurité</t>
  </si>
  <si>
    <t>Vérification que les opérations critiques utilisent des canals de communications sécurisés</t>
  </si>
  <si>
    <t>Vérification du fournisseur de sécurité 'Security Provider</t>
  </si>
  <si>
    <t>Tester la validation et l'assainissement des entrées</t>
  </si>
  <si>
    <t>Vérification de la gestion de la mémoire</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</si>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</sst>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2"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2"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15" xfId="9" quotePrefix="1" applyBorder="1" applyAlignment="1" applyProtection="1">
      <alignment horizontal="left" vertical="center" wrapText="1"/>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0" fillId="0" borderId="0" xfId="0" applyFill="1"/>
    <xf numFmtId="0" fontId="0" fillId="0" borderId="37" xfId="0" applyFill="1" applyBorder="1"/>
    <xf numFmtId="0" fontId="1" fillId="0" borderId="37" xfId="9" applyFill="1" applyBorder="1"/>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0" fillId="0" borderId="0" xfId="0" applyFont="1" applyAlignment="1">
      <alignment horizontal="left" vertical="top"/>
    </xf>
    <xf numFmtId="0" fontId="26"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obile-security.gitbook.io/mobile-security-testing-guide/android-testing-guide/android-network-ap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7"/>
  <sheetViews>
    <sheetView showGridLines="0" topLeftCell="A57" zoomScale="120" zoomScaleNormal="120" zoomScalePageLayoutView="120" workbookViewId="0">
      <selection activeCell="E12" sqref="E12"/>
    </sheetView>
  </sheetViews>
  <sheetFormatPr defaultColWidth="8.875" defaultRowHeight="15.75" x14ac:dyDescent="0.25"/>
  <cols>
    <col min="1" max="1" width="2.375" customWidth="1"/>
    <col min="3" max="3" width="14.875" customWidth="1"/>
    <col min="4" max="4" width="92.5" customWidth="1"/>
  </cols>
  <sheetData>
    <row r="1" spans="2:4" ht="8.1" customHeight="1" x14ac:dyDescent="0.25"/>
    <row r="2" spans="2:4" x14ac:dyDescent="0.25">
      <c r="B2" s="105" t="s">
        <v>229</v>
      </c>
      <c r="C2" s="106"/>
      <c r="D2" s="107"/>
    </row>
    <row r="3" spans="2:4" x14ac:dyDescent="0.25">
      <c r="B3" s="108"/>
      <c r="C3" s="109"/>
      <c r="D3" s="110"/>
    </row>
    <row r="4" spans="2:4" x14ac:dyDescent="0.25">
      <c r="B4" s="108"/>
      <c r="C4" s="109"/>
      <c r="D4" s="110"/>
    </row>
    <row r="5" spans="2:4" x14ac:dyDescent="0.25">
      <c r="B5" s="108"/>
      <c r="C5" s="109"/>
      <c r="D5" s="110"/>
    </row>
    <row r="6" spans="2:4" x14ac:dyDescent="0.25">
      <c r="B6" s="108"/>
      <c r="C6" s="109"/>
      <c r="D6" s="110"/>
    </row>
    <row r="7" spans="2:4" x14ac:dyDescent="0.25">
      <c r="B7" s="108"/>
      <c r="C7" s="109"/>
      <c r="D7" s="110"/>
    </row>
    <row r="8" spans="2:4" hidden="1" x14ac:dyDescent="0.25">
      <c r="B8" s="111"/>
      <c r="C8" s="112"/>
      <c r="D8" s="113"/>
    </row>
    <row r="9" spans="2:4" ht="18" x14ac:dyDescent="0.35">
      <c r="B9" s="114" t="s">
        <v>66</v>
      </c>
      <c r="C9" s="115"/>
      <c r="D9" s="116"/>
    </row>
    <row r="10" spans="2:4" x14ac:dyDescent="0.25">
      <c r="B10" s="1" t="s">
        <v>213</v>
      </c>
      <c r="C10" s="2"/>
      <c r="D10" s="3"/>
    </row>
    <row r="11" spans="2:4" x14ac:dyDescent="0.25">
      <c r="B11" s="101" t="s">
        <v>245</v>
      </c>
      <c r="C11" s="102"/>
      <c r="D11" s="12" t="s">
        <v>246</v>
      </c>
    </row>
    <row r="12" spans="2:4" x14ac:dyDescent="0.25">
      <c r="B12" s="79" t="s">
        <v>258</v>
      </c>
      <c r="C12" s="80"/>
      <c r="D12" s="93" t="str">
        <f>HYPERLINK(CONCATENATE("https://github.com/OWASP/owasp-mstg/blob/",VERSION_MASVS,"/Document/"))</f>
        <v>https://github.com/OWASP/owasp-mstg/blob/1.1.0/Document/</v>
      </c>
    </row>
    <row r="13" spans="2:4" x14ac:dyDescent="0.25">
      <c r="B13" s="79" t="s">
        <v>86</v>
      </c>
      <c r="C13" s="80"/>
      <c r="D13" s="12"/>
    </row>
    <row r="14" spans="2:4" x14ac:dyDescent="0.25">
      <c r="B14" s="103" t="s">
        <v>214</v>
      </c>
      <c r="C14" s="104"/>
      <c r="D14" s="12"/>
    </row>
    <row r="15" spans="2:4" x14ac:dyDescent="0.25">
      <c r="B15" s="101" t="s">
        <v>87</v>
      </c>
      <c r="C15" s="102"/>
      <c r="D15" s="12"/>
    </row>
    <row r="16" spans="2:4" x14ac:dyDescent="0.25">
      <c r="B16" s="101" t="s">
        <v>215</v>
      </c>
      <c r="C16" s="102"/>
      <c r="D16" s="12"/>
    </row>
    <row r="17" spans="2:4" x14ac:dyDescent="0.25">
      <c r="B17" s="101" t="s">
        <v>88</v>
      </c>
      <c r="C17" s="102"/>
      <c r="D17" s="12"/>
    </row>
    <row r="18" spans="2:4" x14ac:dyDescent="0.25">
      <c r="B18" s="101" t="s">
        <v>216</v>
      </c>
      <c r="C18" s="102"/>
      <c r="D18" s="12" t="s">
        <v>217</v>
      </c>
    </row>
    <row r="19" spans="2:4" ht="70.5" customHeight="1" x14ac:dyDescent="0.25">
      <c r="B19" s="101" t="s">
        <v>218</v>
      </c>
      <c r="C19" s="102"/>
      <c r="D19" s="12" t="s">
        <v>219</v>
      </c>
    </row>
    <row r="20" spans="2:4" ht="18" x14ac:dyDescent="0.35">
      <c r="B20" s="115"/>
      <c r="C20" s="115"/>
      <c r="D20" s="116"/>
    </row>
    <row r="21" spans="2:4" x14ac:dyDescent="0.25">
      <c r="B21" s="1" t="s">
        <v>220</v>
      </c>
      <c r="C21" s="2"/>
      <c r="D21" s="3"/>
    </row>
    <row r="22" spans="2:4" x14ac:dyDescent="0.25">
      <c r="B22" s="78" t="s">
        <v>221</v>
      </c>
      <c r="C22" s="4"/>
      <c r="D22" s="12"/>
    </row>
    <row r="23" spans="2:4" x14ac:dyDescent="0.25">
      <c r="B23" s="101" t="s">
        <v>222</v>
      </c>
      <c r="C23" s="102"/>
      <c r="D23" s="12"/>
    </row>
    <row r="24" spans="2:4" x14ac:dyDescent="0.25">
      <c r="B24" s="101" t="s">
        <v>89</v>
      </c>
      <c r="C24" s="102"/>
      <c r="D24" s="12"/>
    </row>
    <row r="25" spans="2:4" x14ac:dyDescent="0.25">
      <c r="B25" s="101" t="s">
        <v>64</v>
      </c>
      <c r="C25" s="102"/>
      <c r="D25" s="12"/>
    </row>
    <row r="26" spans="2:4" x14ac:dyDescent="0.25">
      <c r="B26" s="101" t="s">
        <v>223</v>
      </c>
      <c r="C26" s="102"/>
      <c r="D26" s="12"/>
    </row>
    <row r="27" spans="2:4" ht="18" x14ac:dyDescent="0.35">
      <c r="B27" s="115"/>
      <c r="C27" s="115"/>
      <c r="D27" s="116"/>
    </row>
    <row r="28" spans="2:4" x14ac:dyDescent="0.25">
      <c r="B28" s="1" t="s">
        <v>224</v>
      </c>
      <c r="C28" s="2"/>
      <c r="D28" s="3"/>
    </row>
    <row r="29" spans="2:4" x14ac:dyDescent="0.25">
      <c r="B29" s="78" t="s">
        <v>221</v>
      </c>
      <c r="C29" s="65"/>
      <c r="D29" s="12"/>
    </row>
    <row r="30" spans="2:4" x14ac:dyDescent="0.25">
      <c r="B30" s="101" t="s">
        <v>225</v>
      </c>
      <c r="C30" s="102"/>
      <c r="D30" s="12"/>
    </row>
    <row r="31" spans="2:4" x14ac:dyDescent="0.25">
      <c r="B31" s="101" t="s">
        <v>89</v>
      </c>
      <c r="C31" s="102"/>
      <c r="D31" s="12"/>
    </row>
    <row r="32" spans="2:4" x14ac:dyDescent="0.25">
      <c r="B32" s="101" t="s">
        <v>64</v>
      </c>
      <c r="C32" s="102"/>
      <c r="D32" s="12"/>
    </row>
    <row r="33" spans="2:4" x14ac:dyDescent="0.25">
      <c r="B33" s="101" t="s">
        <v>226</v>
      </c>
      <c r="C33" s="102"/>
      <c r="D33" s="12"/>
    </row>
    <row r="34" spans="2:4" ht="18" x14ac:dyDescent="0.35">
      <c r="B34" s="115"/>
      <c r="C34" s="115"/>
      <c r="D34" s="116"/>
    </row>
    <row r="35" spans="2:4" x14ac:dyDescent="0.25">
      <c r="B35" s="1" t="s">
        <v>227</v>
      </c>
      <c r="C35" s="2"/>
      <c r="D35" s="3"/>
    </row>
    <row r="36" spans="2:4" ht="18" x14ac:dyDescent="0.25">
      <c r="B36" s="117"/>
      <c r="C36" s="118"/>
      <c r="D36" s="119"/>
    </row>
    <row r="37" spans="2:4" x14ac:dyDescent="0.25">
      <c r="B37" s="103" t="s">
        <v>118</v>
      </c>
      <c r="C37" s="120"/>
      <c r="D37" s="56"/>
    </row>
    <row r="38" spans="2:4" x14ac:dyDescent="0.25">
      <c r="B38" s="103" t="s">
        <v>119</v>
      </c>
      <c r="C38" s="120"/>
      <c r="D38" s="56"/>
    </row>
    <row r="39" spans="2:4" x14ac:dyDescent="0.25">
      <c r="B39" s="103" t="s">
        <v>120</v>
      </c>
      <c r="C39" s="120"/>
      <c r="D39" s="56"/>
    </row>
    <row r="40" spans="2:4" x14ac:dyDescent="0.25">
      <c r="B40" s="103" t="s">
        <v>228</v>
      </c>
      <c r="C40" s="120"/>
      <c r="D40" s="57"/>
    </row>
    <row r="41" spans="2:4" x14ac:dyDescent="0.25">
      <c r="B41" s="103" t="s">
        <v>121</v>
      </c>
      <c r="C41" s="120"/>
      <c r="D41" s="56"/>
    </row>
    <row r="42" spans="2:4" ht="18" x14ac:dyDescent="0.25">
      <c r="B42" s="117"/>
      <c r="C42" s="118"/>
      <c r="D42" s="119"/>
    </row>
    <row r="43" spans="2:4" x14ac:dyDescent="0.25">
      <c r="B43" s="103" t="s">
        <v>118</v>
      </c>
      <c r="C43" s="120"/>
      <c r="D43" s="56"/>
    </row>
    <row r="44" spans="2:4" x14ac:dyDescent="0.25">
      <c r="B44" s="103" t="s">
        <v>119</v>
      </c>
      <c r="C44" s="120"/>
      <c r="D44" s="56"/>
    </row>
    <row r="45" spans="2:4" x14ac:dyDescent="0.25">
      <c r="B45" s="103" t="s">
        <v>120</v>
      </c>
      <c r="C45" s="120"/>
      <c r="D45" s="56"/>
    </row>
    <row r="46" spans="2:4" x14ac:dyDescent="0.25">
      <c r="B46" s="103" t="s">
        <v>228</v>
      </c>
      <c r="C46" s="120"/>
      <c r="D46" s="57"/>
    </row>
    <row r="47" spans="2:4" x14ac:dyDescent="0.25">
      <c r="B47" s="103" t="s">
        <v>121</v>
      </c>
      <c r="C47" s="120"/>
      <c r="D47" s="56"/>
    </row>
  </sheetData>
  <mergeCells count="32">
    <mergeCell ref="B44:C44"/>
    <mergeCell ref="B45:C45"/>
    <mergeCell ref="B46:C46"/>
    <mergeCell ref="B47:C47"/>
    <mergeCell ref="B38:C38"/>
    <mergeCell ref="B39:C39"/>
    <mergeCell ref="B40:C40"/>
    <mergeCell ref="B41:C41"/>
    <mergeCell ref="B42:D42"/>
    <mergeCell ref="B43:C43"/>
    <mergeCell ref="B19:C19"/>
    <mergeCell ref="B23:C23"/>
    <mergeCell ref="B36:D36"/>
    <mergeCell ref="B37:C37"/>
    <mergeCell ref="B30:C30"/>
    <mergeCell ref="B34:D34"/>
    <mergeCell ref="B20:D20"/>
    <mergeCell ref="B27:D27"/>
    <mergeCell ref="B31:C31"/>
    <mergeCell ref="B32:C32"/>
    <mergeCell ref="B33:C33"/>
    <mergeCell ref="B24:C24"/>
    <mergeCell ref="B25:C25"/>
    <mergeCell ref="B26:C26"/>
    <mergeCell ref="B18:C18"/>
    <mergeCell ref="B16:C16"/>
    <mergeCell ref="B14:C14"/>
    <mergeCell ref="B2:D8"/>
    <mergeCell ref="B9:D9"/>
    <mergeCell ref="B11:C11"/>
    <mergeCell ref="B15:C15"/>
    <mergeCell ref="B17:C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abSelected="1" topLeftCell="G1" zoomScaleNormal="100" zoomScalePageLayoutView="150" workbookViewId="0">
      <selection activeCell="V6" sqref="V6:X6"/>
    </sheetView>
  </sheetViews>
  <sheetFormatPr defaultColWidth="8.875" defaultRowHeight="14.25" x14ac:dyDescent="0.2"/>
  <cols>
    <col min="1" max="1" width="1.875" style="5" customWidth="1"/>
    <col min="2" max="2" width="9.5" style="5" customWidth="1"/>
    <col min="3" max="3" width="54.875" style="5" customWidth="1"/>
    <col min="4" max="4" width="6" style="5" customWidth="1"/>
    <col min="5" max="5" width="4.625" style="5" customWidth="1"/>
    <col min="6" max="6" width="5.875" style="5" customWidth="1"/>
    <col min="7" max="7" width="10.125" style="5" customWidth="1"/>
    <col min="8" max="16384" width="8.875" style="5"/>
  </cols>
  <sheetData>
    <row r="1" spans="2:24" ht="15" thickBot="1" x14ac:dyDescent="0.25"/>
    <row r="2" spans="2:24" ht="16.5" thickBot="1" x14ac:dyDescent="0.35">
      <c r="B2" s="7"/>
      <c r="C2" s="22" t="s">
        <v>90</v>
      </c>
      <c r="D2" s="8"/>
      <c r="E2" s="8"/>
      <c r="F2" s="8"/>
    </row>
    <row r="3" spans="2:24" ht="15.75" x14ac:dyDescent="0.3">
      <c r="B3" s="8"/>
      <c r="C3" s="8"/>
      <c r="D3" s="8"/>
      <c r="E3" s="8"/>
      <c r="F3" s="8"/>
    </row>
    <row r="4" spans="2:24" ht="15.75" x14ac:dyDescent="0.3">
      <c r="B4" s="121"/>
      <c r="C4" s="121"/>
      <c r="D4" s="121"/>
      <c r="E4" s="121"/>
      <c r="F4" s="121"/>
    </row>
    <row r="5" spans="2:24" ht="15.95" customHeight="1" thickBot="1" x14ac:dyDescent="0.25">
      <c r="B5" s="20"/>
      <c r="C5" s="20"/>
      <c r="D5" s="20"/>
      <c r="E5" s="20"/>
      <c r="F5" s="20"/>
    </row>
    <row r="6" spans="2:24" ht="18.95" customHeight="1" thickBot="1" x14ac:dyDescent="0.35">
      <c r="B6" s="21"/>
      <c r="C6" s="21"/>
      <c r="D6" s="21"/>
      <c r="E6" s="21"/>
      <c r="F6" s="21"/>
      <c r="G6" s="131" t="s">
        <v>212</v>
      </c>
      <c r="H6" s="132"/>
      <c r="I6" s="133"/>
      <c r="V6" s="134" t="s">
        <v>259</v>
      </c>
      <c r="W6" s="135"/>
      <c r="X6" s="136"/>
    </row>
    <row r="7" spans="2:24" ht="16.5" thickBot="1" x14ac:dyDescent="0.35">
      <c r="B7" s="13"/>
      <c r="C7" s="13"/>
      <c r="D7" s="13"/>
      <c r="E7" s="13"/>
      <c r="F7" s="13"/>
    </row>
    <row r="8" spans="2:24" ht="15.95" customHeight="1" x14ac:dyDescent="0.2">
      <c r="B8" s="20"/>
      <c r="C8" s="20"/>
      <c r="D8" s="20"/>
      <c r="E8" s="20"/>
      <c r="F8" s="20"/>
      <c r="G8" s="122">
        <f>AVERAGE(G43:G50)*5</f>
        <v>2.5258318070818078</v>
      </c>
      <c r="H8" s="123"/>
      <c r="I8" s="124"/>
      <c r="V8" s="122" t="e">
        <f>AVERAGE(K43:K50)*5</f>
        <v>#REF!</v>
      </c>
      <c r="W8" s="123"/>
      <c r="X8" s="124"/>
    </row>
    <row r="9" spans="2:24" ht="90.95" customHeight="1" x14ac:dyDescent="0.3">
      <c r="B9" s="21"/>
      <c r="C9" s="21"/>
      <c r="D9" s="21"/>
      <c r="E9" s="21"/>
      <c r="F9" s="21"/>
      <c r="G9" s="125"/>
      <c r="H9" s="126"/>
      <c r="I9" s="127"/>
      <c r="V9" s="125"/>
      <c r="W9" s="126"/>
      <c r="X9" s="127"/>
    </row>
    <row r="10" spans="2:24" ht="16.5" customHeight="1" x14ac:dyDescent="0.3">
      <c r="B10" s="13"/>
      <c r="C10" s="13"/>
      <c r="D10" s="13"/>
      <c r="E10" s="13"/>
      <c r="F10" s="13"/>
      <c r="G10" s="125"/>
      <c r="H10" s="126"/>
      <c r="I10" s="127"/>
      <c r="V10" s="125"/>
      <c r="W10" s="126"/>
      <c r="X10" s="127"/>
    </row>
    <row r="11" spans="2:24" ht="17.25" customHeight="1" thickBot="1" x14ac:dyDescent="0.35">
      <c r="B11" s="13"/>
      <c r="C11" s="13"/>
      <c r="D11" s="13"/>
      <c r="E11" s="13"/>
      <c r="F11" s="13"/>
      <c r="G11" s="128"/>
      <c r="H11" s="129"/>
      <c r="I11" s="130"/>
      <c r="V11" s="128"/>
      <c r="W11" s="129"/>
      <c r="X11" s="130"/>
    </row>
    <row r="12" spans="2:24" ht="15.95" customHeight="1" x14ac:dyDescent="0.2">
      <c r="B12" s="137"/>
      <c r="C12" s="137"/>
      <c r="D12" s="137"/>
      <c r="E12" s="137"/>
      <c r="F12" s="137"/>
    </row>
    <row r="13" spans="2:24" ht="15" x14ac:dyDescent="0.2">
      <c r="B13" s="14"/>
      <c r="C13" s="14"/>
      <c r="D13" s="14"/>
      <c r="E13" s="14"/>
      <c r="F13" s="14"/>
    </row>
    <row r="14" spans="2:24" ht="15" x14ac:dyDescent="0.2">
      <c r="B14" s="15"/>
      <c r="C14" s="15"/>
      <c r="D14" s="15"/>
      <c r="E14" s="15"/>
      <c r="F14" s="16"/>
    </row>
    <row r="15" spans="2:24" ht="15.75" x14ac:dyDescent="0.3">
      <c r="B15" s="13"/>
      <c r="C15" s="13"/>
      <c r="D15" s="13"/>
      <c r="E15" s="13"/>
      <c r="F15" s="13"/>
    </row>
    <row r="16" spans="2:24" ht="15.95" customHeight="1" x14ac:dyDescent="0.2">
      <c r="B16" s="137"/>
      <c r="C16" s="137"/>
      <c r="D16" s="137"/>
      <c r="E16" s="137"/>
      <c r="F16" s="137"/>
    </row>
    <row r="17" spans="2:6" ht="15" x14ac:dyDescent="0.2">
      <c r="B17" s="14"/>
      <c r="C17" s="14"/>
      <c r="D17" s="14"/>
      <c r="E17" s="14"/>
      <c r="F17" s="14"/>
    </row>
    <row r="18" spans="2:6" ht="15" x14ac:dyDescent="0.2">
      <c r="B18" s="15"/>
      <c r="C18" s="15"/>
      <c r="D18" s="15"/>
      <c r="E18" s="15"/>
      <c r="F18" s="16"/>
    </row>
    <row r="20" spans="2:6" x14ac:dyDescent="0.2">
      <c r="B20" s="5" t="s">
        <v>65</v>
      </c>
    </row>
    <row r="23" spans="2:6" x14ac:dyDescent="0.2">
      <c r="C23" s="18"/>
    </row>
    <row r="24" spans="2:6" x14ac:dyDescent="0.2">
      <c r="C24" s="18"/>
    </row>
    <row r="25" spans="2:6" x14ac:dyDescent="0.2">
      <c r="C25" s="18"/>
    </row>
    <row r="26" spans="2:6" x14ac:dyDescent="0.2">
      <c r="C26" s="18"/>
    </row>
    <row r="27" spans="2:6" x14ac:dyDescent="0.2">
      <c r="C27" s="18"/>
    </row>
    <row r="28" spans="2:6" x14ac:dyDescent="0.2">
      <c r="C28" s="18"/>
    </row>
    <row r="29" spans="2:6" x14ac:dyDescent="0.2">
      <c r="C29" s="18"/>
    </row>
    <row r="30" spans="2:6" x14ac:dyDescent="0.2">
      <c r="C30" s="18"/>
    </row>
    <row r="31" spans="2:6" x14ac:dyDescent="0.2">
      <c r="C31" s="18"/>
    </row>
    <row r="32" spans="2:6" x14ac:dyDescent="0.2">
      <c r="C32" s="18"/>
    </row>
    <row r="35" spans="3:11" ht="15.75" customHeight="1" x14ac:dyDescent="0.2"/>
    <row r="41" spans="3:11" ht="16.5" x14ac:dyDescent="0.2">
      <c r="D41" s="138" t="s">
        <v>71</v>
      </c>
      <c r="E41" s="139"/>
      <c r="F41" s="139"/>
      <c r="G41" s="140"/>
      <c r="H41" s="138" t="s">
        <v>72</v>
      </c>
      <c r="I41" s="139"/>
      <c r="J41" s="139"/>
      <c r="K41" s="140"/>
    </row>
    <row r="42" spans="3:11" x14ac:dyDescent="0.2">
      <c r="D42" s="17" t="s">
        <v>67</v>
      </c>
      <c r="E42" s="17" t="s">
        <v>68</v>
      </c>
      <c r="F42" s="17" t="s">
        <v>69</v>
      </c>
      <c r="G42" s="17" t="s">
        <v>70</v>
      </c>
      <c r="H42" s="17" t="s">
        <v>67</v>
      </c>
      <c r="I42" s="17" t="s">
        <v>68</v>
      </c>
      <c r="J42" s="17" t="s">
        <v>69</v>
      </c>
      <c r="K42" s="17" t="s">
        <v>70</v>
      </c>
    </row>
    <row r="43" spans="3:11" ht="16.5" x14ac:dyDescent="0.2">
      <c r="C43" s="11" t="s">
        <v>254</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6.5" x14ac:dyDescent="0.2">
      <c r="C44" s="11" t="s">
        <v>210</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6.5" x14ac:dyDescent="0.2">
      <c r="C45" s="11" t="s">
        <v>128</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6.5" x14ac:dyDescent="0.2">
      <c r="C46" s="11" t="s">
        <v>91</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6.5" x14ac:dyDescent="0.2">
      <c r="C47" s="11" t="s">
        <v>129</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6.5" x14ac:dyDescent="0.2">
      <c r="C48" s="11" t="s">
        <v>257</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6.5" x14ac:dyDescent="0.2">
      <c r="C49" s="11" t="s">
        <v>211</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6.5" x14ac:dyDescent="0.2">
      <c r="C50" s="11" t="s">
        <v>92</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58" zoomScale="78" zoomScaleNormal="78" zoomScalePageLayoutView="130" workbookViewId="0">
      <selection activeCell="F68" sqref="F68"/>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41" t="s">
        <v>130</v>
      </c>
      <c r="C1" s="141"/>
      <c r="D1" s="141"/>
      <c r="E1" s="141"/>
      <c r="F1" s="141"/>
      <c r="G1" s="141"/>
      <c r="H1" s="141"/>
    </row>
    <row r="2" spans="2:8" x14ac:dyDescent="0.25">
      <c r="B2" s="45"/>
      <c r="C2" s="53"/>
      <c r="D2" s="45"/>
      <c r="E2" s="45"/>
      <c r="F2" s="45"/>
      <c r="G2" s="45"/>
      <c r="H2" s="45"/>
    </row>
    <row r="3" spans="2:8" x14ac:dyDescent="0.25">
      <c r="B3" s="25" t="s">
        <v>0</v>
      </c>
      <c r="C3" s="81" t="s">
        <v>230</v>
      </c>
      <c r="D3" s="26" t="s">
        <v>93</v>
      </c>
      <c r="E3" s="26" t="s">
        <v>94</v>
      </c>
      <c r="F3" s="26" t="s">
        <v>95</v>
      </c>
      <c r="G3" s="82" t="s">
        <v>232</v>
      </c>
      <c r="H3" s="83" t="s">
        <v>233</v>
      </c>
    </row>
    <row r="4" spans="2:8" x14ac:dyDescent="0.25">
      <c r="B4" s="27" t="s">
        <v>1</v>
      </c>
      <c r="C4" s="28" t="s">
        <v>255</v>
      </c>
      <c r="D4" s="29"/>
      <c r="E4" s="29"/>
      <c r="F4" s="29"/>
      <c r="G4" s="29"/>
      <c r="H4" s="30"/>
    </row>
    <row r="5" spans="2:8" x14ac:dyDescent="0.25">
      <c r="B5" s="31" t="s">
        <v>2</v>
      </c>
      <c r="C5" s="32" t="s">
        <v>131</v>
      </c>
      <c r="D5" s="24" t="s">
        <v>3</v>
      </c>
      <c r="E5" s="46" t="s">
        <v>3</v>
      </c>
      <c r="F5" s="33"/>
      <c r="G5" s="47" t="s">
        <v>75</v>
      </c>
      <c r="H5" s="66"/>
    </row>
    <row r="6" spans="2:8" ht="30" x14ac:dyDescent="0.25">
      <c r="B6" s="31">
        <v>1.2</v>
      </c>
      <c r="C6" s="32" t="s">
        <v>133</v>
      </c>
      <c r="D6" s="24" t="s">
        <v>3</v>
      </c>
      <c r="E6" s="46" t="s">
        <v>3</v>
      </c>
      <c r="F6" s="33"/>
      <c r="G6" s="47" t="s">
        <v>75</v>
      </c>
      <c r="H6" s="66"/>
    </row>
    <row r="7" spans="2:8" ht="30" x14ac:dyDescent="0.25">
      <c r="B7" s="31">
        <v>1.3</v>
      </c>
      <c r="C7" s="32" t="s">
        <v>134</v>
      </c>
      <c r="D7" s="24" t="s">
        <v>3</v>
      </c>
      <c r="E7" s="46" t="s">
        <v>3</v>
      </c>
      <c r="F7" s="33"/>
      <c r="G7" s="47" t="s">
        <v>75</v>
      </c>
      <c r="H7" s="66"/>
    </row>
    <row r="8" spans="2:8" x14ac:dyDescent="0.25">
      <c r="B8" s="31">
        <v>1.4</v>
      </c>
      <c r="C8" s="32" t="s">
        <v>132</v>
      </c>
      <c r="D8" s="24" t="s">
        <v>3</v>
      </c>
      <c r="E8" s="46" t="s">
        <v>3</v>
      </c>
      <c r="F8" s="33"/>
      <c r="G8" s="47" t="s">
        <v>75</v>
      </c>
      <c r="H8" s="66"/>
    </row>
    <row r="9" spans="2:8" x14ac:dyDescent="0.25">
      <c r="B9" s="31">
        <v>1.5</v>
      </c>
      <c r="C9" s="32" t="s">
        <v>135</v>
      </c>
      <c r="D9" s="32"/>
      <c r="E9" s="46" t="s">
        <v>3</v>
      </c>
      <c r="F9" s="33" t="s">
        <v>63</v>
      </c>
      <c r="G9" s="47" t="s">
        <v>75</v>
      </c>
      <c r="H9" s="66"/>
    </row>
    <row r="10" spans="2:8" ht="30" x14ac:dyDescent="0.25">
      <c r="B10" s="31">
        <v>1.6</v>
      </c>
      <c r="C10" s="32" t="s">
        <v>136</v>
      </c>
      <c r="D10" s="32"/>
      <c r="E10" s="46" t="s">
        <v>3</v>
      </c>
      <c r="F10" s="33" t="s">
        <v>63</v>
      </c>
      <c r="G10" s="47" t="s">
        <v>75</v>
      </c>
      <c r="H10" s="66"/>
    </row>
    <row r="11" spans="2:8" x14ac:dyDescent="0.25">
      <c r="B11" s="31" t="s">
        <v>4</v>
      </c>
      <c r="C11" s="32" t="s">
        <v>137</v>
      </c>
      <c r="D11" s="48"/>
      <c r="E11" s="46" t="s">
        <v>3</v>
      </c>
      <c r="F11" s="33" t="s">
        <v>63</v>
      </c>
      <c r="G11" s="47" t="s">
        <v>75</v>
      </c>
      <c r="H11" s="66"/>
    </row>
    <row r="12" spans="2:8" ht="30" x14ac:dyDescent="0.25">
      <c r="B12" s="31">
        <v>1.8</v>
      </c>
      <c r="C12" s="32" t="s">
        <v>138</v>
      </c>
      <c r="D12" s="32"/>
      <c r="E12" s="46" t="s">
        <v>3</v>
      </c>
      <c r="F12" s="33" t="s">
        <v>63</v>
      </c>
      <c r="G12" s="47" t="s">
        <v>75</v>
      </c>
      <c r="H12" s="66"/>
    </row>
    <row r="13" spans="2:8" x14ac:dyDescent="0.25">
      <c r="B13" s="31">
        <v>1.9</v>
      </c>
      <c r="C13" s="32" t="s">
        <v>139</v>
      </c>
      <c r="D13" s="32"/>
      <c r="E13" s="46" t="s">
        <v>3</v>
      </c>
      <c r="F13" s="33" t="s">
        <v>63</v>
      </c>
      <c r="G13" s="47" t="s">
        <v>75</v>
      </c>
      <c r="H13" s="66"/>
    </row>
    <row r="14" spans="2:8" x14ac:dyDescent="0.25">
      <c r="B14" s="64" t="s">
        <v>5</v>
      </c>
      <c r="C14" s="32" t="s">
        <v>140</v>
      </c>
      <c r="D14" s="32"/>
      <c r="E14" s="46" t="s">
        <v>3</v>
      </c>
      <c r="F14" s="33" t="s">
        <v>63</v>
      </c>
      <c r="G14" s="47" t="s">
        <v>75</v>
      </c>
      <c r="H14" s="66"/>
    </row>
    <row r="15" spans="2:8" x14ac:dyDescent="0.25">
      <c r="B15" s="34" t="s">
        <v>6</v>
      </c>
      <c r="C15" s="35" t="s">
        <v>231</v>
      </c>
      <c r="D15" s="35"/>
      <c r="E15" s="49"/>
      <c r="F15" s="35"/>
      <c r="G15" s="35"/>
      <c r="H15" s="36"/>
    </row>
    <row r="16" spans="2:8" ht="45" x14ac:dyDescent="0.25">
      <c r="B16" s="50" t="s">
        <v>7</v>
      </c>
      <c r="C16" s="51" t="s">
        <v>141</v>
      </c>
      <c r="D16" s="24" t="s">
        <v>3</v>
      </c>
      <c r="E16" s="46" t="s">
        <v>3</v>
      </c>
      <c r="F16" s="33"/>
      <c r="G16" s="94" t="str">
        <f>HYPERLINK(CONCATENATE(BASE_URL,"0x05d-Testing-Data-Storage.md#testing-local-storage-for-sensitive-data"),"Tester les données sensibles dans le stockage local du mobile")</f>
        <v>Tester les données sensibles dans le stockage local du mobile</v>
      </c>
      <c r="H16" s="66"/>
    </row>
    <row r="17" spans="2:8" ht="30" x14ac:dyDescent="0.25">
      <c r="B17" s="50" t="s">
        <v>39</v>
      </c>
      <c r="C17" s="51" t="s">
        <v>142</v>
      </c>
      <c r="D17" s="24"/>
      <c r="E17" s="46"/>
      <c r="F17" s="33"/>
      <c r="G17" s="95" t="str">
        <f>HYPERLINK(CONCATENATE(BASE_URL,"0x05d-Testing-Data-Storage.md#testing-local-storage-for-sensitive-data"),"Tester les données sensibles dans le stockage local du mobile")</f>
        <v>Tester les données sensibles dans le stockage local du mobile</v>
      </c>
      <c r="H17" s="66"/>
    </row>
    <row r="18" spans="2:8" x14ac:dyDescent="0.25">
      <c r="B18" s="50" t="s">
        <v>40</v>
      </c>
      <c r="C18" s="51" t="s">
        <v>143</v>
      </c>
      <c r="D18" s="24" t="s">
        <v>3</v>
      </c>
      <c r="E18" s="46" t="s">
        <v>3</v>
      </c>
      <c r="F18" s="33"/>
      <c r="G18" s="95" t="str">
        <f>HYPERLINK(CONCATENATE(BASE_URL,"0x05d-Testing-Data-Storage.md#testing-logs-for-sensitive-data"),"Tester les données sensibles dans les fichiers de logs")</f>
        <v>Tester les données sensibles dans les fichiers de logs</v>
      </c>
      <c r="H18" s="66"/>
    </row>
    <row r="19" spans="2:8" x14ac:dyDescent="0.25">
      <c r="B19" s="50" t="s">
        <v>8</v>
      </c>
      <c r="C19" s="51" t="s">
        <v>144</v>
      </c>
      <c r="D19" s="24" t="s">
        <v>3</v>
      </c>
      <c r="E19" s="46" t="s">
        <v>3</v>
      </c>
      <c r="F19" s="33"/>
      <c r="G19" s="95"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145</v>
      </c>
      <c r="D20" s="24" t="s">
        <v>3</v>
      </c>
      <c r="E20" s="46" t="s">
        <v>3</v>
      </c>
      <c r="F20" s="33"/>
      <c r="G20" s="95"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25">
      <c r="B21" s="50" t="s">
        <v>9</v>
      </c>
      <c r="C21" s="51" t="s">
        <v>146</v>
      </c>
      <c r="D21" s="24" t="s">
        <v>3</v>
      </c>
      <c r="E21" s="46" t="s">
        <v>3</v>
      </c>
      <c r="F21" s="33"/>
      <c r="G21" s="95"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25">
      <c r="B22" s="50" t="s">
        <v>10</v>
      </c>
      <c r="C22" s="51" t="s">
        <v>147</v>
      </c>
      <c r="D22" s="24" t="s">
        <v>3</v>
      </c>
      <c r="E22" s="46" t="s">
        <v>3</v>
      </c>
      <c r="F22" s="33"/>
      <c r="G22" s="95"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25">
      <c r="B23" s="50" t="s">
        <v>11</v>
      </c>
      <c r="C23" s="51" t="s">
        <v>148</v>
      </c>
      <c r="D23" s="51"/>
      <c r="E23" s="46" t="s">
        <v>3</v>
      </c>
      <c r="F23" s="33" t="s">
        <v>63</v>
      </c>
      <c r="G23" s="95" t="str">
        <f>HYPERLINK(CONCATENATE(BASE_URL,"0x05d-Testing-Data-Storage.md#testing-backups-for-sensitive-data"),"Tester l'éxistence de données sensibles dans les backups")</f>
        <v>Tester l'éxistence de données sensibles dans les backups</v>
      </c>
      <c r="H23" s="66"/>
    </row>
    <row r="24" spans="2:8" x14ac:dyDescent="0.25">
      <c r="B24" s="50" t="s">
        <v>12</v>
      </c>
      <c r="C24" s="51" t="s">
        <v>149</v>
      </c>
      <c r="D24" s="51"/>
      <c r="E24" s="46" t="s">
        <v>3</v>
      </c>
      <c r="F24" s="33" t="s">
        <v>63</v>
      </c>
      <c r="G24" s="95"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30" x14ac:dyDescent="0.25">
      <c r="B25" s="50" t="s">
        <v>42</v>
      </c>
      <c r="C25" s="51" t="s">
        <v>150</v>
      </c>
      <c r="D25" s="51"/>
      <c r="E25" s="46" t="s">
        <v>3</v>
      </c>
      <c r="F25" s="33" t="s">
        <v>63</v>
      </c>
      <c r="G25" s="95" t="str">
        <f>HYPERLINK(CONCATENATE(BASE_URL,"0x05d-Testing-Data-Storage.md#checking-memory-for-sensitive-data"),"Tester l'existence des données sensibles dans la mémoire")</f>
        <v>Tester l'existence des données sensibles dans la mémoire</v>
      </c>
      <c r="H25" s="66"/>
    </row>
    <row r="26" spans="2:8" ht="30" x14ac:dyDescent="0.25">
      <c r="B26" s="50" t="s">
        <v>43</v>
      </c>
      <c r="C26" s="51" t="s">
        <v>151</v>
      </c>
      <c r="D26" s="51"/>
      <c r="E26" s="46" t="s">
        <v>3</v>
      </c>
      <c r="F26" s="33" t="s">
        <v>63</v>
      </c>
      <c r="G26" s="95" t="str">
        <f>HYPERLINK(CONCATENATE(BASE_URL,"0x05d-Testing-Data-Storage.md#testing-the-device-access-security-policy"),"Tester l'existence d'une politique de sécurité d'accès au mobile")</f>
        <v>Tester l'existence d'une politique de sécurité d'accès au mobile</v>
      </c>
      <c r="H26" s="66"/>
    </row>
    <row r="27" spans="2:8" ht="30" x14ac:dyDescent="0.25">
      <c r="B27" s="50" t="s">
        <v>13</v>
      </c>
      <c r="C27" s="51" t="s">
        <v>152</v>
      </c>
      <c r="D27" s="51"/>
      <c r="E27" s="46" t="s">
        <v>3</v>
      </c>
      <c r="F27" s="33" t="s">
        <v>63</v>
      </c>
      <c r="G27" s="52"/>
      <c r="H27" s="66"/>
    </row>
    <row r="28" spans="2:8" x14ac:dyDescent="0.25">
      <c r="B28" s="34" t="s">
        <v>14</v>
      </c>
      <c r="C28" s="35" t="s">
        <v>96</v>
      </c>
      <c r="D28" s="35"/>
      <c r="E28" s="49"/>
      <c r="F28" s="35"/>
      <c r="G28" s="35"/>
      <c r="H28" s="36"/>
    </row>
    <row r="29" spans="2:8" x14ac:dyDescent="0.25">
      <c r="B29" s="50" t="s">
        <v>15</v>
      </c>
      <c r="C29" s="51" t="s">
        <v>153</v>
      </c>
      <c r="D29" s="24" t="s">
        <v>3</v>
      </c>
      <c r="E29" s="46" t="s">
        <v>3</v>
      </c>
      <c r="F29" s="33"/>
      <c r="G29" s="95" t="str">
        <f>HYPERLINK(CONCATENATE(BASE_URL,"0x05e-Testing-Cryptography.md#testing-key-management"),"Vérification de la gestion des clés")</f>
        <v>Vérification de la gestion des clés</v>
      </c>
      <c r="H29" s="66"/>
    </row>
    <row r="30" spans="2:8" x14ac:dyDescent="0.25">
      <c r="B30" s="50" t="s">
        <v>16</v>
      </c>
      <c r="C30" s="51" t="s">
        <v>154</v>
      </c>
      <c r="D30" s="24" t="s">
        <v>3</v>
      </c>
      <c r="E30" s="46" t="s">
        <v>3</v>
      </c>
      <c r="F30" s="33"/>
      <c r="G30" s="95" t="str">
        <f>HYPERLINK(CONCATENATE(BASE_URL,"0x05e-Testing-Cryptography.md#verifying-the-configuration-of-cryptographic-standard-algorithms"),"Tester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155</v>
      </c>
      <c r="D31" s="24" t="s">
        <v>3</v>
      </c>
      <c r="E31" s="46" t="s">
        <v>3</v>
      </c>
      <c r="F31" s="33"/>
      <c r="G31" s="95"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156</v>
      </c>
      <c r="D32" s="24" t="s">
        <v>3</v>
      </c>
      <c r="E32" s="46" t="s">
        <v>3</v>
      </c>
      <c r="F32" s="33"/>
      <c r="G32" s="95" t="str">
        <f>HYPERLINK(CONCATENATE(BASE_URL,"0x05e-Testing-Cryptography.md#verifying-the-configuration-of-cryptographic-standard-algorithms"),"Tester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157</v>
      </c>
      <c r="D33" s="24" t="s">
        <v>3</v>
      </c>
      <c r="E33" s="46" t="s">
        <v>3</v>
      </c>
      <c r="F33" s="33"/>
      <c r="G33" s="95" t="str">
        <f>HYPERLINK(CONCATENATE(BASE_URL,"0x05e-Testing-Cryptography.md#testing-key-management"),"Vérification de la gestion des clés")</f>
        <v>Vérification de la gestion des clés</v>
      </c>
      <c r="H33" s="66"/>
    </row>
    <row r="34" spans="2:10" x14ac:dyDescent="0.25">
      <c r="B34" s="50" t="s">
        <v>20</v>
      </c>
      <c r="C34" s="51" t="s">
        <v>158</v>
      </c>
      <c r="D34" s="24" t="s">
        <v>3</v>
      </c>
      <c r="E34" s="46" t="s">
        <v>3</v>
      </c>
      <c r="F34" s="33"/>
      <c r="G34" s="95" t="str">
        <f>HYPERLINK(CONCATENATE(BASE_URL,"0x05e-Testing-Cryptography.md#testing-random-number-generation")," Tester les générateurs  aléatoires des chiffres")</f>
        <v xml:space="preserve"> Tester les générateurs  aléatoires des chiffres</v>
      </c>
      <c r="H34" s="66"/>
    </row>
    <row r="35" spans="2:10" x14ac:dyDescent="0.25">
      <c r="B35" s="34" t="s">
        <v>21</v>
      </c>
      <c r="C35" s="35" t="s">
        <v>113</v>
      </c>
      <c r="D35" s="35"/>
      <c r="E35" s="49"/>
      <c r="F35" s="35"/>
      <c r="G35" s="35"/>
      <c r="H35" s="36"/>
    </row>
    <row r="36" spans="2:10" ht="30" x14ac:dyDescent="0.25">
      <c r="B36" s="50" t="s">
        <v>22</v>
      </c>
      <c r="C36" s="51" t="s">
        <v>159</v>
      </c>
      <c r="D36" s="24" t="s">
        <v>3</v>
      </c>
      <c r="E36" s="46" t="s">
        <v>3</v>
      </c>
      <c r="F36" s="33"/>
      <c r="G36" s="95" t="str">
        <f>HYPERLINK(CONCATENATE(BASE_URL,"0x04e-Testing-Authentication-and-Session-Management.md#testing-authentication"),"Vérification que l'utilisateur a été authentifier proprement")</f>
        <v>Vérification que l'utilisateur a été authentifier proprement</v>
      </c>
      <c r="H36" s="66"/>
    </row>
    <row r="37" spans="2:10" ht="30" x14ac:dyDescent="0.25">
      <c r="B37" s="50" t="s">
        <v>44</v>
      </c>
      <c r="C37" s="51" t="s">
        <v>160</v>
      </c>
      <c r="D37" s="24" t="s">
        <v>3</v>
      </c>
      <c r="E37" s="46" t="s">
        <v>3</v>
      </c>
      <c r="F37" s="33"/>
      <c r="G37" s="95" t="str">
        <f>HYPERLINK(CONCATENATE(BASE_URL,"0x04e-Testing-Authentication-and-Session-Management.md#testing-stateful-session-management"),"Tester la gestion de sessions")</f>
        <v>Tester la gestion de sessions</v>
      </c>
      <c r="H37" s="66"/>
    </row>
    <row r="38" spans="2:10" ht="30" x14ac:dyDescent="0.25">
      <c r="B38" s="50" t="s">
        <v>45</v>
      </c>
      <c r="C38" s="51" t="s">
        <v>161</v>
      </c>
      <c r="D38" s="24" t="s">
        <v>3</v>
      </c>
      <c r="E38" s="46" t="s">
        <v>3</v>
      </c>
      <c r="F38" s="33"/>
      <c r="G38" s="95"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25">
      <c r="B39" s="50" t="s">
        <v>23</v>
      </c>
      <c r="C39" s="51" t="s">
        <v>162</v>
      </c>
      <c r="D39" s="24"/>
      <c r="E39" s="46"/>
      <c r="F39" s="33"/>
      <c r="G39" s="95" t="str">
        <f>HYPERLINK(CONCATENATE(BASE_URL,"0x04e-Testing-Authentication-and-Session-Management.md#user-logout-and-session-timeouts"),"Tester la fonctionalité du logout")</f>
        <v>Tester la fonctionalité du logout</v>
      </c>
      <c r="H39" s="66"/>
      <c r="J39" s="52"/>
    </row>
    <row r="40" spans="2:10" x14ac:dyDescent="0.25">
      <c r="B40" s="50" t="s">
        <v>24</v>
      </c>
      <c r="C40" s="51" t="s">
        <v>163</v>
      </c>
      <c r="D40" s="24" t="s">
        <v>3</v>
      </c>
      <c r="E40" s="46" t="s">
        <v>3</v>
      </c>
      <c r="F40" s="33"/>
      <c r="G40" s="95" t="str">
        <f>HYPERLINK(CONCATENATE(BASE_URL,"0x04e-Testing-Authentication-and-Session-Management.md#best-practices-for-passwords"),"Tester la politique des mots de pass")</f>
        <v>Tester la politique des mots de pass</v>
      </c>
      <c r="H40" s="66"/>
    </row>
    <row r="41" spans="2:10" ht="30" x14ac:dyDescent="0.25">
      <c r="B41" s="50" t="s">
        <v>46</v>
      </c>
      <c r="C41" s="51" t="s">
        <v>164</v>
      </c>
      <c r="D41" s="24" t="s">
        <v>3</v>
      </c>
      <c r="E41" s="46" t="s">
        <v>3</v>
      </c>
      <c r="F41" s="33"/>
      <c r="G41" s="95" t="str">
        <f>HYPERLINK(CONCATENATE(BASE_URL,"0x04e-Testing-Authentication-and-Session-Management.md#login-throttling"),"Tester les tentatives de login excessives ")</f>
        <v xml:space="preserve">Tester les tentatives de login excessives </v>
      </c>
      <c r="H41" s="66"/>
    </row>
    <row r="42" spans="2:10" ht="30" x14ac:dyDescent="0.25">
      <c r="B42" s="50" t="s">
        <v>47</v>
      </c>
      <c r="C42" s="51" t="s">
        <v>165</v>
      </c>
      <c r="D42" s="24" t="s">
        <v>3</v>
      </c>
      <c r="E42" s="46" t="s">
        <v>3</v>
      </c>
      <c r="F42" s="33"/>
      <c r="G42" s="95" t="str">
        <f>HYPERLINK(CONCATENATE(BASE_URL,"0x04e-Testing-Authentication-and-Session-Management.md#user-logout-and-session-timeouts"),"Tester le Timeout de la Session")</f>
        <v>Tester le Timeout de la Session</v>
      </c>
      <c r="H42" s="52"/>
    </row>
    <row r="43" spans="2:10" ht="45" x14ac:dyDescent="0.25">
      <c r="B43" s="50" t="s">
        <v>25</v>
      </c>
      <c r="C43" s="51" t="s">
        <v>166</v>
      </c>
      <c r="D43" s="51"/>
      <c r="E43" s="46" t="s">
        <v>3</v>
      </c>
      <c r="F43" s="33" t="s">
        <v>63</v>
      </c>
      <c r="G43" s="95" t="str">
        <f>HYPERLINK(CONCATENATE(BASE_URL,"0x05f-Testing-Local-Authentication.md#testing-biometric-authentication"),"Tester l'authentification Biometric")</f>
        <v>Tester l'authentification Biometric</v>
      </c>
      <c r="H43" s="66"/>
    </row>
    <row r="44" spans="2:10" ht="30" x14ac:dyDescent="0.25">
      <c r="B44" s="50" t="s">
        <v>26</v>
      </c>
      <c r="C44" s="51" t="s">
        <v>167</v>
      </c>
      <c r="D44" s="51"/>
      <c r="E44" s="46" t="s">
        <v>3</v>
      </c>
      <c r="F44" s="33" t="s">
        <v>63</v>
      </c>
      <c r="G44" s="95" t="str">
        <f>HYPERLINK(CONCATENATE(BASE_URL,"0x04e-Testing-Authentication-and-Session-Management.md#2-factor-authentication-and-step-up-authentication"),"Tester l'uthentification double. (Authentification par deux facteurs)")</f>
        <v>Tester l'uthentification double. (Authentification par deux facteurs)</v>
      </c>
      <c r="H44" s="66"/>
    </row>
    <row r="45" spans="2:10" x14ac:dyDescent="0.25">
      <c r="B45" s="50" t="s">
        <v>27</v>
      </c>
      <c r="C45" s="51" t="s">
        <v>168</v>
      </c>
      <c r="D45" s="51"/>
      <c r="E45" s="46" t="s">
        <v>3</v>
      </c>
      <c r="F45" s="33" t="s">
        <v>63</v>
      </c>
      <c r="G45" s="95" t="str">
        <f>HYPERLINK(CONCATENATE(BASE_URL,"0x04e-Testing-Authentication-and-Session-Management.md#2-factor-authentication-and-step-up-authentication"),"Tester l'authentification au démarrage")</f>
        <v>Tester l'authentification au démarrage</v>
      </c>
      <c r="H45" s="66"/>
    </row>
    <row r="46" spans="2:10" ht="30" x14ac:dyDescent="0.25">
      <c r="B46" s="50" t="s">
        <v>81</v>
      </c>
      <c r="C46" s="51" t="s">
        <v>169</v>
      </c>
      <c r="D46" s="51"/>
      <c r="E46" s="46" t="s">
        <v>3</v>
      </c>
      <c r="F46" s="33" t="s">
        <v>63</v>
      </c>
      <c r="G46" s="96"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25">
      <c r="B47" s="34" t="s">
        <v>28</v>
      </c>
      <c r="C47" s="35" t="s">
        <v>98</v>
      </c>
      <c r="D47" s="35"/>
      <c r="E47" s="49"/>
      <c r="F47" s="35"/>
      <c r="G47" s="35"/>
      <c r="H47" s="36"/>
    </row>
    <row r="48" spans="2:10" ht="30" x14ac:dyDescent="0.25">
      <c r="B48" s="50" t="s">
        <v>29</v>
      </c>
      <c r="C48" s="51" t="s">
        <v>170</v>
      </c>
      <c r="D48" s="24" t="s">
        <v>3</v>
      </c>
      <c r="E48" s="46" t="s">
        <v>3</v>
      </c>
      <c r="F48" s="33"/>
      <c r="G48" s="95" t="str">
        <f>HYPERLINK(CONCATENATE(BASE_URL,"0x04f-Testing-Network-Communication.md#verifying-data-encryption-on-the-network"),"Vérification du cryptage des données sensibles dans le réseau")</f>
        <v>Vérification du cryptage des données sensibles dans le réseau</v>
      </c>
      <c r="H48" s="66"/>
    </row>
    <row r="49" spans="2:8" ht="30" x14ac:dyDescent="0.25">
      <c r="B49" s="50" t="s">
        <v>48</v>
      </c>
      <c r="C49" s="51" t="s">
        <v>171</v>
      </c>
      <c r="D49" s="24" t="s">
        <v>3</v>
      </c>
      <c r="E49" s="46" t="s">
        <v>3</v>
      </c>
      <c r="F49" s="33"/>
      <c r="G49" s="95" t="str">
        <f>HYPERLINK(CONCATENATE(BASE_URL,"0x05g-Testing-Network-Communication.md#testing-the-network-security-configuration-settings"),"Vérification des réglages de TLS")</f>
        <v>Vérification des réglages de TLS</v>
      </c>
      <c r="H49" s="66"/>
    </row>
    <row r="50" spans="2:8" ht="30" x14ac:dyDescent="0.25">
      <c r="B50" s="50" t="s">
        <v>30</v>
      </c>
      <c r="C50" s="51" t="s">
        <v>172</v>
      </c>
      <c r="D50" s="24" t="s">
        <v>3</v>
      </c>
      <c r="E50" s="46" t="s">
        <v>3</v>
      </c>
      <c r="F50" s="33"/>
      <c r="G50" s="95" t="str">
        <f>HYPERLINK(CONCATENATE(BASE_URL,"0x05g-Testing-Network-Communication.md#testing-endpoint-identify-verification"),"Tester la vérification du validité du point terminal")</f>
        <v>Tester la vérification du validité du point terminal</v>
      </c>
      <c r="H50" s="66"/>
    </row>
    <row r="51" spans="2:8" ht="45" x14ac:dyDescent="0.25">
      <c r="B51" s="50" t="s">
        <v>49</v>
      </c>
      <c r="C51" s="51" t="s">
        <v>173</v>
      </c>
      <c r="D51" s="51"/>
      <c r="E51" s="46" t="s">
        <v>3</v>
      </c>
      <c r="F51" s="33" t="s">
        <v>63</v>
      </c>
      <c r="G51" s="96"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174</v>
      </c>
      <c r="D52" s="51"/>
      <c r="E52" s="46" t="s">
        <v>3</v>
      </c>
      <c r="F52" s="33" t="s">
        <v>63</v>
      </c>
      <c r="G52" s="95"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25">
      <c r="B53" s="50">
        <v>5.6</v>
      </c>
      <c r="C53" s="51" t="s">
        <v>175</v>
      </c>
      <c r="D53" s="51"/>
      <c r="E53" s="46" t="s">
        <v>3</v>
      </c>
      <c r="F53" s="33" t="s">
        <v>63</v>
      </c>
      <c r="G53" s="95" t="str">
        <f>HYPERLINK(CONCATENATE(BASE_URL,"0x05g-Testing-Network-Communication.md#testing-the-security-provider"),"Vérification du fournisseur de sécurité 'Security Provider'")</f>
        <v>Vérification du fournisseur de sécurité 'Security Provider'</v>
      </c>
      <c r="H53" s="66"/>
    </row>
    <row r="54" spans="2:8" x14ac:dyDescent="0.25">
      <c r="B54" s="34" t="s">
        <v>32</v>
      </c>
      <c r="C54" s="35" t="s">
        <v>256</v>
      </c>
      <c r="D54" s="35"/>
      <c r="E54" s="49"/>
      <c r="F54" s="35"/>
      <c r="G54" s="35"/>
      <c r="H54" s="36"/>
    </row>
    <row r="55" spans="2:8" x14ac:dyDescent="0.25">
      <c r="B55" s="50" t="s">
        <v>50</v>
      </c>
      <c r="C55" s="51" t="s">
        <v>176</v>
      </c>
      <c r="D55" s="24" t="s">
        <v>3</v>
      </c>
      <c r="E55" s="46" t="s">
        <v>3</v>
      </c>
      <c r="F55" s="33"/>
      <c r="G55" s="95" t="str">
        <f>HYPERLINK(CONCATENATE(BASE_URL,"0x05h-Testing-Platform-Interaction.md#testing-app-permissions"),"Tester les permissions de l'App")</f>
        <v>Tester les permissions de l'App</v>
      </c>
      <c r="H55" s="66"/>
    </row>
    <row r="56" spans="2:8" ht="45" x14ac:dyDescent="0.25">
      <c r="B56" s="50" t="s">
        <v>51</v>
      </c>
      <c r="C56" s="51" t="s">
        <v>177</v>
      </c>
      <c r="D56" s="24" t="s">
        <v>3</v>
      </c>
      <c r="E56" s="46" t="s">
        <v>3</v>
      </c>
      <c r="F56" s="33"/>
      <c r="G56" s="95" t="str">
        <f>HYPERLINK(CONCATENATE(BASE_URL,"0x04h-Testing-Code-Quality.md#injection-flaws"),"Tester la validation et l'assainissement des entrées")</f>
        <v>Tester la validation et l'assainissement des entrées</v>
      </c>
      <c r="H56" s="66"/>
    </row>
    <row r="57" spans="2:8" ht="30" x14ac:dyDescent="0.25">
      <c r="B57" s="50" t="s">
        <v>52</v>
      </c>
      <c r="C57" s="51" t="s">
        <v>178</v>
      </c>
      <c r="D57" s="24" t="s">
        <v>3</v>
      </c>
      <c r="E57" s="46" t="s">
        <v>3</v>
      </c>
      <c r="F57" s="33"/>
      <c r="G57" s="95" t="str">
        <f>HYPERLINK(CONCATENATE(BASE_URL,"0x05h-Testing-Platform-Interaction.md#testing-custom-url-schemes"),"Tester les schémas d'URL propres à l'application")</f>
        <v>Tester les schémas d'URL propres à l'application</v>
      </c>
      <c r="H57" s="66"/>
    </row>
    <row r="58" spans="2:8" ht="15.95" customHeight="1" x14ac:dyDescent="0.25">
      <c r="B58" s="50" t="s">
        <v>53</v>
      </c>
      <c r="C58" s="51" t="s">
        <v>179</v>
      </c>
      <c r="D58" s="24" t="s">
        <v>3</v>
      </c>
      <c r="E58" s="46" t="s">
        <v>3</v>
      </c>
      <c r="F58" s="33"/>
      <c r="G58" s="95"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25">
      <c r="B59" s="50" t="s">
        <v>54</v>
      </c>
      <c r="C59" s="51" t="s">
        <v>180</v>
      </c>
      <c r="D59" s="24" t="s">
        <v>3</v>
      </c>
      <c r="E59" s="46" t="s">
        <v>3</v>
      </c>
      <c r="F59" s="33"/>
      <c r="G59" s="95" t="str">
        <f>HYPERLINK(CONCATENATE(BASE_URL,"0x05h-Testing-Platform-Interaction.md#testing-javascript-execution-in-webviews"),"Tester l'execution du Javascript dans les WebViews")</f>
        <v>Tester l'execution du Javascript dans les WebViews</v>
      </c>
      <c r="H59" s="66"/>
    </row>
    <row r="60" spans="2:8" ht="45" x14ac:dyDescent="0.25">
      <c r="B60" s="50" t="s">
        <v>55</v>
      </c>
      <c r="C60" s="51" t="s">
        <v>181</v>
      </c>
      <c r="D60" s="24" t="s">
        <v>3</v>
      </c>
      <c r="E60" s="46" t="s">
        <v>3</v>
      </c>
      <c r="F60" s="33"/>
      <c r="G60" s="95" t="str">
        <f>HYPERLINK(CONCATENATE(BASE_URL,"0x05h-Testing-Platform-Interaction.md#testing-webview-protocol-handlers"),"Tester les gestionnaires de protocoles dans les WebViews")</f>
        <v>Tester les gestionnaires de protocoles dans les WebViews</v>
      </c>
      <c r="H60" s="66"/>
    </row>
    <row r="61" spans="2:8" ht="30" x14ac:dyDescent="0.25">
      <c r="B61" s="50" t="s">
        <v>83</v>
      </c>
      <c r="C61" s="51" t="s">
        <v>182</v>
      </c>
      <c r="D61" s="24" t="s">
        <v>3</v>
      </c>
      <c r="E61" s="46" t="s">
        <v>3</v>
      </c>
      <c r="F61" s="33"/>
      <c r="G61" s="95"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25">
      <c r="B62" s="50">
        <v>6.8</v>
      </c>
      <c r="C62" s="51" t="s">
        <v>183</v>
      </c>
      <c r="D62" s="24" t="s">
        <v>3</v>
      </c>
      <c r="E62" s="46" t="s">
        <v>3</v>
      </c>
      <c r="F62" s="33"/>
      <c r="G62" s="95" t="str">
        <f>HYPERLINK(CONCATENATE(BASE_URL,"0x05h-Testing-Platform-Interaction.md#testing-object-persistence"),"Tester la (Dé-)Sérialisation des Objets")</f>
        <v>Tester la (Dé-)Sérialisation des Objets</v>
      </c>
      <c r="H62" s="66"/>
    </row>
    <row r="63" spans="2:8" x14ac:dyDescent="0.25">
      <c r="B63" s="34" t="s">
        <v>33</v>
      </c>
      <c r="C63" s="35" t="s">
        <v>184</v>
      </c>
      <c r="D63" s="35"/>
      <c r="E63" s="49"/>
      <c r="F63" s="35"/>
      <c r="G63" s="35"/>
      <c r="H63" s="36"/>
    </row>
    <row r="64" spans="2:8" x14ac:dyDescent="0.25">
      <c r="B64" s="50" t="s">
        <v>56</v>
      </c>
      <c r="C64" s="51" t="s">
        <v>185</v>
      </c>
      <c r="D64" s="24" t="s">
        <v>3</v>
      </c>
      <c r="E64" s="46" t="s">
        <v>3</v>
      </c>
      <c r="F64" s="33"/>
      <c r="G64" s="95" t="str">
        <f>HYPERLINK(CONCATENATE(BASE_URL,"0x05i-Testing-Code-Quality-and-Build-Settings.md#making-sure-that-the-app-is-properly-signed"),"Vérifier que l'application est signée proprement")</f>
        <v>Vérifier que l'application est signée proprement</v>
      </c>
      <c r="H64" s="66"/>
    </row>
    <row r="65" spans="2:8" ht="30" x14ac:dyDescent="0.25">
      <c r="B65" s="50" t="s">
        <v>34</v>
      </c>
      <c r="C65" s="51" t="s">
        <v>186</v>
      </c>
      <c r="D65" s="24" t="s">
        <v>3</v>
      </c>
      <c r="E65" s="46" t="s">
        <v>3</v>
      </c>
      <c r="F65" s="33"/>
      <c r="G65" s="95" t="str">
        <f>HYPERLINK(CONCATENATE(BASE_URL,"0x05i-Testing-Code-Quality-and-Build-Settings.md#determining-whether-the-app-is-debuggable"),"Tester si l'application est déboggable")</f>
        <v>Tester si l'application est déboggable</v>
      </c>
      <c r="H65" s="66"/>
    </row>
    <row r="66" spans="2:8" x14ac:dyDescent="0.25">
      <c r="B66" s="50" t="s">
        <v>57</v>
      </c>
      <c r="C66" s="51" t="s">
        <v>187</v>
      </c>
      <c r="D66" s="24" t="s">
        <v>3</v>
      </c>
      <c r="E66" s="46" t="s">
        <v>3</v>
      </c>
      <c r="F66" s="33"/>
      <c r="G66" s="95" t="str">
        <f>HYPERLINK(CONCATENATE(BASE_URL,"0x05i-Testing-Code-Quality-and-Build-Settings.md#finding-debugging-symbols"),"Tester l'existence des symbols de déboggage")</f>
        <v>Tester l'existence des symbols de déboggage</v>
      </c>
      <c r="H66" s="66"/>
    </row>
    <row r="67" spans="2:8" ht="30" x14ac:dyDescent="0.25">
      <c r="B67" s="50" t="s">
        <v>58</v>
      </c>
      <c r="C67" s="51" t="s">
        <v>188</v>
      </c>
      <c r="D67" s="24" t="s">
        <v>3</v>
      </c>
      <c r="E67" s="46" t="s">
        <v>3</v>
      </c>
      <c r="F67" s="33"/>
      <c r="G67" s="95"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189</v>
      </c>
      <c r="D68" s="24" t="s">
        <v>3</v>
      </c>
      <c r="E68" s="46" t="s">
        <v>3</v>
      </c>
      <c r="F68" s="33"/>
      <c r="G68" s="52" t="s">
        <v>247</v>
      </c>
      <c r="H68" s="66"/>
    </row>
    <row r="69" spans="2:8" x14ac:dyDescent="0.25">
      <c r="B69" s="50" t="s">
        <v>35</v>
      </c>
      <c r="C69" s="51" t="s">
        <v>190</v>
      </c>
      <c r="D69" s="24" t="s">
        <v>3</v>
      </c>
      <c r="E69" s="46" t="s">
        <v>3</v>
      </c>
      <c r="F69" s="33"/>
      <c r="G69" s="95" t="str">
        <f>HYPERLINK(CONCATENATE(BASE_URL,"0x05i-Testing-Code-Quality-and-Build-Settings.md#testing-exception-handling"),"Tester la gestion des exceptions")</f>
        <v>Tester la gestion des exceptions</v>
      </c>
      <c r="H69" s="66"/>
    </row>
    <row r="70" spans="2:8" x14ac:dyDescent="0.25">
      <c r="B70" s="50" t="s">
        <v>36</v>
      </c>
      <c r="C70" s="51" t="s">
        <v>191</v>
      </c>
      <c r="D70" s="24" t="s">
        <v>3</v>
      </c>
      <c r="E70" s="46" t="s">
        <v>3</v>
      </c>
      <c r="F70" s="33"/>
      <c r="G70" s="95" t="s">
        <v>248</v>
      </c>
      <c r="H70" s="66"/>
    </row>
    <row r="71" spans="2:8" x14ac:dyDescent="0.25">
      <c r="B71" s="50" t="s">
        <v>37</v>
      </c>
      <c r="C71" s="51" t="s">
        <v>192</v>
      </c>
      <c r="D71" s="24" t="s">
        <v>3</v>
      </c>
      <c r="E71" s="46" t="s">
        <v>3</v>
      </c>
      <c r="F71" s="33"/>
      <c r="G71" s="95" t="str">
        <f>HYPERLINK(CONCATENATE(BASE_URL,"0x04h-Testing-Code-Quality.md#memory-corruption-bugs"),"Vérification de la gestion de la mémoire")</f>
        <v>Vérification de la gestion de la mémoire</v>
      </c>
      <c r="H71" s="66"/>
    </row>
    <row r="72" spans="2:8" ht="45" x14ac:dyDescent="0.25">
      <c r="B72" s="50" t="s">
        <v>82</v>
      </c>
      <c r="C72" s="51" t="s">
        <v>193</v>
      </c>
      <c r="D72" s="24" t="s">
        <v>3</v>
      </c>
      <c r="E72" s="46" t="s">
        <v>3</v>
      </c>
      <c r="F72" s="33"/>
      <c r="G72" s="95"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5" t="s">
        <v>234</v>
      </c>
      <c r="C77" s="42"/>
      <c r="D77" s="41"/>
      <c r="E77" s="41"/>
      <c r="F77" s="41"/>
      <c r="G77" s="41"/>
      <c r="H77" s="41"/>
    </row>
    <row r="78" spans="2:8" x14ac:dyDescent="0.25">
      <c r="B78" s="87" t="s">
        <v>237</v>
      </c>
      <c r="C78" s="43" t="s">
        <v>107</v>
      </c>
      <c r="D78" s="41"/>
      <c r="E78" s="41"/>
      <c r="F78" s="41"/>
      <c r="G78" s="41"/>
      <c r="H78" s="41"/>
    </row>
    <row r="79" spans="2:8" x14ac:dyDescent="0.25">
      <c r="B79" s="86" t="s">
        <v>194</v>
      </c>
      <c r="C79" s="86" t="s">
        <v>235</v>
      </c>
      <c r="D79" s="41"/>
      <c r="E79" s="41"/>
      <c r="F79" s="41"/>
      <c r="G79" s="41"/>
      <c r="H79" s="41"/>
    </row>
    <row r="80" spans="2:8" x14ac:dyDescent="0.25">
      <c r="B80" s="86" t="s">
        <v>195</v>
      </c>
      <c r="C80" s="44" t="s">
        <v>108</v>
      </c>
      <c r="D80" s="41"/>
      <c r="E80" s="41"/>
      <c r="F80" s="41"/>
      <c r="G80" s="41"/>
      <c r="H80" s="41"/>
    </row>
    <row r="81" spans="2:8" x14ac:dyDescent="0.25">
      <c r="B81" s="44" t="s">
        <v>63</v>
      </c>
      <c r="C81" s="86" t="s">
        <v>236</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 Custom Certificate Stores and SSL 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91" zoomScaleNormal="91" zoomScalePageLayoutView="130" workbookViewId="0">
      <selection activeCell="E5" sqref="E5"/>
    </sheetView>
  </sheetViews>
  <sheetFormatPr defaultColWidth="11" defaultRowHeight="15.75" x14ac:dyDescent="0.25"/>
  <cols>
    <col min="1" max="1" width="1.875" customWidth="1"/>
    <col min="2" max="2" width="7.375" customWidth="1"/>
    <col min="3" max="3" width="93.375" customWidth="1"/>
    <col min="4" max="4" width="3" bestFit="1" customWidth="1"/>
    <col min="5" max="5" width="5.875" bestFit="1" customWidth="1"/>
    <col min="6" max="6" width="69.25" customWidth="1"/>
    <col min="7" max="7" width="30.625" customWidth="1"/>
  </cols>
  <sheetData>
    <row r="1" spans="2:7" ht="18.75" x14ac:dyDescent="0.3">
      <c r="B1" s="6" t="s">
        <v>109</v>
      </c>
      <c r="C1" s="23"/>
      <c r="D1" s="23"/>
      <c r="E1" s="23"/>
      <c r="F1" s="23"/>
      <c r="G1" s="23"/>
    </row>
    <row r="2" spans="2:7" x14ac:dyDescent="0.25">
      <c r="B2" s="23"/>
      <c r="C2" s="23"/>
      <c r="D2" s="23"/>
      <c r="E2" s="23"/>
      <c r="F2" s="23"/>
      <c r="G2" s="23"/>
    </row>
    <row r="3" spans="2:7" x14ac:dyDescent="0.25">
      <c r="B3" s="68"/>
      <c r="C3" s="69" t="s">
        <v>110</v>
      </c>
      <c r="D3" s="68" t="s">
        <v>38</v>
      </c>
      <c r="E3" s="84" t="s">
        <v>95</v>
      </c>
      <c r="F3" s="84" t="s">
        <v>232</v>
      </c>
      <c r="G3" s="84" t="s">
        <v>233</v>
      </c>
    </row>
    <row r="4" spans="2:7" x14ac:dyDescent="0.25">
      <c r="B4" s="70"/>
      <c r="C4" s="71" t="s">
        <v>196</v>
      </c>
      <c r="D4" s="71"/>
      <c r="E4" s="71"/>
      <c r="F4" s="71"/>
      <c r="G4" s="71"/>
    </row>
    <row r="5" spans="2:7" ht="30" x14ac:dyDescent="0.25">
      <c r="B5" s="72">
        <v>8.1</v>
      </c>
      <c r="C5" s="73" t="s">
        <v>197</v>
      </c>
      <c r="D5" s="74" t="s">
        <v>3</v>
      </c>
      <c r="E5" s="75" t="s">
        <v>63</v>
      </c>
      <c r="F5" s="97" t="str">
        <f>HYPERLINK(CONCATENATE(BASE_URL,"0x05j-Testing-Resiliency-Against-Reverse-Engineering.md#testing-root-detection"),"Tester la détection des appareils rootés")</f>
        <v>Tester la détection des appareils rootés</v>
      </c>
      <c r="G5" s="73"/>
    </row>
    <row r="6" spans="2:7" ht="30" x14ac:dyDescent="0.25">
      <c r="B6" s="72">
        <v>8.1999999999999993</v>
      </c>
      <c r="C6" s="73" t="s">
        <v>198</v>
      </c>
      <c r="D6" s="74" t="s">
        <v>3</v>
      </c>
      <c r="E6" s="75" t="s">
        <v>63</v>
      </c>
      <c r="F6" s="97" t="str">
        <f>HYPERLINK(CONCATENATE(BASE_URL,"0x05j-Testing-Resiliency-Against-Reverse-Engineering.md#testing-anti-debugging"),"Tester la défense contre le déboggage")</f>
        <v>Tester la défense contre le déboggage</v>
      </c>
      <c r="G6" s="73"/>
    </row>
    <row r="7" spans="2:7" ht="30" x14ac:dyDescent="0.25">
      <c r="B7" s="72">
        <v>8.3000000000000007</v>
      </c>
      <c r="C7" s="73" t="s">
        <v>199</v>
      </c>
      <c r="D7" s="74" t="s">
        <v>3</v>
      </c>
      <c r="E7" s="75" t="s">
        <v>63</v>
      </c>
      <c r="F7" s="97"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25">
      <c r="B8" s="72">
        <v>8.4</v>
      </c>
      <c r="C8" s="73" t="s">
        <v>200</v>
      </c>
      <c r="D8" s="74" t="s">
        <v>3</v>
      </c>
      <c r="E8" s="75" t="s">
        <v>63</v>
      </c>
      <c r="F8" s="95"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25">
      <c r="B9" s="72">
        <v>8.5</v>
      </c>
      <c r="C9" s="73" t="s">
        <v>201</v>
      </c>
      <c r="D9" s="74" t="s">
        <v>3</v>
      </c>
      <c r="E9" s="75" t="s">
        <v>63</v>
      </c>
      <c r="F9" s="97" t="str">
        <f>HYPERLINK(CONCATENATE(BASE_URL,"0x05j-Testing-Resiliency-Against-Reverse-Engineering.md#testing-emulator-detection"),"Tester le méchanisme de détection des émulateurs")</f>
        <v>Tester le méchanisme de détection des émulateurs</v>
      </c>
      <c r="G9" s="73"/>
    </row>
    <row r="10" spans="2:7" x14ac:dyDescent="0.25">
      <c r="B10" s="72">
        <v>8.6</v>
      </c>
      <c r="C10" s="73" t="s">
        <v>202</v>
      </c>
      <c r="D10" s="74" t="s">
        <v>3</v>
      </c>
      <c r="E10" s="75" t="s">
        <v>63</v>
      </c>
      <c r="F10" s="95"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30" x14ac:dyDescent="0.25">
      <c r="B11" s="72">
        <v>8.6999999999999993</v>
      </c>
      <c r="C11" s="73" t="s">
        <v>203</v>
      </c>
      <c r="D11" s="74" t="s">
        <v>3</v>
      </c>
      <c r="E11" s="75" t="s">
        <v>63</v>
      </c>
      <c r="F11" s="76"/>
      <c r="G11" s="73"/>
    </row>
    <row r="12" spans="2:7" ht="30" x14ac:dyDescent="0.25">
      <c r="B12" s="72">
        <v>8.8000000000000007</v>
      </c>
      <c r="C12" s="73" t="s">
        <v>204</v>
      </c>
      <c r="D12" s="74" t="s">
        <v>3</v>
      </c>
      <c r="E12" s="75" t="s">
        <v>63</v>
      </c>
      <c r="F12" s="76"/>
      <c r="G12" s="73"/>
    </row>
    <row r="13" spans="2:7" ht="30" x14ac:dyDescent="0.25">
      <c r="B13" s="72">
        <v>8.9</v>
      </c>
      <c r="C13" s="73" t="s">
        <v>205</v>
      </c>
      <c r="D13" s="74" t="s">
        <v>3</v>
      </c>
      <c r="E13" s="75" t="s">
        <v>63</v>
      </c>
      <c r="F13" s="95" t="str">
        <f>HYPERLINK(CONCATENATE(BASE_URL,"0x05j-Testing-Resiliency-Against-Reverse-Engineering.md#testing-obfuscation"),"Tester l'obfuscation")</f>
        <v>Tester l'obfuscation</v>
      </c>
      <c r="G13" s="73"/>
    </row>
    <row r="14" spans="2:7" x14ac:dyDescent="0.25">
      <c r="B14" s="70"/>
      <c r="C14" s="71" t="s">
        <v>112</v>
      </c>
      <c r="D14" s="71"/>
      <c r="E14" s="71"/>
      <c r="F14" s="71"/>
      <c r="G14" s="71"/>
    </row>
    <row r="15" spans="2:7" ht="30" x14ac:dyDescent="0.25">
      <c r="B15" s="77" t="s">
        <v>60</v>
      </c>
      <c r="C15" s="73" t="s">
        <v>206</v>
      </c>
      <c r="D15" s="74" t="s">
        <v>3</v>
      </c>
      <c r="E15" s="75" t="s">
        <v>63</v>
      </c>
      <c r="F15" s="95" t="str">
        <f>HYPERLINK(CONCATENATE(BASE_URL,"0x05j-Testing-Resiliency-Against-Reverse-Engineering.md#testing-device-binding"),"Tester le méchanisme de 'liaison avec l'appareil'")</f>
        <v>Tester le méchanisme de 'liaison avec l'appareil'</v>
      </c>
      <c r="G15" s="73"/>
    </row>
    <row r="16" spans="2:7" x14ac:dyDescent="0.25">
      <c r="B16" s="70"/>
      <c r="C16" s="71" t="s">
        <v>111</v>
      </c>
      <c r="D16" s="71"/>
      <c r="E16" s="71"/>
      <c r="F16" s="71"/>
      <c r="G16" s="71"/>
    </row>
    <row r="17" spans="2:7" ht="45" x14ac:dyDescent="0.25">
      <c r="B17" s="72">
        <v>8.11</v>
      </c>
      <c r="C17" s="73" t="s">
        <v>207</v>
      </c>
      <c r="D17" s="74" t="s">
        <v>3</v>
      </c>
      <c r="E17" s="75" t="s">
        <v>63</v>
      </c>
      <c r="F17" s="76"/>
      <c r="G17" s="73"/>
    </row>
    <row r="18" spans="2:7" ht="75" x14ac:dyDescent="0.25">
      <c r="B18" s="72">
        <v>8.1199999999999992</v>
      </c>
      <c r="C18" s="73" t="s">
        <v>208</v>
      </c>
      <c r="D18" s="74" t="s">
        <v>3</v>
      </c>
      <c r="E18" s="75" t="s">
        <v>63</v>
      </c>
      <c r="F18" s="76"/>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5" t="s">
        <v>234</v>
      </c>
      <c r="C22" s="42"/>
      <c r="D22" s="41"/>
      <c r="E22" s="41"/>
      <c r="F22" s="41"/>
      <c r="G22" s="41"/>
    </row>
    <row r="23" spans="2:7" ht="30" x14ac:dyDescent="0.25">
      <c r="B23" s="87" t="s">
        <v>237</v>
      </c>
      <c r="C23" s="43" t="s">
        <v>107</v>
      </c>
      <c r="D23" s="41"/>
      <c r="E23" s="41"/>
      <c r="F23" s="41"/>
      <c r="G23" s="41"/>
    </row>
    <row r="24" spans="2:7" x14ac:dyDescent="0.25">
      <c r="B24" s="86" t="s">
        <v>194</v>
      </c>
      <c r="C24" s="86" t="s">
        <v>235</v>
      </c>
      <c r="D24" s="41"/>
      <c r="E24" s="41"/>
      <c r="F24" s="41"/>
      <c r="G24" s="41"/>
    </row>
    <row r="25" spans="2:7" x14ac:dyDescent="0.25">
      <c r="B25" s="86" t="s">
        <v>195</v>
      </c>
      <c r="C25" s="44" t="s">
        <v>108</v>
      </c>
      <c r="D25" s="41"/>
      <c r="E25" s="41"/>
      <c r="F25" s="41"/>
      <c r="G25" s="41"/>
    </row>
    <row r="26" spans="2:7" x14ac:dyDescent="0.25">
      <c r="B26" s="44" t="s">
        <v>63</v>
      </c>
      <c r="C26" s="86" t="s">
        <v>236</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46" zoomScale="78" zoomScaleNormal="78" zoomScalePageLayoutView="130" workbookViewId="0">
      <selection activeCell="F21" sqref="F21"/>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41" t="s">
        <v>209</v>
      </c>
      <c r="C1" s="141"/>
      <c r="D1" s="141"/>
      <c r="E1" s="141"/>
      <c r="F1" s="141"/>
      <c r="G1" s="141"/>
      <c r="H1" s="141"/>
    </row>
    <row r="2" spans="2:8" x14ac:dyDescent="0.25">
      <c r="B2" s="45"/>
      <c r="C2" s="53"/>
      <c r="D2" s="45"/>
      <c r="E2" s="45"/>
      <c r="F2" s="45"/>
      <c r="G2" s="45"/>
      <c r="H2" s="45"/>
    </row>
    <row r="3" spans="2:8" x14ac:dyDescent="0.25">
      <c r="B3" s="25" t="s">
        <v>0</v>
      </c>
      <c r="C3" s="81" t="s">
        <v>230</v>
      </c>
      <c r="D3" s="26" t="s">
        <v>93</v>
      </c>
      <c r="E3" s="26" t="s">
        <v>94</v>
      </c>
      <c r="F3" s="26" t="s">
        <v>95</v>
      </c>
      <c r="G3" s="82" t="s">
        <v>232</v>
      </c>
      <c r="H3" s="83" t="s">
        <v>233</v>
      </c>
    </row>
    <row r="4" spans="2:8" x14ac:dyDescent="0.25">
      <c r="B4" s="27" t="s">
        <v>1</v>
      </c>
      <c r="C4" s="28" t="s">
        <v>255</v>
      </c>
      <c r="D4" s="29"/>
      <c r="E4" s="29"/>
      <c r="F4" s="29"/>
      <c r="G4" s="29"/>
      <c r="H4" s="30"/>
    </row>
    <row r="5" spans="2:8" x14ac:dyDescent="0.25">
      <c r="B5" s="31" t="s">
        <v>2</v>
      </c>
      <c r="C5" s="32" t="s">
        <v>131</v>
      </c>
      <c r="D5" s="24" t="s">
        <v>3</v>
      </c>
      <c r="E5" s="46" t="s">
        <v>3</v>
      </c>
      <c r="F5" s="33"/>
      <c r="G5" s="47" t="s">
        <v>75</v>
      </c>
      <c r="H5" s="66"/>
    </row>
    <row r="6" spans="2:8" ht="30" x14ac:dyDescent="0.25">
      <c r="B6" s="31">
        <v>1.2</v>
      </c>
      <c r="C6" s="32" t="s">
        <v>133</v>
      </c>
      <c r="D6" s="24" t="s">
        <v>3</v>
      </c>
      <c r="E6" s="46" t="s">
        <v>3</v>
      </c>
      <c r="F6" s="33"/>
      <c r="G6" s="47" t="s">
        <v>75</v>
      </c>
      <c r="H6" s="66"/>
    </row>
    <row r="7" spans="2:8" ht="30" x14ac:dyDescent="0.25">
      <c r="B7" s="31">
        <v>1.3</v>
      </c>
      <c r="C7" s="32" t="s">
        <v>134</v>
      </c>
      <c r="D7" s="24" t="s">
        <v>3</v>
      </c>
      <c r="E7" s="46" t="s">
        <v>3</v>
      </c>
      <c r="F7" s="33"/>
      <c r="G7" s="47" t="s">
        <v>75</v>
      </c>
      <c r="H7" s="66"/>
    </row>
    <row r="8" spans="2:8" x14ac:dyDescent="0.25">
      <c r="B8" s="31">
        <v>1.4</v>
      </c>
      <c r="C8" s="32" t="s">
        <v>132</v>
      </c>
      <c r="D8" s="24" t="s">
        <v>3</v>
      </c>
      <c r="E8" s="46" t="s">
        <v>3</v>
      </c>
      <c r="F8" s="33"/>
      <c r="G8" s="47" t="s">
        <v>75</v>
      </c>
      <c r="H8" s="66"/>
    </row>
    <row r="9" spans="2:8" x14ac:dyDescent="0.25">
      <c r="B9" s="31">
        <v>1.5</v>
      </c>
      <c r="C9" s="32" t="s">
        <v>135</v>
      </c>
      <c r="D9" s="32"/>
      <c r="E9" s="46" t="s">
        <v>3</v>
      </c>
      <c r="F9" s="33" t="s">
        <v>63</v>
      </c>
      <c r="G9" s="47" t="s">
        <v>75</v>
      </c>
      <c r="H9" s="66"/>
    </row>
    <row r="10" spans="2:8" ht="30" x14ac:dyDescent="0.25">
      <c r="B10" s="31">
        <v>1.6</v>
      </c>
      <c r="C10" s="32" t="s">
        <v>136</v>
      </c>
      <c r="D10" s="32"/>
      <c r="E10" s="46" t="s">
        <v>3</v>
      </c>
      <c r="F10" s="33" t="s">
        <v>63</v>
      </c>
      <c r="G10" s="47" t="s">
        <v>75</v>
      </c>
      <c r="H10" s="66"/>
    </row>
    <row r="11" spans="2:8" x14ac:dyDescent="0.25">
      <c r="B11" s="31" t="s">
        <v>4</v>
      </c>
      <c r="C11" s="32" t="s">
        <v>137</v>
      </c>
      <c r="D11" s="48"/>
      <c r="E11" s="46" t="s">
        <v>3</v>
      </c>
      <c r="F11" s="33" t="s">
        <v>63</v>
      </c>
      <c r="G11" s="47" t="s">
        <v>75</v>
      </c>
      <c r="H11" s="66"/>
    </row>
    <row r="12" spans="2:8" ht="30" x14ac:dyDescent="0.25">
      <c r="B12" s="31">
        <v>1.8</v>
      </c>
      <c r="C12" s="32" t="s">
        <v>138</v>
      </c>
      <c r="D12" s="32"/>
      <c r="E12" s="46" t="s">
        <v>3</v>
      </c>
      <c r="F12" s="33" t="s">
        <v>63</v>
      </c>
      <c r="G12" s="47" t="s">
        <v>75</v>
      </c>
      <c r="H12" s="66"/>
    </row>
    <row r="13" spans="2:8" x14ac:dyDescent="0.25">
      <c r="B13" s="31">
        <v>1.9</v>
      </c>
      <c r="C13" s="32" t="s">
        <v>139</v>
      </c>
      <c r="D13" s="32"/>
      <c r="E13" s="46" t="s">
        <v>3</v>
      </c>
      <c r="F13" s="33" t="s">
        <v>63</v>
      </c>
      <c r="G13" s="47" t="s">
        <v>75</v>
      </c>
      <c r="H13" s="66"/>
    </row>
    <row r="14" spans="2:8" x14ac:dyDescent="0.25">
      <c r="B14" s="64" t="s">
        <v>5</v>
      </c>
      <c r="C14" s="32" t="s">
        <v>140</v>
      </c>
      <c r="D14" s="32"/>
      <c r="E14" s="46" t="s">
        <v>3</v>
      </c>
      <c r="F14" s="33" t="s">
        <v>63</v>
      </c>
      <c r="G14" s="47" t="s">
        <v>75</v>
      </c>
      <c r="H14" s="66"/>
    </row>
    <row r="15" spans="2:8" x14ac:dyDescent="0.25">
      <c r="B15" s="34" t="s">
        <v>6</v>
      </c>
      <c r="C15" s="35" t="s">
        <v>231</v>
      </c>
      <c r="D15" s="35"/>
      <c r="E15" s="49"/>
      <c r="F15" s="35"/>
      <c r="G15" s="35"/>
      <c r="H15" s="36"/>
    </row>
    <row r="16" spans="2:8" ht="45" x14ac:dyDescent="0.25">
      <c r="B16" s="50" t="s">
        <v>7</v>
      </c>
      <c r="C16" s="51" t="s">
        <v>141</v>
      </c>
      <c r="D16" s="24" t="s">
        <v>3</v>
      </c>
      <c r="E16" s="46" t="s">
        <v>3</v>
      </c>
      <c r="F16" s="33"/>
      <c r="G16" s="95" t="str">
        <f>HYPERLINK(CONCATENATE(BASE_URL,"0x06d-Testing-Data-Storage.md#testing-local-data-storage"),"Tester les données sensibles dans le stockage local du mobile")</f>
        <v>Tester les données sensibles dans le stockage local du mobile</v>
      </c>
      <c r="H16" s="66"/>
    </row>
    <row r="17" spans="2:8" ht="30" x14ac:dyDescent="0.25">
      <c r="B17" s="50" t="s">
        <v>39</v>
      </c>
      <c r="C17" s="51" t="s">
        <v>142</v>
      </c>
      <c r="D17" s="24"/>
      <c r="E17" s="46"/>
      <c r="F17" s="33"/>
      <c r="G17" s="95" t="str">
        <f>HYPERLINK(CONCATENATE(BASE_URL,"0x06d-Testing-Data-Storage.md#testing-local-data-storage"),"Tester les données sensibles dans le stockage local du mobile")</f>
        <v>Tester les données sensibles dans le stockage local du mobile</v>
      </c>
      <c r="H17" s="66"/>
    </row>
    <row r="18" spans="2:8" x14ac:dyDescent="0.25">
      <c r="B18" s="50" t="s">
        <v>40</v>
      </c>
      <c r="C18" s="51" t="s">
        <v>143</v>
      </c>
      <c r="D18" s="24" t="s">
        <v>3</v>
      </c>
      <c r="E18" s="46" t="s">
        <v>3</v>
      </c>
      <c r="F18" s="33"/>
      <c r="G18" s="95" t="str">
        <f>HYPERLINK(CONCATENATE(BASE_URL,"0x06d-Testing-Data-Storage.md#checking-logs-for-sensitive-data"),"Tester les données sensibles dans les fichiers de logs")</f>
        <v>Tester les données sensibles dans les fichiers de logs</v>
      </c>
      <c r="H18" s="66"/>
    </row>
    <row r="19" spans="2:8" x14ac:dyDescent="0.25">
      <c r="B19" s="50" t="s">
        <v>8</v>
      </c>
      <c r="C19" s="51" t="s">
        <v>144</v>
      </c>
      <c r="D19" s="24" t="s">
        <v>3</v>
      </c>
      <c r="E19" s="46" t="s">
        <v>3</v>
      </c>
      <c r="F19" s="33"/>
      <c r="G19" s="95"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145</v>
      </c>
      <c r="D20" s="24" t="s">
        <v>3</v>
      </c>
      <c r="E20" s="46" t="s">
        <v>3</v>
      </c>
      <c r="F20" s="33"/>
      <c r="G20" s="95"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25">
      <c r="B21" s="50" t="s">
        <v>9</v>
      </c>
      <c r="C21" s="51" t="s">
        <v>146</v>
      </c>
      <c r="D21" s="24" t="s">
        <v>3</v>
      </c>
      <c r="E21" s="46" t="s">
        <v>3</v>
      </c>
      <c r="F21" s="33"/>
      <c r="G21" s="95"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25">
      <c r="B22" s="50" t="s">
        <v>10</v>
      </c>
      <c r="C22" s="51" t="s">
        <v>147</v>
      </c>
      <c r="D22" s="24" t="s">
        <v>3</v>
      </c>
      <c r="E22" s="46" t="s">
        <v>3</v>
      </c>
      <c r="F22" s="33"/>
      <c r="G22" s="95"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25">
      <c r="B23" s="50" t="s">
        <v>11</v>
      </c>
      <c r="C23" s="51" t="s">
        <v>148</v>
      </c>
      <c r="D23" s="51"/>
      <c r="E23" s="46" t="s">
        <v>3</v>
      </c>
      <c r="F23" s="33" t="s">
        <v>63</v>
      </c>
      <c r="G23" s="95" t="str">
        <f>HYPERLINK(CONCATENATE(BASE_URL,"0x06d-Testing-Data-Storage.md#testing-backups-for-sensitive-data"),"Tester l'éxistence de données sensibles dans les backups")</f>
        <v>Tester l'éxistence de données sensibles dans les backups</v>
      </c>
      <c r="H23" s="66"/>
    </row>
    <row r="24" spans="2:8" x14ac:dyDescent="0.25">
      <c r="B24" s="50" t="s">
        <v>12</v>
      </c>
      <c r="C24" s="51" t="s">
        <v>149</v>
      </c>
      <c r="D24" s="51"/>
      <c r="E24" s="46" t="s">
        <v>3</v>
      </c>
      <c r="F24" s="33" t="s">
        <v>63</v>
      </c>
      <c r="G24" s="95"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30" x14ac:dyDescent="0.25">
      <c r="B25" s="50" t="s">
        <v>42</v>
      </c>
      <c r="C25" s="51" t="s">
        <v>150</v>
      </c>
      <c r="D25" s="51"/>
      <c r="E25" s="46" t="s">
        <v>3</v>
      </c>
      <c r="F25" s="33" t="s">
        <v>63</v>
      </c>
      <c r="G25" s="95" t="str">
        <f>HYPERLINK(CONCATENATE(BASE_URL,"0x06d-Testing-Data-Storage.md#testing-memory-for-sensitive-data"),"Tester l'existence des données sensibles dans la mémoire")</f>
        <v>Tester l'existence des données sensibles dans la mémoire</v>
      </c>
      <c r="H25" s="66"/>
    </row>
    <row r="26" spans="2:8" ht="30" x14ac:dyDescent="0.25">
      <c r="B26" s="50" t="s">
        <v>43</v>
      </c>
      <c r="C26" s="51" t="s">
        <v>151</v>
      </c>
      <c r="D26" s="51"/>
      <c r="E26" s="46" t="s">
        <v>3</v>
      </c>
      <c r="F26" s="33" t="s">
        <v>63</v>
      </c>
      <c r="G26" s="95" t="str">
        <f>HYPERLINK(CONCATENATE(BASE_URL,"0x06f-Testing-Local-Authentication.md#testing-local-authentication"),"Tester l'existence d'une politique de sécurité d'accès au mobile")</f>
        <v>Tester l'existence d'une politique de sécurité d'accès au mobile</v>
      </c>
      <c r="H26" s="66"/>
    </row>
    <row r="27" spans="2:8" ht="30" x14ac:dyDescent="0.25">
      <c r="B27" s="50" t="s">
        <v>13</v>
      </c>
      <c r="C27" s="51" t="s">
        <v>152</v>
      </c>
      <c r="D27" s="51"/>
      <c r="E27" s="46" t="s">
        <v>3</v>
      </c>
      <c r="F27" s="33" t="s">
        <v>63</v>
      </c>
      <c r="G27" s="52"/>
      <c r="H27" s="66"/>
    </row>
    <row r="28" spans="2:8" x14ac:dyDescent="0.25">
      <c r="B28" s="34" t="s">
        <v>14</v>
      </c>
      <c r="C28" s="35" t="s">
        <v>96</v>
      </c>
      <c r="D28" s="35"/>
      <c r="E28" s="49"/>
      <c r="F28" s="35"/>
      <c r="G28" s="35"/>
      <c r="H28" s="36"/>
    </row>
    <row r="29" spans="2:8" x14ac:dyDescent="0.25">
      <c r="B29" s="50" t="s">
        <v>15</v>
      </c>
      <c r="C29" s="51" t="s">
        <v>153</v>
      </c>
      <c r="D29" s="24" t="s">
        <v>3</v>
      </c>
      <c r="E29" s="46" t="s">
        <v>3</v>
      </c>
      <c r="F29" s="33"/>
      <c r="G29" s="95" t="str">
        <f>HYPERLINK(CONCATENATE(BASE_URL,"0x06e-Testing-Cryptography.md#testing-key-management"),"Vérification de la gestion des clés")</f>
        <v>Vérification de la gestion des clés</v>
      </c>
      <c r="H29" s="66"/>
    </row>
    <row r="30" spans="2:8" x14ac:dyDescent="0.25">
      <c r="B30" s="50" t="s">
        <v>16</v>
      </c>
      <c r="C30" s="51" t="s">
        <v>154</v>
      </c>
      <c r="D30" s="24" t="s">
        <v>3</v>
      </c>
      <c r="E30" s="46" t="s">
        <v>3</v>
      </c>
      <c r="F30" s="33"/>
      <c r="G30" s="95" t="str">
        <f>HYPERLINK(CONCATENATE(BASE_URL,"0x06e-Testing-Cryptography.md#verifying-the-configuration-of-cryptographic-standard-algorithms"),"Tester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155</v>
      </c>
      <c r="D31" s="24" t="s">
        <v>3</v>
      </c>
      <c r="E31" s="46" t="s">
        <v>3</v>
      </c>
      <c r="F31" s="33"/>
      <c r="G31" s="95"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156</v>
      </c>
      <c r="D32" s="24" t="s">
        <v>3</v>
      </c>
      <c r="E32" s="46" t="s">
        <v>3</v>
      </c>
      <c r="F32" s="33"/>
      <c r="G32" s="95" t="str">
        <f>HYPERLINK(CONCATENATE(BASE_URL,"0x06e-Testing-Cryptography.md#verifying-the-configuration-of-cryptographic-standard-algorithms"),"Tester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157</v>
      </c>
      <c r="D33" s="24" t="s">
        <v>3</v>
      </c>
      <c r="E33" s="46" t="s">
        <v>3</v>
      </c>
      <c r="F33" s="33"/>
      <c r="G33" s="95" t="str">
        <f>HYPERLINK(CONCATENATE(BASE_URL,"0x06e-Testing-Cryptography.md#testing-key-management"),"Vérification de la gestion des clés")</f>
        <v>Vérification de la gestion des clés</v>
      </c>
      <c r="H33" s="66"/>
    </row>
    <row r="34" spans="2:10" x14ac:dyDescent="0.25">
      <c r="B34" s="50" t="s">
        <v>20</v>
      </c>
      <c r="C34" s="51" t="s">
        <v>158</v>
      </c>
      <c r="D34" s="24" t="s">
        <v>3</v>
      </c>
      <c r="E34" s="46" t="s">
        <v>3</v>
      </c>
      <c r="F34" s="33"/>
      <c r="G34" s="95" t="str">
        <f>HYPERLINK(CONCATENATE(BASE_URL,"0x06e-Testing-Cryptography.md#testing-random-number-generation")," Tester les générateurs  aléatoires des chiffres")</f>
        <v xml:space="preserve"> Tester les générateurs  aléatoires des chiffres</v>
      </c>
      <c r="H34" s="66"/>
    </row>
    <row r="35" spans="2:10" x14ac:dyDescent="0.25">
      <c r="B35" s="34" t="s">
        <v>21</v>
      </c>
      <c r="C35" s="35" t="s">
        <v>113</v>
      </c>
      <c r="D35" s="35"/>
      <c r="E35" s="49"/>
      <c r="F35" s="35"/>
      <c r="G35" s="35"/>
      <c r="H35" s="36"/>
    </row>
    <row r="36" spans="2:10" ht="30" x14ac:dyDescent="0.25">
      <c r="B36" s="50" t="s">
        <v>22</v>
      </c>
      <c r="C36" s="51" t="s">
        <v>159</v>
      </c>
      <c r="D36" s="24" t="s">
        <v>3</v>
      </c>
      <c r="E36" s="46" t="s">
        <v>3</v>
      </c>
      <c r="F36" s="33"/>
      <c r="G36" s="98" t="s">
        <v>97</v>
      </c>
      <c r="H36" s="66"/>
    </row>
    <row r="37" spans="2:10" ht="30" x14ac:dyDescent="0.25">
      <c r="B37" s="50" t="s">
        <v>44</v>
      </c>
      <c r="C37" s="51" t="s">
        <v>160</v>
      </c>
      <c r="D37" s="24" t="s">
        <v>3</v>
      </c>
      <c r="E37" s="46" t="s">
        <v>3</v>
      </c>
      <c r="F37" s="33"/>
      <c r="G37" s="98" t="s">
        <v>100</v>
      </c>
      <c r="H37" s="66"/>
    </row>
    <row r="38" spans="2:10" ht="30" x14ac:dyDescent="0.25">
      <c r="B38" s="50" t="s">
        <v>45</v>
      </c>
      <c r="C38" s="51" t="s">
        <v>161</v>
      </c>
      <c r="D38" s="24" t="s">
        <v>3</v>
      </c>
      <c r="E38" s="46" t="s">
        <v>3</v>
      </c>
      <c r="F38" s="33"/>
      <c r="G38" s="98" t="s">
        <v>99</v>
      </c>
      <c r="H38" s="66"/>
      <c r="J38" s="52"/>
    </row>
    <row r="39" spans="2:10" x14ac:dyDescent="0.25">
      <c r="B39" s="50" t="s">
        <v>23</v>
      </c>
      <c r="C39" s="51" t="s">
        <v>162</v>
      </c>
      <c r="D39" s="24"/>
      <c r="E39" s="46"/>
      <c r="F39" s="33"/>
      <c r="G39" s="98" t="s">
        <v>101</v>
      </c>
      <c r="H39" s="66"/>
      <c r="J39" s="52"/>
    </row>
    <row r="40" spans="2:10" x14ac:dyDescent="0.25">
      <c r="B40" s="50" t="s">
        <v>24</v>
      </c>
      <c r="C40" s="51" t="s">
        <v>163</v>
      </c>
      <c r="D40" s="24" t="s">
        <v>3</v>
      </c>
      <c r="E40" s="46" t="s">
        <v>3</v>
      </c>
      <c r="F40" s="33"/>
      <c r="G40" s="98" t="s">
        <v>102</v>
      </c>
      <c r="H40" s="66"/>
    </row>
    <row r="41" spans="2:10" ht="30" x14ac:dyDescent="0.25">
      <c r="B41" s="50" t="s">
        <v>46</v>
      </c>
      <c r="C41" s="51" t="s">
        <v>164</v>
      </c>
      <c r="D41" s="24" t="s">
        <v>3</v>
      </c>
      <c r="E41" s="46" t="s">
        <v>3</v>
      </c>
      <c r="F41" s="33"/>
      <c r="G41" s="98" t="s">
        <v>103</v>
      </c>
      <c r="H41" s="66"/>
    </row>
    <row r="42" spans="2:10" ht="30" x14ac:dyDescent="0.25">
      <c r="B42" s="50" t="s">
        <v>47</v>
      </c>
      <c r="C42" s="51" t="s">
        <v>165</v>
      </c>
      <c r="D42" s="24" t="s">
        <v>3</v>
      </c>
      <c r="E42" s="46" t="s">
        <v>3</v>
      </c>
      <c r="F42" s="33"/>
      <c r="G42" s="98" t="s">
        <v>104</v>
      </c>
      <c r="H42" s="52"/>
    </row>
    <row r="43" spans="2:10" ht="45" x14ac:dyDescent="0.25">
      <c r="B43" s="50" t="s">
        <v>25</v>
      </c>
      <c r="C43" s="51" t="s">
        <v>166</v>
      </c>
      <c r="D43" s="51"/>
      <c r="E43" s="46" t="s">
        <v>3</v>
      </c>
      <c r="F43" s="33" t="s">
        <v>63</v>
      </c>
      <c r="G43" s="95" t="str">
        <f>HYPERLINK(CONCATENATE(BASE_URL,"0x06f-Testing-Local-Authentication.md#testing-local-authentication"),"Tester  l'authentification Biometric")</f>
        <v>Tester  l'authentification Biometric</v>
      </c>
      <c r="H43" s="66"/>
    </row>
    <row r="44" spans="2:10" ht="30" x14ac:dyDescent="0.25">
      <c r="B44" s="50" t="s">
        <v>26</v>
      </c>
      <c r="C44" s="51" t="s">
        <v>167</v>
      </c>
      <c r="D44" s="51"/>
      <c r="E44" s="46" t="s">
        <v>3</v>
      </c>
      <c r="F44" s="33" t="s">
        <v>63</v>
      </c>
      <c r="G44" s="98" t="s">
        <v>106</v>
      </c>
      <c r="H44" s="66"/>
    </row>
    <row r="45" spans="2:10" x14ac:dyDescent="0.25">
      <c r="B45" s="50" t="s">
        <v>27</v>
      </c>
      <c r="C45" s="51" t="s">
        <v>168</v>
      </c>
      <c r="D45" s="51"/>
      <c r="E45" s="46" t="s">
        <v>3</v>
      </c>
      <c r="F45" s="33" t="s">
        <v>63</v>
      </c>
      <c r="G45" s="98" t="s">
        <v>105</v>
      </c>
      <c r="H45" s="66"/>
    </row>
    <row r="46" spans="2:10" ht="30" x14ac:dyDescent="0.25">
      <c r="B46" s="50" t="s">
        <v>81</v>
      </c>
      <c r="C46" s="51" t="s">
        <v>169</v>
      </c>
      <c r="D46" s="51"/>
      <c r="E46" s="46" t="s">
        <v>3</v>
      </c>
      <c r="F46" s="33" t="s">
        <v>63</v>
      </c>
      <c r="G46" s="52"/>
      <c r="H46" s="66"/>
    </row>
    <row r="47" spans="2:10" x14ac:dyDescent="0.25">
      <c r="B47" s="34" t="s">
        <v>28</v>
      </c>
      <c r="C47" s="35" t="s">
        <v>98</v>
      </c>
      <c r="D47" s="35"/>
      <c r="E47" s="49"/>
      <c r="F47" s="35"/>
      <c r="G47" s="35"/>
      <c r="H47" s="36"/>
    </row>
    <row r="48" spans="2:10" ht="30" x14ac:dyDescent="0.25">
      <c r="B48" s="50" t="s">
        <v>29</v>
      </c>
      <c r="C48" s="51" t="s">
        <v>170</v>
      </c>
      <c r="D48" s="24" t="s">
        <v>3</v>
      </c>
      <c r="E48" s="46" t="s">
        <v>3</v>
      </c>
      <c r="F48" s="33"/>
      <c r="G48" s="95" t="str">
        <f>HYPERLINK(CONCATENATE(BASE_URL,"0x06g-Testing-Network-Communication.md#app-transport-security"),"Vérification du cryptage des données sensibles dans le réseau")</f>
        <v>Vérification du cryptage des données sensibles dans le réseau</v>
      </c>
      <c r="H48" s="66"/>
    </row>
    <row r="49" spans="2:8" ht="30" x14ac:dyDescent="0.25">
      <c r="B49" s="50" t="s">
        <v>48</v>
      </c>
      <c r="C49" s="51" t="s">
        <v>171</v>
      </c>
      <c r="D49" s="24" t="s">
        <v>3</v>
      </c>
      <c r="E49" s="46" t="s">
        <v>3</v>
      </c>
      <c r="F49" s="33"/>
      <c r="G49" s="95" t="str">
        <f>HYPERLINK(CONCATENATE(BASE_URL,"0x06g-Testing-Network-Communication.md#app-transport-security"),"Vérification des réglages de TLS")</f>
        <v>Vérification des réglages de TLS</v>
      </c>
      <c r="H49" s="66"/>
    </row>
    <row r="50" spans="2:8" ht="30" x14ac:dyDescent="0.25">
      <c r="B50" s="50" t="s">
        <v>30</v>
      </c>
      <c r="C50" s="51" t="s">
        <v>172</v>
      </c>
      <c r="D50" s="24" t="s">
        <v>3</v>
      </c>
      <c r="E50" s="46" t="s">
        <v>3</v>
      </c>
      <c r="F50" s="33"/>
      <c r="G50" s="95" t="str">
        <f>HYPERLINK(CONCATENATE(BASE_URL,"0x06g-Testing-Network-Communication.md#app-transport-security"),"Tester la vérification du validité du point terminal")</f>
        <v>Tester la vérification du validité du point terminal</v>
      </c>
      <c r="H50" s="66"/>
    </row>
    <row r="51" spans="2:8" ht="45" x14ac:dyDescent="0.25">
      <c r="B51" s="50" t="s">
        <v>49</v>
      </c>
      <c r="C51" s="51" t="s">
        <v>173</v>
      </c>
      <c r="D51" s="51"/>
      <c r="E51" s="46" t="s">
        <v>3</v>
      </c>
      <c r="F51" s="33" t="s">
        <v>63</v>
      </c>
      <c r="G51" s="95"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174</v>
      </c>
      <c r="D52" s="51"/>
      <c r="E52" s="46" t="s">
        <v>3</v>
      </c>
      <c r="F52" s="33" t="s">
        <v>63</v>
      </c>
      <c r="G52" s="98" t="s">
        <v>249</v>
      </c>
      <c r="H52" s="66"/>
    </row>
    <row r="53" spans="2:8" x14ac:dyDescent="0.25">
      <c r="B53" s="50">
        <v>5.6</v>
      </c>
      <c r="C53" s="51" t="s">
        <v>175</v>
      </c>
      <c r="D53" s="51"/>
      <c r="E53" s="46" t="s">
        <v>3</v>
      </c>
      <c r="F53" s="33" t="s">
        <v>63</v>
      </c>
      <c r="G53" s="98" t="s">
        <v>250</v>
      </c>
      <c r="H53" s="66"/>
    </row>
    <row r="54" spans="2:8" x14ac:dyDescent="0.25">
      <c r="B54" s="34" t="s">
        <v>32</v>
      </c>
      <c r="C54" s="35" t="s">
        <v>256</v>
      </c>
      <c r="D54" s="35"/>
      <c r="E54" s="49"/>
      <c r="F54" s="35"/>
      <c r="G54" s="35"/>
      <c r="H54" s="36"/>
    </row>
    <row r="55" spans="2:8" x14ac:dyDescent="0.25">
      <c r="B55" s="50" t="s">
        <v>50</v>
      </c>
      <c r="C55" s="51" t="s">
        <v>176</v>
      </c>
      <c r="D55" s="24" t="s">
        <v>3</v>
      </c>
      <c r="E55" s="46" t="s">
        <v>3</v>
      </c>
      <c r="F55" s="33"/>
      <c r="G55" s="95" t="str">
        <f>HYPERLINK(CONCATENATE(BASE_URL,"0x06h-Testing-Platform-Interaction.md#testing-app-permissions"),"Tester les permissions de l'App")</f>
        <v>Tester les permissions de l'App</v>
      </c>
      <c r="H55" s="66"/>
    </row>
    <row r="56" spans="2:8" ht="45" x14ac:dyDescent="0.25">
      <c r="B56" s="50" t="s">
        <v>51</v>
      </c>
      <c r="C56" s="51" t="s">
        <v>177</v>
      </c>
      <c r="D56" s="24" t="s">
        <v>3</v>
      </c>
      <c r="E56" s="46" t="s">
        <v>3</v>
      </c>
      <c r="F56" s="33"/>
      <c r="G56" s="98" t="s">
        <v>251</v>
      </c>
      <c r="H56" s="66"/>
    </row>
    <row r="57" spans="2:8" ht="30" x14ac:dyDescent="0.25">
      <c r="B57" s="50" t="s">
        <v>52</v>
      </c>
      <c r="C57" s="51" t="s">
        <v>178</v>
      </c>
      <c r="D57" s="24" t="s">
        <v>3</v>
      </c>
      <c r="E57" s="46" t="s">
        <v>3</v>
      </c>
      <c r="F57" s="33"/>
      <c r="G57" s="95" t="str">
        <f>HYPERLINK(CONCATENATE(BASE_URL,"0x06h-Testing-Platform-Interaction.md#testing-custom-url-schemes"),"Tester les schémas d'URL propres à l'application")</f>
        <v>Tester les schémas d'URL propres à l'application</v>
      </c>
      <c r="H57" s="66"/>
    </row>
    <row r="58" spans="2:8" ht="15.95" customHeight="1" x14ac:dyDescent="0.25">
      <c r="B58" s="50" t="s">
        <v>53</v>
      </c>
      <c r="C58" s="51" t="s">
        <v>179</v>
      </c>
      <c r="D58" s="24" t="s">
        <v>3</v>
      </c>
      <c r="E58" s="46" t="s">
        <v>3</v>
      </c>
      <c r="F58" s="33"/>
      <c r="G58" s="98" t="s">
        <v>76</v>
      </c>
      <c r="H58" s="66"/>
    </row>
    <row r="59" spans="2:8" x14ac:dyDescent="0.25">
      <c r="B59" s="50" t="s">
        <v>54</v>
      </c>
      <c r="C59" s="51" t="s">
        <v>180</v>
      </c>
      <c r="D59" s="24" t="s">
        <v>3</v>
      </c>
      <c r="E59" s="46" t="s">
        <v>3</v>
      </c>
      <c r="F59" s="33"/>
      <c r="G59" s="95" t="str">
        <f>HYPERLINK(CONCATENATE(BASE_URL,"0x06h-Testing-Platform-Interaction.md#testing-ios-webviews"),"Tester l'execution du Javascript dans les WebViews")</f>
        <v>Tester l'execution du Javascript dans les WebViews</v>
      </c>
      <c r="H59" s="66"/>
    </row>
    <row r="60" spans="2:8" ht="45" x14ac:dyDescent="0.25">
      <c r="B60" s="50" t="s">
        <v>55</v>
      </c>
      <c r="C60" s="51" t="s">
        <v>181</v>
      </c>
      <c r="D60" s="24" t="s">
        <v>3</v>
      </c>
      <c r="E60" s="46" t="s">
        <v>3</v>
      </c>
      <c r="F60" s="33"/>
      <c r="G60" s="95" t="str">
        <f>HYPERLINK(CONCATENATE(BASE_URL,"0x06h-Testing-Platform-Interaction.md#testing-webview-protocol-handlers"),"Tester les gestionnaires de protocoles dans les WebViews")</f>
        <v>Tester les gestionnaires de protocoles dans les WebViews</v>
      </c>
      <c r="H60" s="66"/>
    </row>
    <row r="61" spans="2:8" ht="30" x14ac:dyDescent="0.25">
      <c r="B61" s="50" t="s">
        <v>83</v>
      </c>
      <c r="C61" s="51" t="s">
        <v>182</v>
      </c>
      <c r="D61" s="24" t="s">
        <v>3</v>
      </c>
      <c r="E61" s="46" t="s">
        <v>3</v>
      </c>
      <c r="F61" s="33"/>
      <c r="G61" s="95"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25">
      <c r="B62" s="50">
        <v>6.8</v>
      </c>
      <c r="C62" s="51" t="s">
        <v>183</v>
      </c>
      <c r="D62" s="24" t="s">
        <v>3</v>
      </c>
      <c r="E62" s="46" t="s">
        <v>3</v>
      </c>
      <c r="F62" s="33"/>
      <c r="G62" s="95" t="str">
        <f>HYPERLINK(CONCATENATE(BASE_URL,"0x06h-Testing-Platform-Interaction.md#testing-object-persistence"),"Tester la (Dé-)Sérialisation des Objets")</f>
        <v>Tester la (Dé-)Sérialisation des Objets</v>
      </c>
      <c r="H62" s="66"/>
    </row>
    <row r="63" spans="2:8" x14ac:dyDescent="0.25">
      <c r="B63" s="34" t="s">
        <v>33</v>
      </c>
      <c r="C63" s="35" t="s">
        <v>184</v>
      </c>
      <c r="D63" s="35"/>
      <c r="E63" s="49"/>
      <c r="F63" s="35"/>
      <c r="G63" s="35"/>
      <c r="H63" s="36"/>
    </row>
    <row r="64" spans="2:8" x14ac:dyDescent="0.25">
      <c r="B64" s="50" t="s">
        <v>56</v>
      </c>
      <c r="C64" s="51" t="s">
        <v>185</v>
      </c>
      <c r="D64" s="24" t="s">
        <v>3</v>
      </c>
      <c r="E64" s="46" t="s">
        <v>3</v>
      </c>
      <c r="F64" s="33"/>
      <c r="G64" s="95" t="str">
        <f>HYPERLINK(CONCATENATE(BASE_URL,"0x06i-Testing-Code-Quality-and-Build-Settings.md#making-sure-that-the-app-is-properly-signed"),"Vérifier que l'application est signée proprement")</f>
        <v>Vérifier que l'application est signée proprement</v>
      </c>
      <c r="H64" s="66"/>
    </row>
    <row r="65" spans="2:8" ht="30" x14ac:dyDescent="0.25">
      <c r="B65" s="50" t="s">
        <v>34</v>
      </c>
      <c r="C65" s="51" t="s">
        <v>186</v>
      </c>
      <c r="D65" s="24" t="s">
        <v>3</v>
      </c>
      <c r="E65" s="46" t="s">
        <v>3</v>
      </c>
      <c r="F65" s="33"/>
      <c r="G65" s="95" t="str">
        <f>HYPERLINK(CONCATENATE(BASE_URL,"0x06i-Testing-Code-Quality-and-Build-Settings.md#determining-whether-the-app-is-debuggable"),"Tester si l'application est déboggable")</f>
        <v>Tester si l'application est déboggable</v>
      </c>
      <c r="H65" s="66"/>
    </row>
    <row r="66" spans="2:8" x14ac:dyDescent="0.25">
      <c r="B66" s="50" t="s">
        <v>57</v>
      </c>
      <c r="C66" s="51" t="s">
        <v>187</v>
      </c>
      <c r="D66" s="24" t="s">
        <v>3</v>
      </c>
      <c r="E66" s="46" t="s">
        <v>3</v>
      </c>
      <c r="F66" s="33"/>
      <c r="G66" s="95" t="str">
        <f>HYPERLINK(CONCATENATE(BASE_URL,"0x06i-Testing-Code-Quality-and-Build-Settings.md#finding-debugging-symbols"),"Tester l'existence des symbols de déboggage")</f>
        <v>Tester l'existence des symbols de déboggage</v>
      </c>
      <c r="H66" s="66"/>
    </row>
    <row r="67" spans="2:8" ht="30" x14ac:dyDescent="0.25">
      <c r="B67" s="50" t="s">
        <v>58</v>
      </c>
      <c r="C67" s="51" t="s">
        <v>188</v>
      </c>
      <c r="D67" s="24" t="s">
        <v>3</v>
      </c>
      <c r="E67" s="46" t="s">
        <v>3</v>
      </c>
      <c r="F67" s="33"/>
      <c r="G67" s="95"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189</v>
      </c>
      <c r="D68" s="24" t="s">
        <v>3</v>
      </c>
      <c r="E68" s="46" t="s">
        <v>3</v>
      </c>
      <c r="F68" s="33"/>
      <c r="G68" s="52" t="s">
        <v>247</v>
      </c>
      <c r="H68" s="66"/>
    </row>
    <row r="69" spans="2:8" x14ac:dyDescent="0.25">
      <c r="B69" s="50" t="s">
        <v>35</v>
      </c>
      <c r="C69" s="51" t="s">
        <v>190</v>
      </c>
      <c r="D69" s="24" t="s">
        <v>3</v>
      </c>
      <c r="E69" s="46" t="s">
        <v>3</v>
      </c>
      <c r="F69" s="33"/>
      <c r="G69" s="95" t="str">
        <f>HYPERLINK(CONCATENATE(BASE_URL,"0x06i-Testing-Code-Quality-and-Build-Settings.md#testing-exception-handling"),"Tester la gestion des exceptions")</f>
        <v>Tester la gestion des exceptions</v>
      </c>
      <c r="H69" s="66"/>
    </row>
    <row r="70" spans="2:8" x14ac:dyDescent="0.25">
      <c r="B70" s="50" t="s">
        <v>36</v>
      </c>
      <c r="C70" s="51" t="s">
        <v>191</v>
      </c>
      <c r="D70" s="24" t="s">
        <v>3</v>
      </c>
      <c r="E70" s="46" t="s">
        <v>3</v>
      </c>
      <c r="F70" s="33"/>
      <c r="G70" s="98" t="s">
        <v>248</v>
      </c>
      <c r="H70" s="66"/>
    </row>
    <row r="71" spans="2:8" x14ac:dyDescent="0.25">
      <c r="B71" s="50" t="s">
        <v>37</v>
      </c>
      <c r="C71" s="51" t="s">
        <v>192</v>
      </c>
      <c r="D71" s="24" t="s">
        <v>3</v>
      </c>
      <c r="E71" s="46" t="s">
        <v>3</v>
      </c>
      <c r="F71" s="33"/>
      <c r="G71" s="98" t="s">
        <v>252</v>
      </c>
      <c r="H71" s="66"/>
    </row>
    <row r="72" spans="2:8" ht="45" x14ac:dyDescent="0.25">
      <c r="B72" s="50" t="s">
        <v>82</v>
      </c>
      <c r="C72" s="51" t="s">
        <v>193</v>
      </c>
      <c r="D72" s="24" t="s">
        <v>3</v>
      </c>
      <c r="E72" s="46" t="s">
        <v>3</v>
      </c>
      <c r="F72" s="33"/>
      <c r="G72" s="95"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5" t="s">
        <v>234</v>
      </c>
      <c r="C77" s="42"/>
      <c r="D77" s="41"/>
      <c r="E77" s="41"/>
      <c r="F77" s="41"/>
      <c r="G77" s="41"/>
      <c r="H77" s="41"/>
    </row>
    <row r="78" spans="2:8" x14ac:dyDescent="0.25">
      <c r="B78" s="87" t="s">
        <v>237</v>
      </c>
      <c r="C78" s="43" t="s">
        <v>107</v>
      </c>
      <c r="D78" s="41"/>
      <c r="E78" s="41"/>
      <c r="F78" s="41"/>
      <c r="G78" s="41"/>
      <c r="H78" s="41"/>
    </row>
    <row r="79" spans="2:8" x14ac:dyDescent="0.25">
      <c r="B79" s="86" t="s">
        <v>194</v>
      </c>
      <c r="C79" s="86" t="s">
        <v>235</v>
      </c>
      <c r="D79" s="41"/>
      <c r="E79" s="41"/>
      <c r="F79" s="41"/>
      <c r="G79" s="41"/>
      <c r="H79" s="41"/>
    </row>
    <row r="80" spans="2:8" x14ac:dyDescent="0.25">
      <c r="B80" s="86" t="s">
        <v>195</v>
      </c>
      <c r="C80" s="44" t="s">
        <v>108</v>
      </c>
      <c r="D80" s="41"/>
      <c r="E80" s="41"/>
      <c r="F80" s="41"/>
      <c r="G80" s="41"/>
      <c r="H80" s="41"/>
    </row>
    <row r="81" spans="2:8" x14ac:dyDescent="0.25">
      <c r="B81" s="44" t="s">
        <v>63</v>
      </c>
      <c r="C81" s="86" t="s">
        <v>236</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zoomScale="71" zoomScaleNormal="71" zoomScalePageLayoutView="130" workbookViewId="0">
      <selection activeCell="E11" sqref="E11"/>
    </sheetView>
  </sheetViews>
  <sheetFormatPr defaultColWidth="11" defaultRowHeight="15.75" x14ac:dyDescent="0.25"/>
  <cols>
    <col min="1" max="1" width="1.875" customWidth="1"/>
    <col min="2" max="2" width="9.5" customWidth="1"/>
    <col min="3" max="3" width="93.375" customWidth="1"/>
    <col min="4" max="4" width="3" bestFit="1" customWidth="1"/>
    <col min="5" max="5" width="9.75" customWidth="1"/>
    <col min="6" max="6" width="56.75" customWidth="1"/>
    <col min="7" max="7" width="30.625" customWidth="1"/>
  </cols>
  <sheetData>
    <row r="1" spans="2:7" ht="18.75" x14ac:dyDescent="0.3">
      <c r="B1" s="6" t="s">
        <v>114</v>
      </c>
      <c r="C1" s="23"/>
      <c r="D1" s="23"/>
      <c r="E1" s="23"/>
      <c r="F1" s="23"/>
      <c r="G1" s="23"/>
    </row>
    <row r="2" spans="2:7" x14ac:dyDescent="0.25">
      <c r="B2" s="23"/>
      <c r="C2" s="23"/>
      <c r="D2" s="23"/>
      <c r="E2" s="23"/>
      <c r="F2" s="23"/>
      <c r="G2" s="23"/>
    </row>
    <row r="3" spans="2:7" x14ac:dyDescent="0.25">
      <c r="B3" s="68"/>
      <c r="C3" s="69" t="s">
        <v>110</v>
      </c>
      <c r="D3" s="68" t="s">
        <v>38</v>
      </c>
      <c r="E3" s="84" t="s">
        <v>95</v>
      </c>
      <c r="F3" s="84" t="s">
        <v>232</v>
      </c>
      <c r="G3" s="84" t="s">
        <v>233</v>
      </c>
    </row>
    <row r="4" spans="2:7" x14ac:dyDescent="0.25">
      <c r="B4" s="70"/>
      <c r="C4" s="71" t="s">
        <v>196</v>
      </c>
      <c r="D4" s="71"/>
      <c r="E4" s="71"/>
      <c r="F4" s="71"/>
      <c r="G4" s="71"/>
    </row>
    <row r="5" spans="2:7" ht="30" x14ac:dyDescent="0.25">
      <c r="B5" s="72">
        <v>8.1</v>
      </c>
      <c r="C5" s="73" t="s">
        <v>197</v>
      </c>
      <c r="D5" s="74" t="s">
        <v>3</v>
      </c>
      <c r="E5" s="75" t="s">
        <v>63</v>
      </c>
      <c r="F5" s="95" t="str">
        <f>HYPERLINK(CONCATENATE(BASE_URL,"0x06j-Testing-Resiliency-Against-Reverse-Engineering.md#jailbreak-detection"),"Tester la détection des appareils rootés")</f>
        <v>Tester la détection des appareils rootés</v>
      </c>
      <c r="G5" s="73"/>
    </row>
    <row r="6" spans="2:7" ht="30" x14ac:dyDescent="0.25">
      <c r="B6" s="72">
        <v>8.1999999999999993</v>
      </c>
      <c r="C6" s="73" t="s">
        <v>198</v>
      </c>
      <c r="D6" s="74" t="s">
        <v>3</v>
      </c>
      <c r="E6" s="75" t="s">
        <v>63</v>
      </c>
      <c r="F6" s="100" t="str">
        <f>HYPERLINK(CONCATENATE(BASE_URL,"0x06j-Testing-Resiliency-Against-Reverse-Engineering.md#anti-debugging-checks"),"Tester la défense contre le déboggage")</f>
        <v>Tester la défense contre le déboggage</v>
      </c>
      <c r="G6" s="73"/>
    </row>
    <row r="7" spans="2:7" ht="30" x14ac:dyDescent="0.25">
      <c r="B7" s="72">
        <v>8.3000000000000007</v>
      </c>
      <c r="C7" s="73" t="s">
        <v>199</v>
      </c>
      <c r="D7" s="74" t="s">
        <v>3</v>
      </c>
      <c r="E7" s="75" t="s">
        <v>63</v>
      </c>
      <c r="F7" s="100"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25">
      <c r="B8" s="72">
        <v>8.4</v>
      </c>
      <c r="C8" s="73" t="s">
        <v>200</v>
      </c>
      <c r="D8" s="74" t="s">
        <v>3</v>
      </c>
      <c r="E8" s="75" t="s">
        <v>63</v>
      </c>
      <c r="F8" s="99"/>
      <c r="G8" s="73"/>
    </row>
    <row r="9" spans="2:7" x14ac:dyDescent="0.25">
      <c r="B9" s="72">
        <v>8.5</v>
      </c>
      <c r="C9" s="73" t="s">
        <v>201</v>
      </c>
      <c r="D9" s="74" t="s">
        <v>3</v>
      </c>
      <c r="E9" s="75" t="s">
        <v>63</v>
      </c>
      <c r="F9" s="98"/>
      <c r="G9" s="73"/>
    </row>
    <row r="10" spans="2:7" x14ac:dyDescent="0.25">
      <c r="B10" s="72">
        <v>8.6</v>
      </c>
      <c r="C10" s="73" t="s">
        <v>202</v>
      </c>
      <c r="D10" s="74" t="s">
        <v>3</v>
      </c>
      <c r="E10" s="75" t="s">
        <v>63</v>
      </c>
      <c r="F10" s="99"/>
      <c r="G10" s="73"/>
    </row>
    <row r="11" spans="2:7" ht="30" x14ac:dyDescent="0.25">
      <c r="B11" s="72">
        <v>8.6999999999999993</v>
      </c>
      <c r="C11" s="73" t="s">
        <v>203</v>
      </c>
      <c r="D11" s="74" t="s">
        <v>3</v>
      </c>
      <c r="E11" s="75" t="s">
        <v>63</v>
      </c>
      <c r="F11" s="76"/>
      <c r="G11" s="73"/>
    </row>
    <row r="12" spans="2:7" ht="30" x14ac:dyDescent="0.25">
      <c r="B12" s="72">
        <v>8.8000000000000007</v>
      </c>
      <c r="C12" s="73" t="s">
        <v>204</v>
      </c>
      <c r="D12" s="74" t="s">
        <v>3</v>
      </c>
      <c r="E12" s="75" t="s">
        <v>63</v>
      </c>
      <c r="F12" s="76"/>
      <c r="G12" s="73"/>
    </row>
    <row r="13" spans="2:7" ht="30" x14ac:dyDescent="0.25">
      <c r="B13" s="72">
        <v>8.9</v>
      </c>
      <c r="C13" s="73" t="s">
        <v>205</v>
      </c>
      <c r="D13" s="74" t="s">
        <v>3</v>
      </c>
      <c r="E13" s="75" t="s">
        <v>63</v>
      </c>
      <c r="F13" s="98"/>
      <c r="G13" s="73"/>
    </row>
    <row r="14" spans="2:7" x14ac:dyDescent="0.25">
      <c r="B14" s="70"/>
      <c r="C14" s="71" t="s">
        <v>112</v>
      </c>
      <c r="D14" s="71"/>
      <c r="E14" s="71"/>
      <c r="F14" s="71"/>
      <c r="G14" s="71"/>
    </row>
    <row r="15" spans="2:7" ht="30" x14ac:dyDescent="0.25">
      <c r="B15" s="77" t="s">
        <v>60</v>
      </c>
      <c r="C15" s="73" t="s">
        <v>206</v>
      </c>
      <c r="D15" s="74" t="s">
        <v>3</v>
      </c>
      <c r="E15" s="75" t="s">
        <v>63</v>
      </c>
      <c r="F15" s="95" t="str">
        <f>HYPERLINK(CONCATENATE(BASE_URL,"0x06j-Testing-Resiliency-Against-Reverse-Engineering.md#device-binding"),"Tester le méchanisme de 'liaison avec l'appareil'")</f>
        <v>Tester le méchanisme de 'liaison avec l'appareil'</v>
      </c>
      <c r="G15" s="73"/>
    </row>
    <row r="16" spans="2:7" x14ac:dyDescent="0.25">
      <c r="B16" s="70"/>
      <c r="C16" s="71" t="s">
        <v>111</v>
      </c>
      <c r="D16" s="71"/>
      <c r="E16" s="71"/>
      <c r="F16" s="71"/>
      <c r="G16" s="71"/>
    </row>
    <row r="17" spans="2:7" ht="45" x14ac:dyDescent="0.25">
      <c r="B17" s="72">
        <v>8.11</v>
      </c>
      <c r="C17" s="73" t="s">
        <v>207</v>
      </c>
      <c r="D17" s="74" t="s">
        <v>3</v>
      </c>
      <c r="E17" s="75" t="s">
        <v>63</v>
      </c>
      <c r="F17" s="76"/>
      <c r="G17" s="73"/>
    </row>
    <row r="18" spans="2:7" ht="75" x14ac:dyDescent="0.25">
      <c r="B18" s="72">
        <v>8.1199999999999992</v>
      </c>
      <c r="C18" s="73" t="s">
        <v>208</v>
      </c>
      <c r="D18" s="74" t="s">
        <v>3</v>
      </c>
      <c r="E18" s="75" t="s">
        <v>63</v>
      </c>
      <c r="F18" s="76"/>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5" t="s">
        <v>234</v>
      </c>
      <c r="C22" s="42"/>
      <c r="D22" s="41"/>
      <c r="E22" s="41"/>
      <c r="F22" s="41"/>
      <c r="G22" s="41"/>
    </row>
    <row r="23" spans="2:7" x14ac:dyDescent="0.25">
      <c r="B23" s="87" t="s">
        <v>237</v>
      </c>
      <c r="C23" s="43" t="s">
        <v>107</v>
      </c>
      <c r="D23" s="41"/>
      <c r="E23" s="41"/>
      <c r="F23" s="41"/>
      <c r="G23" s="41"/>
    </row>
    <row r="24" spans="2:7" x14ac:dyDescent="0.25">
      <c r="B24" s="86" t="s">
        <v>194</v>
      </c>
      <c r="C24" s="86" t="s">
        <v>235</v>
      </c>
      <c r="D24" s="41"/>
      <c r="E24" s="41"/>
      <c r="F24" s="41"/>
      <c r="G24" s="41"/>
    </row>
    <row r="25" spans="2:7" x14ac:dyDescent="0.25">
      <c r="B25" s="86" t="s">
        <v>195</v>
      </c>
      <c r="C25" s="44" t="s">
        <v>108</v>
      </c>
      <c r="D25" s="41"/>
      <c r="E25" s="41"/>
      <c r="F25" s="41"/>
      <c r="G25" s="41"/>
    </row>
    <row r="26" spans="2:7" x14ac:dyDescent="0.25">
      <c r="B26" s="44" t="s">
        <v>63</v>
      </c>
      <c r="C26" s="86" t="s">
        <v>236</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5"/>
  <sheetViews>
    <sheetView showGridLines="0" workbookViewId="0">
      <selection activeCell="D15" sqref="D15"/>
    </sheetView>
  </sheetViews>
  <sheetFormatPr defaultColWidth="11" defaultRowHeight="15.75" x14ac:dyDescent="0.25"/>
  <cols>
    <col min="1" max="1" width="30.375" bestFit="1" customWidth="1"/>
    <col min="4" max="4" width="88.625" customWidth="1"/>
  </cols>
  <sheetData>
    <row r="1" spans="1:4" x14ac:dyDescent="0.25">
      <c r="A1" s="142" t="s">
        <v>117</v>
      </c>
      <c r="B1" s="142"/>
      <c r="C1" s="45"/>
      <c r="D1" s="45"/>
    </row>
    <row r="2" spans="1:4" x14ac:dyDescent="0.25">
      <c r="A2" s="88" t="s">
        <v>122</v>
      </c>
      <c r="B2" s="61" t="s">
        <v>64</v>
      </c>
      <c r="C2" s="61" t="s">
        <v>78</v>
      </c>
      <c r="D2" s="89" t="s">
        <v>233</v>
      </c>
    </row>
    <row r="3" spans="1:4" x14ac:dyDescent="0.25">
      <c r="A3" s="59" t="s">
        <v>61</v>
      </c>
      <c r="B3" s="62">
        <v>0.1</v>
      </c>
      <c r="C3" s="60">
        <v>42765</v>
      </c>
      <c r="D3" s="58" t="s">
        <v>124</v>
      </c>
    </row>
    <row r="4" spans="1:4" x14ac:dyDescent="0.25">
      <c r="A4" s="58" t="s">
        <v>62</v>
      </c>
      <c r="B4" s="62">
        <v>0.2</v>
      </c>
      <c r="C4" s="60">
        <v>42766</v>
      </c>
      <c r="D4" s="90" t="s">
        <v>238</v>
      </c>
    </row>
    <row r="5" spans="1:4" x14ac:dyDescent="0.25">
      <c r="A5" s="58" t="s">
        <v>73</v>
      </c>
      <c r="B5" s="62">
        <v>0.3</v>
      </c>
      <c r="C5" s="60">
        <v>42778</v>
      </c>
      <c r="D5" s="58" t="s">
        <v>116</v>
      </c>
    </row>
    <row r="6" spans="1:4" x14ac:dyDescent="0.25">
      <c r="A6" s="58" t="s">
        <v>74</v>
      </c>
      <c r="B6" s="62" t="s">
        <v>77</v>
      </c>
      <c r="C6" s="60">
        <v>42780</v>
      </c>
      <c r="D6" s="90" t="s">
        <v>239</v>
      </c>
    </row>
    <row r="7" spans="1:4" x14ac:dyDescent="0.25">
      <c r="A7" s="58" t="s">
        <v>62</v>
      </c>
      <c r="B7" s="63" t="s">
        <v>79</v>
      </c>
      <c r="C7" s="60">
        <v>42781</v>
      </c>
      <c r="D7" s="58" t="s">
        <v>125</v>
      </c>
    </row>
    <row r="8" spans="1:4" x14ac:dyDescent="0.25">
      <c r="A8" s="58" t="s">
        <v>74</v>
      </c>
      <c r="B8" s="63" t="s">
        <v>80</v>
      </c>
      <c r="C8" s="60">
        <v>42829</v>
      </c>
      <c r="D8" s="90" t="s">
        <v>240</v>
      </c>
    </row>
    <row r="9" spans="1:4" x14ac:dyDescent="0.25">
      <c r="A9" s="58" t="s">
        <v>62</v>
      </c>
      <c r="B9" s="63" t="s">
        <v>80</v>
      </c>
      <c r="C9" s="60">
        <v>42919</v>
      </c>
      <c r="D9" s="90" t="s">
        <v>241</v>
      </c>
    </row>
    <row r="10" spans="1:4" x14ac:dyDescent="0.25">
      <c r="A10" s="58" t="s">
        <v>62</v>
      </c>
      <c r="B10" s="63" t="s">
        <v>84</v>
      </c>
      <c r="C10" s="60">
        <v>42963</v>
      </c>
      <c r="D10" s="90" t="s">
        <v>242</v>
      </c>
    </row>
    <row r="11" spans="1:4" x14ac:dyDescent="0.25">
      <c r="A11" s="58" t="s">
        <v>62</v>
      </c>
      <c r="B11" s="67" t="s">
        <v>85</v>
      </c>
      <c r="C11" s="60">
        <v>43113</v>
      </c>
      <c r="D11" s="90" t="s">
        <v>243</v>
      </c>
    </row>
    <row r="12" spans="1:4" x14ac:dyDescent="0.25">
      <c r="A12" s="58" t="s">
        <v>62</v>
      </c>
      <c r="B12" s="67" t="s">
        <v>2</v>
      </c>
      <c r="C12" s="60">
        <v>43289</v>
      </c>
      <c r="D12" s="90" t="s">
        <v>244</v>
      </c>
    </row>
    <row r="13" spans="1:4" x14ac:dyDescent="0.25">
      <c r="A13" s="58" t="s">
        <v>115</v>
      </c>
      <c r="B13" s="92" t="s">
        <v>127</v>
      </c>
      <c r="C13" s="60">
        <v>43464</v>
      </c>
      <c r="D13" s="90" t="s">
        <v>126</v>
      </c>
    </row>
    <row r="14" spans="1:4" x14ac:dyDescent="0.25">
      <c r="A14" s="58" t="s">
        <v>123</v>
      </c>
      <c r="B14" s="92" t="s">
        <v>127</v>
      </c>
      <c r="C14" s="60">
        <v>43469</v>
      </c>
      <c r="D14" s="90" t="s">
        <v>126</v>
      </c>
    </row>
    <row r="15" spans="1:4" x14ac:dyDescent="0.25">
      <c r="A15" s="58" t="s">
        <v>115</v>
      </c>
      <c r="B15" s="92" t="s">
        <v>127</v>
      </c>
      <c r="C15" s="91">
        <v>43475</v>
      </c>
      <c r="D15" s="90" t="s">
        <v>253</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abderrahmane.aftahi@gmail.com</cp:lastModifiedBy>
  <dcterms:created xsi:type="dcterms:W3CDTF">2017-01-25T17:37:15Z</dcterms:created>
  <dcterms:modified xsi:type="dcterms:W3CDTF">2019-01-10T14:13:25Z</dcterms:modified>
</cp:coreProperties>
</file>