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B0AB9F59-A106-4ABC-ACAF-F77A669F022F}"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72" i="1"/>
  <c r="G71" i="1"/>
  <c r="G70" i="1"/>
  <c r="G69" i="1"/>
  <c r="G68" i="1"/>
  <c r="G67" i="1"/>
  <c r="G66" i="1"/>
  <c r="G65" i="1"/>
  <c r="G64" i="1"/>
  <c r="G62" i="1"/>
  <c r="G61" i="1"/>
  <c r="G60" i="1"/>
  <c r="G59" i="1"/>
  <c r="G58" i="1"/>
  <c r="G57" i="1"/>
  <c r="G56" i="1"/>
  <c r="G55" i="1"/>
  <c r="G53" i="1"/>
  <c r="G52" i="1"/>
  <c r="G51" i="1"/>
  <c r="G50" i="1"/>
  <c r="G49" i="1"/>
  <c r="H49" i="1"/>
  <c r="H48" i="1"/>
  <c r="G48" i="1"/>
  <c r="G46" i="1"/>
  <c r="G45" i="1"/>
  <c r="G44" i="1"/>
  <c r="G43" i="1"/>
  <c r="G42" i="1"/>
  <c r="G41" i="1"/>
  <c r="G40" i="1"/>
  <c r="G39" i="1"/>
  <c r="G38" i="1"/>
  <c r="G37" i="1"/>
  <c r="G36" i="1"/>
  <c r="G33" i="1"/>
  <c r="G32" i="1"/>
  <c r="G31" i="1"/>
  <c r="G30" i="1"/>
  <c r="G29" i="1"/>
  <c r="G27" i="1"/>
  <c r="G26" i="1"/>
  <c r="G25" i="1"/>
  <c r="G24" i="1"/>
  <c r="G23" i="1"/>
  <c r="G22" i="1"/>
  <c r="G21" i="1"/>
  <c r="G20" i="1"/>
  <c r="G19" i="1"/>
  <c r="G18" i="1"/>
  <c r="G17" i="1"/>
  <c r="G16" i="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19" i="10"/>
  <c r="G18" i="10"/>
  <c r="G17" i="10"/>
  <c r="G16" i="10"/>
  <c r="G20" i="10"/>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F17" i="11" l="1"/>
  <c r="G34" i="1"/>
</calcChain>
</file>

<file path=xl/sharedStrings.xml><?xml version="1.0" encoding="utf-8"?>
<sst xmlns="http://schemas.openxmlformats.org/spreadsheetml/2006/main" count="857" uniqueCount="289">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</sst>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8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3" xfId="0" applyFont="1" applyBorder="1" applyAlignment="1" applyProtection="1">
      <alignment vertical="center" wrapText="1"/>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44" t="s">
        <v>219</v>
      </c>
      <c r="C2" s="145"/>
      <c r="D2" s="146"/>
    </row>
    <row r="3" spans="2:4" x14ac:dyDescent="0.35">
      <c r="B3" s="147"/>
      <c r="C3" s="148"/>
      <c r="D3" s="149"/>
    </row>
    <row r="4" spans="2:4" x14ac:dyDescent="0.35">
      <c r="B4" s="147"/>
      <c r="C4" s="148"/>
      <c r="D4" s="149"/>
    </row>
    <row r="5" spans="2:4" x14ac:dyDescent="0.35">
      <c r="B5" s="147"/>
      <c r="C5" s="148"/>
      <c r="D5" s="149"/>
    </row>
    <row r="6" spans="2:4" x14ac:dyDescent="0.35">
      <c r="B6" s="147"/>
      <c r="C6" s="148"/>
      <c r="D6" s="149"/>
    </row>
    <row r="7" spans="2:4" x14ac:dyDescent="0.35">
      <c r="B7" s="147"/>
      <c r="C7" s="148"/>
      <c r="D7" s="149"/>
    </row>
    <row r="8" spans="2:4" hidden="1" x14ac:dyDescent="0.35">
      <c r="B8" s="150"/>
      <c r="C8" s="151"/>
      <c r="D8" s="152"/>
    </row>
    <row r="9" spans="2:4" x14ac:dyDescent="0.35">
      <c r="B9" s="153" t="s">
        <v>105</v>
      </c>
      <c r="C9" s="140"/>
      <c r="D9" s="141"/>
    </row>
    <row r="10" spans="2:4" x14ac:dyDescent="0.35">
      <c r="B10" s="126" t="s">
        <v>84</v>
      </c>
      <c r="C10" s="127"/>
      <c r="D10" s="128"/>
    </row>
    <row r="11" spans="2:4" x14ac:dyDescent="0.35">
      <c r="B11" s="159" t="s">
        <v>278</v>
      </c>
      <c r="C11" s="159"/>
      <c r="D11" s="129" t="s">
        <v>279</v>
      </c>
    </row>
    <row r="12" spans="2:4" x14ac:dyDescent="0.35">
      <c r="B12" s="133" t="s">
        <v>280</v>
      </c>
      <c r="C12" s="143"/>
      <c r="D12" s="130" t="str">
        <f>HYPERLINK(CONCATENATE(
"https://github.com/OWASP/owasp-masvs/blob/",
MASVS_VERSION,
"/Document/"))</f>
        <v>https://github.com/OWASP/owasp-masvs/blob/1.1.4/Document/</v>
      </c>
    </row>
    <row r="13" spans="2:4" x14ac:dyDescent="0.35">
      <c r="B13" s="154" t="s">
        <v>277</v>
      </c>
      <c r="C13" s="155"/>
      <c r="D13" s="12" t="s">
        <v>273</v>
      </c>
    </row>
    <row r="14" spans="2:4" x14ac:dyDescent="0.35">
      <c r="B14" s="133" t="s">
        <v>221</v>
      </c>
      <c r="C14" s="143"/>
      <c r="D14" s="124" t="str">
        <f>HYPERLINK(CONCATENATE(
"https://github.com/OWASP/owasp-mstg/blob/",
MSTG_VERSION,
"/Document/"))</f>
        <v>https://github.com/OWASP/owasp-mstg/blob/1.1.2/Document/</v>
      </c>
    </row>
    <row r="15" spans="2:4" ht="32" customHeight="1" x14ac:dyDescent="0.35">
      <c r="B15" s="156" t="s">
        <v>263</v>
      </c>
      <c r="C15" s="157"/>
      <c r="D15" s="158"/>
    </row>
    <row r="16" spans="2:4" x14ac:dyDescent="0.35">
      <c r="B16" s="138" t="s">
        <v>85</v>
      </c>
      <c r="C16" s="139"/>
      <c r="D16" s="12"/>
    </row>
    <row r="17" spans="2:4" x14ac:dyDescent="0.35">
      <c r="B17" s="133" t="s">
        <v>86</v>
      </c>
      <c r="C17" s="143"/>
      <c r="D17" s="12"/>
    </row>
    <row r="18" spans="2:4" x14ac:dyDescent="0.35">
      <c r="B18" s="138" t="s">
        <v>96</v>
      </c>
      <c r="C18" s="139"/>
      <c r="D18" s="12"/>
    </row>
    <row r="19" spans="2:4" x14ac:dyDescent="0.35">
      <c r="B19" s="138" t="s">
        <v>87</v>
      </c>
      <c r="C19" s="139"/>
      <c r="D19" s="12"/>
    </row>
    <row r="20" spans="2:4" x14ac:dyDescent="0.35">
      <c r="B20" s="138" t="s">
        <v>135</v>
      </c>
      <c r="C20" s="139"/>
      <c r="D20" s="12"/>
    </row>
    <row r="21" spans="2:4" x14ac:dyDescent="0.35">
      <c r="B21" s="138" t="s">
        <v>104</v>
      </c>
      <c r="C21" s="139"/>
      <c r="D21" s="12" t="s">
        <v>137</v>
      </c>
    </row>
    <row r="22" spans="2:4" ht="70.5" customHeight="1" x14ac:dyDescent="0.35">
      <c r="B22" s="138" t="s">
        <v>106</v>
      </c>
      <c r="C22" s="139"/>
      <c r="D22" s="12" t="s">
        <v>136</v>
      </c>
    </row>
    <row r="23" spans="2:4" x14ac:dyDescent="0.35">
      <c r="B23" s="140"/>
      <c r="C23" s="140"/>
      <c r="D23" s="141"/>
    </row>
    <row r="24" spans="2:4" x14ac:dyDescent="0.35">
      <c r="B24" s="1" t="s">
        <v>97</v>
      </c>
      <c r="C24" s="2"/>
      <c r="D24" s="3"/>
    </row>
    <row r="25" spans="2:4" x14ac:dyDescent="0.35">
      <c r="B25" s="4" t="s">
        <v>88</v>
      </c>
      <c r="C25" s="5"/>
      <c r="D25" s="12"/>
    </row>
    <row r="26" spans="2:4" x14ac:dyDescent="0.35">
      <c r="B26" s="138" t="s">
        <v>98</v>
      </c>
      <c r="C26" s="139"/>
      <c r="D26" s="12"/>
    </row>
    <row r="27" spans="2:4" x14ac:dyDescent="0.35">
      <c r="B27" s="138" t="s">
        <v>99</v>
      </c>
      <c r="C27" s="139"/>
      <c r="D27" s="12"/>
    </row>
    <row r="28" spans="2:4" x14ac:dyDescent="0.35">
      <c r="B28" s="138" t="s">
        <v>100</v>
      </c>
      <c r="C28" s="139"/>
      <c r="D28" s="12"/>
    </row>
    <row r="29" spans="2:4" ht="66" customHeight="1" x14ac:dyDescent="0.35">
      <c r="B29" s="142" t="s">
        <v>257</v>
      </c>
      <c r="C29" s="139"/>
      <c r="D29" s="12"/>
    </row>
    <row r="30" spans="2:4" x14ac:dyDescent="0.35">
      <c r="B30" s="140"/>
      <c r="C30" s="140"/>
      <c r="D30" s="141"/>
    </row>
    <row r="31" spans="2:4" x14ac:dyDescent="0.35">
      <c r="B31" s="1" t="s">
        <v>101</v>
      </c>
      <c r="C31" s="2"/>
      <c r="D31" s="3"/>
    </row>
    <row r="32" spans="2:4" x14ac:dyDescent="0.35">
      <c r="B32" s="48" t="s">
        <v>88</v>
      </c>
      <c r="C32" s="49"/>
      <c r="D32" s="12"/>
    </row>
    <row r="33" spans="2:4" x14ac:dyDescent="0.35">
      <c r="B33" s="138" t="s">
        <v>89</v>
      </c>
      <c r="C33" s="139"/>
      <c r="D33" s="12"/>
    </row>
    <row r="34" spans="2:4" x14ac:dyDescent="0.35">
      <c r="B34" s="138" t="s">
        <v>99</v>
      </c>
      <c r="C34" s="139"/>
      <c r="D34" s="12"/>
    </row>
    <row r="35" spans="2:4" x14ac:dyDescent="0.35">
      <c r="B35" s="138" t="s">
        <v>100</v>
      </c>
      <c r="C35" s="139"/>
      <c r="D35" s="12"/>
    </row>
    <row r="36" spans="2:4" ht="63" customHeight="1" x14ac:dyDescent="0.35">
      <c r="B36" s="142" t="s">
        <v>258</v>
      </c>
      <c r="C36" s="139"/>
      <c r="D36" s="12"/>
    </row>
    <row r="37" spans="2:4" x14ac:dyDescent="0.35">
      <c r="B37" s="140"/>
      <c r="C37" s="140"/>
      <c r="D37" s="141"/>
    </row>
    <row r="38" spans="2:4" x14ac:dyDescent="0.35">
      <c r="B38" s="1" t="s">
        <v>90</v>
      </c>
      <c r="C38" s="2"/>
      <c r="D38" s="3"/>
    </row>
    <row r="39" spans="2:4" x14ac:dyDescent="0.35">
      <c r="B39" s="135"/>
      <c r="C39" s="136"/>
      <c r="D39" s="137"/>
    </row>
    <row r="40" spans="2:4" x14ac:dyDescent="0.35">
      <c r="B40" s="133" t="s">
        <v>91</v>
      </c>
      <c r="C40" s="134"/>
      <c r="D40" s="39"/>
    </row>
    <row r="41" spans="2:4" x14ac:dyDescent="0.35">
      <c r="B41" s="133" t="s">
        <v>92</v>
      </c>
      <c r="C41" s="134"/>
      <c r="D41" s="39"/>
    </row>
    <row r="42" spans="2:4" x14ac:dyDescent="0.35">
      <c r="B42" s="133" t="s">
        <v>93</v>
      </c>
      <c r="C42" s="134"/>
      <c r="D42" s="39"/>
    </row>
    <row r="43" spans="2:4" x14ac:dyDescent="0.35">
      <c r="B43" s="133" t="s">
        <v>94</v>
      </c>
      <c r="C43" s="134"/>
      <c r="D43" s="40"/>
    </row>
    <row r="44" spans="2:4" x14ac:dyDescent="0.35">
      <c r="B44" s="133" t="s">
        <v>95</v>
      </c>
      <c r="C44" s="134"/>
      <c r="D44" s="39"/>
    </row>
    <row r="45" spans="2:4" x14ac:dyDescent="0.35">
      <c r="B45" s="135"/>
      <c r="C45" s="136"/>
      <c r="D45" s="137"/>
    </row>
    <row r="46" spans="2:4" x14ac:dyDescent="0.35">
      <c r="B46" s="133" t="s">
        <v>91</v>
      </c>
      <c r="C46" s="134"/>
      <c r="D46" s="39"/>
    </row>
    <row r="47" spans="2:4" x14ac:dyDescent="0.35">
      <c r="B47" s="133" t="s">
        <v>92</v>
      </c>
      <c r="C47" s="134"/>
      <c r="D47" s="39"/>
    </row>
    <row r="48" spans="2:4" x14ac:dyDescent="0.35">
      <c r="B48" s="133" t="s">
        <v>93</v>
      </c>
      <c r="C48" s="134"/>
      <c r="D48" s="39"/>
    </row>
    <row r="49" spans="2:4" x14ac:dyDescent="0.35">
      <c r="B49" s="133" t="s">
        <v>94</v>
      </c>
      <c r="C49" s="134"/>
      <c r="D49" s="40"/>
    </row>
    <row r="50" spans="2:4" x14ac:dyDescent="0.35">
      <c r="B50" s="133" t="s">
        <v>95</v>
      </c>
      <c r="C50" s="134"/>
      <c r="D50" s="39"/>
    </row>
  </sheetData>
  <mergeCells count="37">
    <mergeCell ref="B21:C21"/>
    <mergeCell ref="B19:C19"/>
    <mergeCell ref="B17:C17"/>
    <mergeCell ref="B2:D8"/>
    <mergeCell ref="B9:D9"/>
    <mergeCell ref="B13:C13"/>
    <mergeCell ref="B18:C18"/>
    <mergeCell ref="B20:C20"/>
    <mergeCell ref="B16:C16"/>
    <mergeCell ref="B15:D15"/>
    <mergeCell ref="B14:C14"/>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64"/>
      <c r="C4" s="164"/>
      <c r="D4" s="164"/>
      <c r="E4" s="164"/>
      <c r="F4" s="164"/>
    </row>
    <row r="5" spans="2:24" ht="16" customHeight="1" thickBot="1" x14ac:dyDescent="0.35">
      <c r="B5" s="20"/>
      <c r="C5" s="20"/>
      <c r="D5" s="20"/>
      <c r="E5" s="20"/>
      <c r="F5" s="20"/>
    </row>
    <row r="6" spans="2:24" ht="19" customHeight="1" thickBot="1" x14ac:dyDescent="0.4">
      <c r="B6" s="21"/>
      <c r="C6" s="21"/>
      <c r="D6" s="21"/>
      <c r="E6" s="21"/>
      <c r="F6" s="21"/>
      <c r="G6" s="174" t="s">
        <v>117</v>
      </c>
      <c r="H6" s="175"/>
      <c r="I6" s="176"/>
      <c r="V6" s="174" t="s">
        <v>117</v>
      </c>
      <c r="W6" s="175"/>
      <c r="X6" s="176"/>
    </row>
    <row r="7" spans="2:24" ht="15" thickBot="1" x14ac:dyDescent="0.4">
      <c r="B7" s="13"/>
      <c r="C7" s="13"/>
      <c r="D7" s="13"/>
      <c r="E7" s="13"/>
      <c r="F7" s="13"/>
    </row>
    <row r="8" spans="2:24" ht="16" customHeight="1" x14ac:dyDescent="0.3">
      <c r="B8" s="20"/>
      <c r="C8" s="20"/>
      <c r="D8" s="20"/>
      <c r="E8" s="20"/>
      <c r="F8" s="20"/>
      <c r="G8" s="165">
        <f>AVERAGE(G43:G50)*5</f>
        <v>0</v>
      </c>
      <c r="H8" s="166"/>
      <c r="I8" s="167"/>
      <c r="V8" s="165">
        <f>AVERAGE(K43:K50)*5</f>
        <v>0</v>
      </c>
      <c r="W8" s="166"/>
      <c r="X8" s="167"/>
    </row>
    <row r="9" spans="2:24" ht="91" customHeight="1" x14ac:dyDescent="0.35">
      <c r="B9" s="21"/>
      <c r="C9" s="21"/>
      <c r="D9" s="21"/>
      <c r="E9" s="21"/>
      <c r="F9" s="21"/>
      <c r="G9" s="168"/>
      <c r="H9" s="169"/>
      <c r="I9" s="170"/>
      <c r="V9" s="168"/>
      <c r="W9" s="169"/>
      <c r="X9" s="170"/>
    </row>
    <row r="10" spans="2:24" ht="16.5" customHeight="1" x14ac:dyDescent="0.35">
      <c r="B10" s="13"/>
      <c r="C10" s="13"/>
      <c r="D10" s="13"/>
      <c r="E10" s="13"/>
      <c r="F10" s="13"/>
      <c r="G10" s="168"/>
      <c r="H10" s="169"/>
      <c r="I10" s="170"/>
      <c r="V10" s="168"/>
      <c r="W10" s="169"/>
      <c r="X10" s="170"/>
    </row>
    <row r="11" spans="2:24" ht="17.25" customHeight="1" thickBot="1" x14ac:dyDescent="0.4">
      <c r="B11" s="13"/>
      <c r="C11" s="13"/>
      <c r="D11" s="13"/>
      <c r="E11" s="13"/>
      <c r="F11" s="13"/>
      <c r="G11" s="171"/>
      <c r="H11" s="172"/>
      <c r="I11" s="173"/>
      <c r="V11" s="171"/>
      <c r="W11" s="172"/>
      <c r="X11" s="173"/>
    </row>
    <row r="12" spans="2:24" ht="16" customHeight="1" x14ac:dyDescent="0.3">
      <c r="B12" s="160"/>
      <c r="C12" s="160"/>
      <c r="D12" s="160"/>
      <c r="E12" s="160"/>
      <c r="F12" s="160"/>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60"/>
      <c r="C16" s="160"/>
      <c r="D16" s="160"/>
      <c r="E16" s="160"/>
      <c r="F16" s="160"/>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61" t="s">
        <v>115</v>
      </c>
      <c r="E41" s="162"/>
      <c r="F41" s="162"/>
      <c r="G41" s="163"/>
      <c r="H41" s="161" t="s">
        <v>116</v>
      </c>
      <c r="I41" s="162"/>
      <c r="J41" s="162"/>
      <c r="K41" s="163"/>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B44" zoomScale="76" zoomScaleNormal="76" zoomScalePageLayoutView="130" workbookViewId="0">
      <selection activeCell="G20" sqref="G20"/>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7" t="s">
        <v>118</v>
      </c>
      <c r="C1" s="177"/>
      <c r="D1" s="177"/>
      <c r="E1" s="177"/>
      <c r="F1" s="177"/>
      <c r="G1" s="177"/>
      <c r="H1" s="177"/>
      <c r="I1" s="177"/>
    </row>
    <row r="2" spans="2:9" x14ac:dyDescent="0.35">
      <c r="B2" s="73"/>
      <c r="C2" s="104"/>
      <c r="D2" s="74"/>
      <c r="E2" s="74"/>
      <c r="F2" s="74"/>
      <c r="G2" s="104"/>
      <c r="H2" s="104"/>
      <c r="I2" s="104"/>
    </row>
    <row r="3" spans="2:9" x14ac:dyDescent="0.35">
      <c r="B3" s="66" t="s">
        <v>0</v>
      </c>
      <c r="C3" s="108" t="s">
        <v>1</v>
      </c>
      <c r="D3" s="26" t="s">
        <v>2</v>
      </c>
      <c r="E3" s="26" t="s">
        <v>3</v>
      </c>
      <c r="F3" s="26" t="s">
        <v>107</v>
      </c>
      <c r="G3" s="178" t="s">
        <v>271</v>
      </c>
      <c r="H3" s="178"/>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233</v>
      </c>
      <c r="C6" s="109" t="s">
        <v>161</v>
      </c>
      <c r="D6" s="25" t="s">
        <v>7</v>
      </c>
      <c r="E6" s="34" t="s">
        <v>7</v>
      </c>
      <c r="F6" s="29"/>
      <c r="G6" s="95" t="s">
        <v>129</v>
      </c>
      <c r="H6" s="95"/>
      <c r="I6" s="115"/>
    </row>
    <row r="7" spans="2:9" ht="29" x14ac:dyDescent="0.35">
      <c r="B7" s="70" t="s">
        <v>232</v>
      </c>
      <c r="C7" s="109" t="s">
        <v>162</v>
      </c>
      <c r="D7" s="25" t="s">
        <v>7</v>
      </c>
      <c r="E7" s="34" t="s">
        <v>7</v>
      </c>
      <c r="F7" s="29"/>
      <c r="G7" s="95" t="s">
        <v>129</v>
      </c>
      <c r="H7" s="95"/>
      <c r="I7" s="115"/>
    </row>
    <row r="8" spans="2:9" x14ac:dyDescent="0.35">
      <c r="B8" s="70" t="s">
        <v>231</v>
      </c>
      <c r="C8" s="109" t="s">
        <v>163</v>
      </c>
      <c r="D8" s="25" t="s">
        <v>7</v>
      </c>
      <c r="E8" s="34" t="s">
        <v>7</v>
      </c>
      <c r="F8" s="29"/>
      <c r="G8" s="95" t="s">
        <v>129</v>
      </c>
      <c r="H8" s="95"/>
      <c r="I8" s="115"/>
    </row>
    <row r="9" spans="2:9" x14ac:dyDescent="0.35">
      <c r="B9" s="70" t="s">
        <v>230</v>
      </c>
      <c r="C9" s="109" t="s">
        <v>164</v>
      </c>
      <c r="D9" s="28"/>
      <c r="E9" s="34" t="s">
        <v>7</v>
      </c>
      <c r="F9" s="29" t="s">
        <v>81</v>
      </c>
      <c r="G9" s="95" t="s">
        <v>129</v>
      </c>
      <c r="H9" s="95"/>
      <c r="I9" s="115"/>
    </row>
    <row r="10" spans="2:9" ht="29" x14ac:dyDescent="0.35">
      <c r="B10" s="70" t="s">
        <v>229</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228</v>
      </c>
      <c r="C12" s="109" t="s">
        <v>167</v>
      </c>
      <c r="D12" s="28"/>
      <c r="E12" s="34" t="s">
        <v>7</v>
      </c>
      <c r="F12" s="29" t="s">
        <v>81</v>
      </c>
      <c r="G12" s="95" t="s">
        <v>129</v>
      </c>
      <c r="H12" s="95"/>
      <c r="I12" s="115"/>
    </row>
    <row r="13" spans="2:9" x14ac:dyDescent="0.35">
      <c r="B13" s="70" t="s">
        <v>227</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Local Storage for Sensitive Data")</f>
        <v>Testing Local Storage for Sensitive Data</v>
      </c>
      <c r="H16" s="97"/>
      <c r="I16" s="115"/>
    </row>
    <row r="17" spans="2:9" x14ac:dyDescent="0.35">
      <c r="B17" s="68" t="s">
        <v>48</v>
      </c>
      <c r="C17" s="109" t="s">
        <v>171</v>
      </c>
      <c r="D17" s="25"/>
      <c r="E17" s="34"/>
      <c r="F17" s="29"/>
      <c r="G17" s="105" t="str">
        <f>HYPERLINK(CONCATENATE(
BASE_URL,
"0x05d-Testing-Data-Storage.md#testing-local-storage-for-sensitive-data"),
"Testing Local Storage for Sensitive Data")</f>
        <v>Testing Local Storage for Sensitive Data</v>
      </c>
      <c r="H17" s="105"/>
      <c r="I17" s="119"/>
    </row>
    <row r="18" spans="2:9" x14ac:dyDescent="0.35">
      <c r="B18" s="68" t="s">
        <v>49</v>
      </c>
      <c r="C18" s="109" t="s">
        <v>172</v>
      </c>
      <c r="D18" s="25" t="s">
        <v>7</v>
      </c>
      <c r="E18" s="34" t="s">
        <v>7</v>
      </c>
      <c r="F18" s="29"/>
      <c r="G18" s="97" t="str">
        <f>HYPERLINK(CONCATENATE(
BASE_URL,
"0x05d-Testing-Data-Storage.md#testing-logs-for-sensitive-data"),
"Testing Logs for Sensitive Data")</f>
        <v>Testing Logs for Sensitive Data</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"Determining Whether Sensitive Data is Sent to Third Parties")</f>
        <v>Determining Whether Sensitive Data is Sent to Third Parties</v>
      </c>
      <c r="H19" s="97"/>
      <c r="I19" s="115"/>
    </row>
    <row r="20" spans="2:9" x14ac:dyDescent="0.35">
      <c r="B20" s="68" t="s">
        <v>50</v>
      </c>
      <c r="C20" s="131" t="s">
        <v>174</v>
      </c>
      <c r="D20" s="25" t="s">
        <v>7</v>
      </c>
      <c r="E20" s="34" t="s">
        <v>7</v>
      </c>
      <c r="F20" s="29"/>
      <c r="G20" s="97"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97"/>
      <c r="I20" s="115"/>
    </row>
    <row r="21" spans="2:9" x14ac:dyDescent="0.35">
      <c r="B21" s="68" t="s">
        <v>13</v>
      </c>
      <c r="C21" s="131" t="s">
        <v>175</v>
      </c>
      <c r="D21" s="25" t="s">
        <v>7</v>
      </c>
      <c r="E21" s="34" t="s">
        <v>7</v>
      </c>
      <c r="F21" s="29"/>
      <c r="G21" s="97"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97"/>
      <c r="I21" s="115"/>
    </row>
    <row r="22" spans="2:9" x14ac:dyDescent="0.35">
      <c r="B22" s="68" t="s">
        <v>14</v>
      </c>
      <c r="C22" s="131" t="s">
        <v>176</v>
      </c>
      <c r="D22" s="25" t="s">
        <v>7</v>
      </c>
      <c r="E22" s="34" t="s">
        <v>7</v>
      </c>
      <c r="F22" s="29"/>
      <c r="G22" s="97" t="str">
        <f>HYPERLINK(CONCATENATE(
BASE_URL,
"0x05d-Testing-Data-Storage.md#checking-for-sensitive-data-disclosure-through-the-user-interface"),
"Checking for Sensitive Data Disclosure Through the User Interface")</f>
        <v>Checking for Sensitive Data Disclosure Through the User Interface</v>
      </c>
      <c r="H22" s="97"/>
      <c r="I22" s="115"/>
    </row>
    <row r="23" spans="2:9" x14ac:dyDescent="0.35">
      <c r="B23" s="68" t="s">
        <v>15</v>
      </c>
      <c r="C23" s="131" t="s">
        <v>177</v>
      </c>
      <c r="D23" s="37"/>
      <c r="E23" s="34" t="s">
        <v>7</v>
      </c>
      <c r="F23" s="29" t="s">
        <v>81</v>
      </c>
      <c r="G23" s="97" t="str">
        <f>HYPERLINK(CONCATENATE(
BASE_URL,
"0x05d-Testing-Data-Storage.md#testing-backups-for-sensitive-data"),
"Testing Backups for Sensitive Data")</f>
        <v>Testing Backups for Sensitive Data</v>
      </c>
      <c r="H23" s="97"/>
      <c r="I23" s="115"/>
    </row>
    <row r="24" spans="2:9" x14ac:dyDescent="0.35">
      <c r="B24" s="68" t="s">
        <v>16</v>
      </c>
      <c r="C24" s="131" t="s">
        <v>284</v>
      </c>
      <c r="D24" s="37"/>
      <c r="E24" s="34" t="s">
        <v>7</v>
      </c>
      <c r="F24" s="29" t="s">
        <v>81</v>
      </c>
      <c r="G24" s="97" t="str">
        <f>HYPERLINK(CONCATENATE(
BASE_URL,
"0x05d-Testing-Data-Storage.md#finding-sensitive-information-in-auto-generated-screenshots"),
"Finding Sensitive Information in Auto-Generated Screenshots")</f>
        <v>Finding Sensitive Information in Auto-Generated Screenshots</v>
      </c>
      <c r="H24" s="97"/>
      <c r="I24" s="115"/>
    </row>
    <row r="25" spans="2:9" x14ac:dyDescent="0.35">
      <c r="B25" s="68" t="s">
        <v>51</v>
      </c>
      <c r="C25" s="131" t="s">
        <v>178</v>
      </c>
      <c r="D25" s="37"/>
      <c r="E25" s="34" t="s">
        <v>7</v>
      </c>
      <c r="F25" s="29" t="s">
        <v>81</v>
      </c>
      <c r="G25" s="97" t="str">
        <f>HYPERLINK(CONCATENATE(
BASE_URL,
"0x05d-Testing-Data-Storage.md#checking-memory-for-sensitive-data"),
"Checking Memory for Sensitive Data")</f>
        <v>Checking Memory for Sensitive Data</v>
      </c>
      <c r="H25" s="97"/>
      <c r="I25" s="115"/>
    </row>
    <row r="26" spans="2:9" x14ac:dyDescent="0.35">
      <c r="B26" s="68" t="s">
        <v>52</v>
      </c>
      <c r="C26" s="131" t="s">
        <v>179</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180</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31" t="s">
        <v>181</v>
      </c>
      <c r="D29" s="25" t="s">
        <v>7</v>
      </c>
      <c r="E29" s="34" t="s">
        <v>7</v>
      </c>
      <c r="F29" s="29"/>
      <c r="G29" s="97" t="str">
        <f>HYPERLINK(CONCATENATE(
BASE_URL,
"0x05e-Testing-Cryptography.md#testing-key-management"),
"Testing Key Management")</f>
        <v>Testing Key Management</v>
      </c>
      <c r="H29" s="97"/>
      <c r="I29" s="115"/>
    </row>
    <row r="30" spans="2:9" x14ac:dyDescent="0.35">
      <c r="B30" s="68" t="s">
        <v>20</v>
      </c>
      <c r="C30" s="131" t="s">
        <v>182</v>
      </c>
      <c r="D30" s="25" t="s">
        <v>7</v>
      </c>
      <c r="E30" s="34" t="s">
        <v>7</v>
      </c>
      <c r="F30" s="29"/>
      <c r="G30" s="97" t="str">
        <f>HYPERLINK(CONCATENATE(
BASE_URL,
"0x04g-Testing-Cryptography.md#cryptography-for-mobile-apps"),
"Cryptography for Mobile Apps")</f>
        <v>Cryptography for Mobile Apps</v>
      </c>
      <c r="H30" s="97"/>
      <c r="I30" s="115"/>
    </row>
    <row r="31" spans="2:9" ht="29" x14ac:dyDescent="0.35">
      <c r="B31" s="68" t="s">
        <v>21</v>
      </c>
      <c r="C31" s="109" t="s">
        <v>183</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31" t="s">
        <v>184</v>
      </c>
      <c r="D32" s="25" t="s">
        <v>7</v>
      </c>
      <c r="E32" s="34" t="s">
        <v>7</v>
      </c>
      <c r="F32" s="29"/>
      <c r="G32" s="97" t="str">
        <f>HYPERLINK(CONCATENATE(
BASE_URL,
"0x04g-Testing-Cryptography.md#identifying-insecure-andor-deprecated-cryptographic-algorithms"),
"Identifying Insecure and/or Deprecated Cryptographic Algorithms")</f>
        <v>Identifying Insecure and/or Deprecated Cryptographic Algorithms</v>
      </c>
      <c r="H32" s="97"/>
      <c r="I32" s="115"/>
    </row>
    <row r="33" spans="2:11" x14ac:dyDescent="0.35">
      <c r="B33" s="68" t="s">
        <v>23</v>
      </c>
      <c r="C33" s="131" t="s">
        <v>185</v>
      </c>
      <c r="D33" s="25" t="s">
        <v>7</v>
      </c>
      <c r="E33" s="34" t="s">
        <v>7</v>
      </c>
      <c r="F33" s="29"/>
      <c r="G33" s="97" t="str">
        <f>HYPERLINK(CONCATENATE(
BASE_URL,
"0x05e-Testing-Cryptography.md#testing-key-management"),
"Testing Key Management")</f>
        <v>Testing Key Management</v>
      </c>
      <c r="H33" s="97"/>
      <c r="I33" s="115"/>
    </row>
    <row r="34" spans="2:11" x14ac:dyDescent="0.35">
      <c r="B34" s="68" t="s">
        <v>24</v>
      </c>
      <c r="C34" s="131" t="s">
        <v>186</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"Testing Authentication")</f>
        <v>Testing Authentication</v>
      </c>
      <c r="H36" s="97"/>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(Token-Based) Authentication")</f>
        <v>Testing Stateless (Token-Based) Authentication</v>
      </c>
      <c r="H38" s="97"/>
      <c r="I38" s="115"/>
      <c r="K38" s="38"/>
    </row>
    <row r="39" spans="2:11" x14ac:dyDescent="0.35">
      <c r="B39" s="68" t="s">
        <v>27</v>
      </c>
      <c r="C39" s="110" t="s">
        <v>190</v>
      </c>
      <c r="D39" s="25"/>
      <c r="E39" s="34"/>
      <c r="F39" s="29"/>
      <c r="G39" s="97" t="str">
        <f>HYPERLINK(CONCATENATE(
BASE_URL,
"0x04e-Testing-Authentication-and-Session-Management.md#user-logout-and-session-timeouts"),
"User Logout and Session Timeouts")</f>
        <v>User Logout and Session Timeouts</v>
      </c>
      <c r="H39" s="97"/>
      <c r="I39" s="115"/>
      <c r="K39" s="38"/>
    </row>
    <row r="40" spans="2:11" x14ac:dyDescent="0.35">
      <c r="B40" s="68" t="s">
        <v>28</v>
      </c>
      <c r="C40" s="110" t="s">
        <v>191</v>
      </c>
      <c r="D40" s="25" t="s">
        <v>7</v>
      </c>
      <c r="E40" s="34" t="s">
        <v>7</v>
      </c>
      <c r="F40" s="29"/>
      <c r="G40" s="97" t="str">
        <f>HYPERLINK(CONCATENATE(
BASE_URL,
"0x04e-Testing-Authentication-and-Session-Management.md#best-practices-for-passwords"),
"Best Practices for Passwords")</f>
        <v>Best Practices for Passwords</v>
      </c>
      <c r="H40" s="97"/>
      <c r="I40" s="115"/>
    </row>
    <row r="41" spans="2:11" ht="29" x14ac:dyDescent="0.35">
      <c r="B41" s="68" t="s">
        <v>57</v>
      </c>
      <c r="C41" s="110" t="s">
        <v>192</v>
      </c>
      <c r="D41" s="25" t="s">
        <v>7</v>
      </c>
      <c r="E41" s="34" t="s">
        <v>7</v>
      </c>
      <c r="F41" s="29"/>
      <c r="G41" s="97" t="str">
        <f>HYPERLINK(CONCATENATE(
BASE_URL,
"0x04e-Testing-Authentication-and-Session-Management.md#running-a-password-dictionary-attack"),
"Running a Password Dictionary Attack")</f>
        <v>Running a Password Dictionary Attack</v>
      </c>
      <c r="H41" s="97"/>
      <c r="I41" s="115"/>
    </row>
    <row r="42" spans="2:11" x14ac:dyDescent="0.35">
      <c r="B42" s="68" t="s">
        <v>58</v>
      </c>
      <c r="C42" s="110" t="s">
        <v>194</v>
      </c>
      <c r="D42" s="25" t="s">
        <v>7</v>
      </c>
      <c r="E42" s="34" t="s">
        <v>7</v>
      </c>
      <c r="F42" s="29"/>
      <c r="G42" s="97" t="str">
        <f>HYPERLINK(CONCATENATE(
BASE_URL,
"0x04e-Testing-Authentication-and-Session-Management.md#session-timeout"),
"Session Timeout")</f>
        <v>Session Timeout</v>
      </c>
      <c r="H42" s="97"/>
      <c r="I42" s="117"/>
    </row>
    <row r="43" spans="2:11" ht="29" x14ac:dyDescent="0.35">
      <c r="B43" s="68" t="s">
        <v>29</v>
      </c>
      <c r="C43" s="110" t="s">
        <v>193</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195</v>
      </c>
      <c r="D44" s="37"/>
      <c r="E44" s="34" t="s">
        <v>7</v>
      </c>
      <c r="F44" s="29" t="s">
        <v>81</v>
      </c>
      <c r="G44" s="97" t="str">
        <f>HYPERLINK(CONCATENATE(
BASE_URL,
"0x04e-Testing-Authentication-and-Session-Management.md#verifying-that-2fa-is-enforced"),
"Verifying that 2FA is Enforced")</f>
        <v>Verifying that 2FA is Enforced</v>
      </c>
      <c r="H44" s="97"/>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"2-Factor Authentication and Step-up Authentication")</f>
        <v>2-Factor Authentication and Step-up Authentication</v>
      </c>
      <c r="H45" s="97"/>
      <c r="I45" s="115"/>
    </row>
    <row r="46" spans="2:11" ht="29" x14ac:dyDescent="0.35">
      <c r="B46" s="68" t="s">
        <v>151</v>
      </c>
      <c r="C46" s="110" t="s">
        <v>197</v>
      </c>
      <c r="D46" s="37"/>
      <c r="E46" s="34" t="s">
        <v>7</v>
      </c>
      <c r="F46" s="29" t="s">
        <v>81</v>
      </c>
      <c r="G46" s="97" t="str">
        <f>HYPERLINK(
CONCATENATE(
BASE_URL,
"0x04e-Testing-Authentication-and-Session-Management.md#login-activity-and-device-blocking"),
"Login Activity and Device Blocking")</f>
        <v>Login Activity and Device Blocking</v>
      </c>
      <c r="H46" s="97"/>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"Verifying Data Encryption on the Network")</f>
        <v>Verifying Data Encryption on the Network</v>
      </c>
      <c r="H48" s="97"/>
      <c r="I48" s="115"/>
    </row>
    <row r="49" spans="2:9" ht="29" x14ac:dyDescent="0.35">
      <c r="B49" s="68" t="s">
        <v>60</v>
      </c>
      <c r="C49" s="110" t="s">
        <v>199</v>
      </c>
      <c r="D49" s="25" t="s">
        <v>7</v>
      </c>
      <c r="E49" s="34" t="s">
        <v>7</v>
      </c>
      <c r="F49" s="29"/>
      <c r="G49" s="97" t="str">
        <f>HYPERLINK(CONCATENATE(
BASE_URL,
"0x04f-Testing-Network-Communication.md#recommended-tls-settings"),
"Recommended TLS Settings")</f>
        <v>Recommended TLS Settings</v>
      </c>
      <c r="H49" s="97"/>
      <c r="I49" s="115"/>
    </row>
    <row r="50" spans="2:9" ht="29" x14ac:dyDescent="0.35">
      <c r="B50" s="68" t="s">
        <v>34</v>
      </c>
      <c r="C50" s="110" t="s">
        <v>200</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201</v>
      </c>
      <c r="D51" s="37"/>
      <c r="E51" s="34" t="s">
        <v>7</v>
      </c>
      <c r="F51" s="29" t="s">
        <v>81</v>
      </c>
      <c r="G51" s="97" t="str">
        <f>HYPERLINK(CONCATENATE(
BASE_URL,
"0x05g-Testing-Network-Communication.md#testing-custom-certificate-stores-and-certificate-pinning"),
"Testing Custom Certificate Stores and Certificate Pinning")</f>
        <v>Testing Custom Certificate Stores and Certificate Pinning</v>
      </c>
      <c r="H51" s="97"/>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97"/>
      <c r="I52" s="115"/>
    </row>
    <row r="53" spans="2:9" x14ac:dyDescent="0.35">
      <c r="B53" s="71" t="s">
        <v>226</v>
      </c>
      <c r="C53" s="110" t="s">
        <v>203</v>
      </c>
      <c r="D53" s="37"/>
      <c r="E53" s="34" t="s">
        <v>7</v>
      </c>
      <c r="F53" s="29" t="s">
        <v>81</v>
      </c>
      <c r="G53" s="97" t="str">
        <f>HYPERLINK(CONCATENATE(
BASE_URL,
"0x05g-Testing-Network-Communication.md#testing-the-security-provider"),
"Testing the Security Provider")</f>
        <v>Testing the Security Provider</v>
      </c>
      <c r="H53" s="97"/>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205</v>
      </c>
      <c r="D56" s="25" t="s">
        <v>7</v>
      </c>
      <c r="E56" s="34" t="s">
        <v>7</v>
      </c>
      <c r="F56" s="29"/>
      <c r="G56" s="97" t="str">
        <f>HYPERLINK(CONCATENATE(
BASE_URL,
"0x04h-Testing-Code-Quality.md#injection-flaws"),
"Injection Flaws")</f>
        <v>Injection Flaws</v>
      </c>
      <c r="H56" s="97"/>
      <c r="I56" s="115"/>
    </row>
    <row r="57" spans="2:9" x14ac:dyDescent="0.35">
      <c r="B57" s="68" t="s">
        <v>64</v>
      </c>
      <c r="C57" s="131" t="s">
        <v>206</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31" t="s">
        <v>207</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31" t="s">
        <v>208</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209</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225</v>
      </c>
      <c r="C61" s="110" t="s">
        <v>150</v>
      </c>
      <c r="D61" s="25" t="s">
        <v>7</v>
      </c>
      <c r="E61" s="34" t="s">
        <v>7</v>
      </c>
      <c r="F61" s="29"/>
      <c r="G61" s="97" t="str">
        <f>HYPERLINK(CONCATENATE(
BASE_URL,
"0x05h-Testing-Platform-Interaction.md#determining-whether-java-objects-are-exposed-through-webviews"),
"Determining Whether Java Objects Are Exposed Through WebViews")</f>
        <v>Determining Whether Java Objects Are Exposed Through WebViews</v>
      </c>
      <c r="H61" s="97"/>
      <c r="I61" s="115"/>
    </row>
    <row r="62" spans="2:9" x14ac:dyDescent="0.35">
      <c r="B62" s="71" t="s">
        <v>224</v>
      </c>
      <c r="C62" s="131" t="s">
        <v>210</v>
      </c>
      <c r="D62" s="25" t="s">
        <v>7</v>
      </c>
      <c r="E62" s="34" t="s">
        <v>7</v>
      </c>
      <c r="F62" s="29"/>
      <c r="G62" s="97" t="str">
        <f>HYPERLINK(CONCATENATE(
BASE_URL,
"0x05h-Testing-Platform-Interaction.md#testing-object-persistence"),
"Testing Object Persistence")</f>
        <v>Testing Object Persistence</v>
      </c>
      <c r="H62" s="97"/>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"0x05i-Testing-Code-Quality-and-Build-Settings.md#making-sure-that-the-app-is-properly-signed"),
"Making Sure That the App is Properly Signed")</f>
        <v>Making Sure That the App is Properly Signed</v>
      </c>
      <c r="H64" s="97"/>
      <c r="I64" s="115"/>
    </row>
    <row r="65" spans="2:10" x14ac:dyDescent="0.35">
      <c r="B65" s="68" t="s">
        <v>38</v>
      </c>
      <c r="C65" s="131" t="s">
        <v>212</v>
      </c>
      <c r="D65" s="25" t="s">
        <v>7</v>
      </c>
      <c r="E65" s="34" t="s">
        <v>7</v>
      </c>
      <c r="F65" s="29"/>
      <c r="G65" s="97" t="str">
        <f>HYPERLINK(CONCATENATE(
BASE_URL,
"0x05i-Testing-Code-Quality-and-Build-Settings.md#determining-whether-the-app-is-debuggable"),
"Determining Whether the App is Debuggable")</f>
        <v>Determining Whether the App is Debuggable</v>
      </c>
      <c r="H65" s="97"/>
      <c r="I65" s="115"/>
    </row>
    <row r="66" spans="2:10" x14ac:dyDescent="0.35">
      <c r="B66" s="68" t="s">
        <v>69</v>
      </c>
      <c r="C66" s="131" t="s">
        <v>213</v>
      </c>
      <c r="D66" s="25" t="s">
        <v>7</v>
      </c>
      <c r="E66" s="34" t="s">
        <v>7</v>
      </c>
      <c r="F66" s="29"/>
      <c r="G66" s="97" t="str">
        <f>HYPERLINK(CONCATENATE(
BASE_URL,
"0x05i-Testing-Code-Quality-and-Build-Settings.md#finding-debugging-symbols"),
"Finding Debugging Symbols")</f>
        <v>Finding Debugging Symbols</v>
      </c>
      <c r="H66" s="97"/>
      <c r="I66" s="115"/>
    </row>
    <row r="67" spans="2:10" x14ac:dyDescent="0.35">
      <c r="B67" s="68" t="s">
        <v>70</v>
      </c>
      <c r="C67" s="131" t="s">
        <v>214</v>
      </c>
      <c r="D67" s="25" t="s">
        <v>7</v>
      </c>
      <c r="E67" s="34" t="s">
        <v>7</v>
      </c>
      <c r="F67" s="29"/>
      <c r="G67" s="97" t="str">
        <f>HYPERLINK(CONCATENATE(
BASE_URL,
"0x05i-Testing-Code-Quality-and-Build-Settings.md#finding-debugging-code-and-verbose-error-logging"),
"Finding Debugging Code and Verbose Error Logging")</f>
        <v>Finding Debugging Code and Verbose Error Logging</v>
      </c>
      <c r="H67" s="97"/>
      <c r="I67" s="115"/>
    </row>
    <row r="68" spans="2:10" ht="29" x14ac:dyDescent="0.35">
      <c r="B68" s="68" t="s">
        <v>71</v>
      </c>
      <c r="C68" s="109" t="s">
        <v>215</v>
      </c>
      <c r="D68" s="25" t="s">
        <v>7</v>
      </c>
      <c r="E68" s="34" t="s">
        <v>7</v>
      </c>
      <c r="F68" s="29"/>
      <c r="G68" s="98" t="str">
        <f>HYPERLINK(CONCATENATE(
BASE_URL,
"0x05i-Testing-Code-Quality-and-Build-Settings.md#checking-for-weaknesses-in-third-party-libraries"),
"Checking for Weaknesses in Third Party Libraries")</f>
        <v>Checking for Weaknesses in Third Party Libraries</v>
      </c>
      <c r="H68" s="98"/>
      <c r="I68" s="115"/>
    </row>
    <row r="69" spans="2:10" x14ac:dyDescent="0.35">
      <c r="B69" s="68" t="s">
        <v>39</v>
      </c>
      <c r="C69" s="131" t="s">
        <v>216</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31" t="s">
        <v>217</v>
      </c>
      <c r="D70" s="25" t="s">
        <v>7</v>
      </c>
      <c r="E70" s="34" t="s">
        <v>7</v>
      </c>
      <c r="F70" s="29"/>
      <c r="G70" s="97" t="str">
        <f>HYPERLINK(CONCATENATE(
BASE_URL,
"0x05i-Testing-Code-Quality-and-Build-Settings.md#testing-exception-handling"),
"Testing Exception Handling")</f>
        <v>Testing Exception Handling</v>
      </c>
      <c r="H70" s="97"/>
      <c r="I70" s="115"/>
    </row>
    <row r="71" spans="2:10" x14ac:dyDescent="0.35">
      <c r="B71" s="68" t="s">
        <v>41</v>
      </c>
      <c r="C71" s="131" t="s">
        <v>218</v>
      </c>
      <c r="D71" s="25" t="s">
        <v>7</v>
      </c>
      <c r="E71" s="34" t="s">
        <v>7</v>
      </c>
      <c r="F71" s="29"/>
      <c r="G71" s="97" t="str">
        <f>HYPERLINK(CONCATENATE(
BASE_URL,
"0x04h-Testing-Code-Quality.md#memory-corruption-bugs"),
"Memory Corruption Bugs")</f>
        <v>Memory Corruption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"Make Sure That Free Security Features Are Activated")</f>
        <v>Make Sure That Free Security Features Are Activated</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C7" zoomScaleNormal="100" zoomScalePageLayoutView="130" workbookViewId="0">
      <selection activeCell="F17" sqref="F17"/>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234</v>
      </c>
      <c r="C5" s="110" t="s">
        <v>244</v>
      </c>
      <c r="D5" s="24" t="s">
        <v>7</v>
      </c>
      <c r="E5" s="29" t="s">
        <v>81</v>
      </c>
      <c r="F5" s="97" t="str">
        <f>HYPERLINK(CONCATENATE(
BASE_URL,
"0x05j-Testing-Resiliency-Against-Reverse-Engineering.md#testing-root-detection"),
"Testing Root Detection")</f>
        <v>Testing Root Detection</v>
      </c>
      <c r="G5" s="115"/>
    </row>
    <row r="6" spans="2:7" ht="29" x14ac:dyDescent="0.35">
      <c r="B6" s="70" t="s">
        <v>235</v>
      </c>
      <c r="C6" s="110" t="s">
        <v>245</v>
      </c>
      <c r="D6" s="24" t="s">
        <v>7</v>
      </c>
      <c r="E6" s="29" t="s">
        <v>81</v>
      </c>
      <c r="F6" s="97" t="str">
        <f>HYPERLINK(
CONCATENATE(
BASE_URL,
"0x05j-Testing-Resiliency-Against-Reverse-Engineering.md#testing-anti-debugging"),
"Testing Anti-Debugging")</f>
        <v>Testing Anti-Debugging</v>
      </c>
      <c r="G6" s="115"/>
    </row>
    <row r="7" spans="2:7" x14ac:dyDescent="0.35">
      <c r="B7" s="70" t="s">
        <v>236</v>
      </c>
      <c r="C7" s="131" t="s">
        <v>246</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237</v>
      </c>
      <c r="C8" s="131" t="s">
        <v>247</v>
      </c>
      <c r="D8" s="24" t="s">
        <v>7</v>
      </c>
      <c r="E8" s="29" t="s">
        <v>81</v>
      </c>
      <c r="F8" s="97" t="str">
        <f>HYPERLINK(CONCATENATE(
BASE_URL,
"0x05j-Testing-Resiliency-Against-Reverse-Engineering.md#testing-the-detection-of-reverse-engineering-tools"),
"Testing The Detection of Reverse Engineering Tools")</f>
        <v>Testing The Detection of Reverse Engineering Tools</v>
      </c>
      <c r="G8" s="115"/>
    </row>
    <row r="9" spans="2:7" x14ac:dyDescent="0.35">
      <c r="B9" s="70" t="s">
        <v>238</v>
      </c>
      <c r="C9" s="131" t="s">
        <v>248</v>
      </c>
      <c r="D9" s="24" t="s">
        <v>7</v>
      </c>
      <c r="E9" s="29" t="s">
        <v>81</v>
      </c>
      <c r="F9" s="97" t="str">
        <f>HYPERLINK(CONCATENATE(
BASE_URL,
"0x05j-Testing-Resiliency-Against-Reverse-Engineering.md#testing-emulator-detection"),
"Testing Emulator Detection")</f>
        <v>Testing Emulator Detection</v>
      </c>
      <c r="G9" s="115"/>
    </row>
    <row r="10" spans="2:7" x14ac:dyDescent="0.35">
      <c r="B10" s="70" t="s">
        <v>239</v>
      </c>
      <c r="C10" s="131" t="s">
        <v>249</v>
      </c>
      <c r="D10" s="24" t="s">
        <v>7</v>
      </c>
      <c r="E10" s="29" t="s">
        <v>81</v>
      </c>
      <c r="F10" s="97" t="str">
        <f>HYPERLINK(CONCATENATE(
BASE_URL,
"0x05j-Testing-Resiliency-Against-Reverse-Engineering.md#testing-run-time-integrity-checks"),
"Testing Run Time Integrity Checks")</f>
        <v>Testing Run Time Integrity Checks</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7" t="str">
        <f>HYPERLINK(CONCATENATE(
BASE_URL,
"0x05j-Testing-Resiliency-Against-Reverse-Engineering.md#testing-obfuscation"),
"Testing Obfuscation")</f>
        <v>Testing Obfuscation</v>
      </c>
      <c r="G13" s="115"/>
    </row>
    <row r="14" spans="2:7" x14ac:dyDescent="0.35">
      <c r="B14" s="56"/>
      <c r="C14" s="96" t="s">
        <v>45</v>
      </c>
      <c r="D14" s="30"/>
      <c r="E14" s="30"/>
      <c r="F14" s="96"/>
      <c r="G14" s="114"/>
    </row>
    <row r="15" spans="2:7" ht="29" x14ac:dyDescent="0.35">
      <c r="B15" s="58" t="s">
        <v>73</v>
      </c>
      <c r="C15" s="110" t="s">
        <v>253</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242</v>
      </c>
      <c r="C17" s="110" t="s">
        <v>254</v>
      </c>
      <c r="D17" s="24" t="s">
        <v>7</v>
      </c>
      <c r="E17" s="29" t="s">
        <v>81</v>
      </c>
      <c r="F17" s="98" t="str">
        <f>HYPERLINK(CONCATENATE(
BASE_URL,
"0x05j-Testing-Resiliency-Against-Reverse-Engineering.md#testing-obfuscation"),
"Testing Obfuscation")</f>
        <v>Testing Obfuscation</v>
      </c>
      <c r="G17" s="115"/>
    </row>
    <row r="18" spans="2:7" ht="58" x14ac:dyDescent="0.35">
      <c r="B18" s="70" t="s">
        <v>243</v>
      </c>
      <c r="C18" s="110" t="s">
        <v>255</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50" zoomScale="74" zoomScaleNormal="74" zoomScalePageLayoutView="130" workbookViewId="0">
      <selection activeCell="G72" sqref="G72"/>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8" t="s">
        <v>271</v>
      </c>
      <c r="H3" s="179"/>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233</v>
      </c>
      <c r="C6" s="109" t="s">
        <v>161</v>
      </c>
      <c r="D6" s="25" t="s">
        <v>7</v>
      </c>
      <c r="E6" s="34" t="s">
        <v>7</v>
      </c>
      <c r="F6" s="29"/>
      <c r="G6" s="95" t="s">
        <v>129</v>
      </c>
      <c r="H6" s="110"/>
      <c r="I6" s="115"/>
    </row>
    <row r="7" spans="2:9" ht="29" x14ac:dyDescent="0.35">
      <c r="B7" s="57" t="s">
        <v>232</v>
      </c>
      <c r="C7" s="109" t="s">
        <v>162</v>
      </c>
      <c r="D7" s="25" t="s">
        <v>7</v>
      </c>
      <c r="E7" s="34" t="s">
        <v>7</v>
      </c>
      <c r="F7" s="29"/>
      <c r="G7" s="95" t="s">
        <v>129</v>
      </c>
      <c r="H7" s="110"/>
      <c r="I7" s="115"/>
    </row>
    <row r="8" spans="2:9" x14ac:dyDescent="0.35">
      <c r="B8" s="57" t="s">
        <v>231</v>
      </c>
      <c r="C8" s="109" t="s">
        <v>163</v>
      </c>
      <c r="D8" s="25" t="s">
        <v>7</v>
      </c>
      <c r="E8" s="34" t="s">
        <v>7</v>
      </c>
      <c r="F8" s="29"/>
      <c r="G8" s="95" t="s">
        <v>129</v>
      </c>
      <c r="H8" s="110"/>
      <c r="I8" s="115"/>
    </row>
    <row r="9" spans="2:9" x14ac:dyDescent="0.35">
      <c r="B9" s="57" t="s">
        <v>230</v>
      </c>
      <c r="C9" s="109" t="s">
        <v>164</v>
      </c>
      <c r="D9" s="28"/>
      <c r="E9" s="34" t="s">
        <v>7</v>
      </c>
      <c r="F9" s="29" t="s">
        <v>81</v>
      </c>
      <c r="G9" s="95" t="s">
        <v>129</v>
      </c>
      <c r="H9" s="110"/>
      <c r="I9" s="115"/>
    </row>
    <row r="10" spans="2:9" ht="29" x14ac:dyDescent="0.35">
      <c r="B10" s="57" t="s">
        <v>229</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228</v>
      </c>
      <c r="C12" s="109" t="s">
        <v>167</v>
      </c>
      <c r="D12" s="28"/>
      <c r="E12" s="34" t="s">
        <v>7</v>
      </c>
      <c r="F12" s="29" t="s">
        <v>81</v>
      </c>
      <c r="G12" s="95" t="s">
        <v>129</v>
      </c>
      <c r="H12" s="110"/>
      <c r="I12" s="115"/>
    </row>
    <row r="13" spans="2:9" x14ac:dyDescent="0.35">
      <c r="B13" s="57" t="s">
        <v>227</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Local Data Storage")</f>
        <v>Testing Local Data Storage</v>
      </c>
      <c r="H16" s="110"/>
      <c r="I16" s="115"/>
    </row>
    <row r="17" spans="2:10" x14ac:dyDescent="0.35">
      <c r="B17" s="68" t="s">
        <v>48</v>
      </c>
      <c r="C17" s="109" t="s">
        <v>171</v>
      </c>
      <c r="D17" s="25"/>
      <c r="E17" s="34"/>
      <c r="F17" s="29"/>
      <c r="G17" s="97" t="str">
        <f>HYPERLINK(CONCATENATE(
BASE_URL,
"0x06d-Testing-Data-Storage.md#testing-local-data-storage"),
"Testing Local Data Storage")</f>
        <v>Testing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"Checking Logs for Sensitive Data")</f>
        <v>Checking Logs for Sensitive Data</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"Determining Whether Sensitive Data Is Sent to Third Parties")</f>
        <v>Determining Whether Sensitive Data Is Sent to Third Parties</v>
      </c>
      <c r="H19" s="110"/>
      <c r="I19" s="115"/>
    </row>
    <row r="20" spans="2:10" x14ac:dyDescent="0.35">
      <c r="B20" s="68" t="s">
        <v>50</v>
      </c>
      <c r="C20" s="131" t="s">
        <v>174</v>
      </c>
      <c r="D20" s="25" t="s">
        <v>7</v>
      </c>
      <c r="E20" s="34" t="s">
        <v>7</v>
      </c>
      <c r="F20" s="29"/>
      <c r="G20" s="97" t="str">
        <f>HYPERLINK(CONCATENATE(
BASE_URL,
"0x06d-Testing-Data-Storage.md#finding-sensitive-data-in-the-keyboard-cache"),
"Finding Sensitive Data in the Keyboard Cache")</f>
        <v>Finding Sensitive Data in the Keyboard Cache</v>
      </c>
      <c r="H20" s="110"/>
      <c r="I20" s="115"/>
    </row>
    <row r="21" spans="2:10" x14ac:dyDescent="0.35">
      <c r="B21" s="68" t="s">
        <v>13</v>
      </c>
      <c r="C21" s="131" t="s">
        <v>175</v>
      </c>
      <c r="D21" s="25" t="s">
        <v>7</v>
      </c>
      <c r="E21" s="34" t="s">
        <v>7</v>
      </c>
      <c r="F21" s="29"/>
      <c r="G21" s="97" t="str">
        <f>HYPERLINK(CONCATENATE(
BASE_URL,
"0x06d-Testing-Data-Storage.md#determining-whether-sensitive-data-is-exposed-via-ipc-mechanisms"),
"Determining Whether Sensitive Data Is Exposed via IPC Mechanisms")</f>
        <v>Determining Whether Sensitive Data Is Exposed via IPC Mechanisms</v>
      </c>
      <c r="H21" s="110"/>
      <c r="I21" s="115"/>
    </row>
    <row r="22" spans="2:10" x14ac:dyDescent="0.35">
      <c r="B22" s="68" t="s">
        <v>14</v>
      </c>
      <c r="C22" s="131" t="s">
        <v>176</v>
      </c>
      <c r="D22" s="25" t="s">
        <v>7</v>
      </c>
      <c r="E22" s="34" t="s">
        <v>7</v>
      </c>
      <c r="F22" s="29"/>
      <c r="G22" s="97" t="str">
        <f>HYPERLINK(CONCATENATE(
BASE_URL,
"0x06d-Testing-Data-Storage.md#checking-for-sensitive-data-disclosed-through-the-user-interface"),
"Checking for Sensitive Data Disclosed Through the User Interface")</f>
        <v>Checking for Sensitive Data Disclosed Through the User Interface</v>
      </c>
      <c r="H22" s="110"/>
      <c r="I22" s="115"/>
    </row>
    <row r="23" spans="2:10" x14ac:dyDescent="0.35">
      <c r="B23" s="68" t="s">
        <v>15</v>
      </c>
      <c r="C23" s="131" t="s">
        <v>177</v>
      </c>
      <c r="D23" s="37"/>
      <c r="E23" s="34" t="s">
        <v>7</v>
      </c>
      <c r="F23" s="29" t="s">
        <v>81</v>
      </c>
      <c r="G23" s="97" t="str">
        <f>HYPERLINK(CONCATENATE(
BASE_URL,
"0x06d-Testing-Data-Storage.md#testing-backups-for-sensitive-data"),
"Testing Backups for Sensitive Data")</f>
        <v>Testing Backups for Sensitive Data</v>
      </c>
      <c r="H23" s="110"/>
      <c r="I23" s="115"/>
    </row>
    <row r="24" spans="2:10" x14ac:dyDescent="0.35">
      <c r="B24" s="68" t="s">
        <v>16</v>
      </c>
      <c r="C24" s="131" t="s">
        <v>284</v>
      </c>
      <c r="D24" s="37"/>
      <c r="E24" s="34" t="s">
        <v>7</v>
      </c>
      <c r="F24" s="29" t="s">
        <v>81</v>
      </c>
      <c r="G24" s="97" t="str">
        <f>HYPERLINK(CONCATENATE(
BASE_URL,
"0x06d-Testing-Data-Storage.md#testing-auto-generated-screenshots-for-sensitive-information"),
"Testing Auto-Generated Screenshots for Sensitive Information")</f>
        <v>Testing Auto-Generated Screenshots for Sensitive Information</v>
      </c>
      <c r="H24" s="110"/>
      <c r="I24" s="115"/>
    </row>
    <row r="25" spans="2:10" x14ac:dyDescent="0.35">
      <c r="B25" s="68" t="s">
        <v>51</v>
      </c>
      <c r="C25" s="131" t="s">
        <v>178</v>
      </c>
      <c r="D25" s="37"/>
      <c r="E25" s="34" t="s">
        <v>7</v>
      </c>
      <c r="F25" s="29" t="s">
        <v>81</v>
      </c>
      <c r="G25" s="97" t="str">
        <f>HYPERLINK(CONCATENATE(
BASE_URL,
"0x06d-Testing-Data-Storage.md#testing-memory-for-sensitive-data"),
"Testing Memory for Sensitive Data")</f>
        <v>Testing Memory for Sensitive Data</v>
      </c>
      <c r="H25" s="110"/>
      <c r="I25" s="115"/>
    </row>
    <row r="26" spans="2:10" x14ac:dyDescent="0.35">
      <c r="B26" s="68" t="s">
        <v>52</v>
      </c>
      <c r="C26" s="131" t="s">
        <v>179</v>
      </c>
      <c r="D26" s="37"/>
      <c r="E26" s="34" t="s">
        <v>7</v>
      </c>
      <c r="F26" s="29" t="s">
        <v>81</v>
      </c>
      <c r="G26" s="98" t="str">
        <f>HYPERLINK(CONCATENATE(
BASE_URL,
"0x06f-Testing-Local-Authentication.md#local-authentication-on-ios"),
"Local Authentication on iOS")</f>
        <v>Local Authentication on iOS</v>
      </c>
      <c r="H26" s="110"/>
      <c r="I26" s="115"/>
      <c r="J26" s="85"/>
    </row>
    <row r="27" spans="2:10" ht="29" x14ac:dyDescent="0.35">
      <c r="B27" s="68" t="s">
        <v>17</v>
      </c>
      <c r="C27" s="109" t="s">
        <v>180</v>
      </c>
      <c r="D27" s="37"/>
      <c r="E27" s="34" t="s">
        <v>7</v>
      </c>
      <c r="F27" s="29" t="s">
        <v>81</v>
      </c>
      <c r="G27" s="125" t="str">
        <f>HYPERLINK(CONCATENATE(
BASE_URL,
"0x04i-Testing-user-interaction.md#testing-user-education"),
"Testing User Education")</f>
        <v>Testing User Education</v>
      </c>
      <c r="H27" s="110"/>
      <c r="I27" s="115"/>
      <c r="J27" s="72"/>
    </row>
    <row r="28" spans="2:10" x14ac:dyDescent="0.35">
      <c r="B28" s="56" t="s">
        <v>18</v>
      </c>
      <c r="C28" s="96" t="s">
        <v>53</v>
      </c>
      <c r="D28" s="30"/>
      <c r="E28" s="36"/>
      <c r="F28" s="30"/>
      <c r="G28" s="96"/>
      <c r="H28" s="96"/>
      <c r="I28" s="114"/>
    </row>
    <row r="29" spans="2:10" x14ac:dyDescent="0.35">
      <c r="B29" s="68" t="s">
        <v>19</v>
      </c>
      <c r="C29" s="131" t="s">
        <v>181</v>
      </c>
      <c r="D29" s="25" t="s">
        <v>7</v>
      </c>
      <c r="E29" s="34" t="s">
        <v>7</v>
      </c>
      <c r="F29" s="29"/>
      <c r="G29" s="97" t="str">
        <f>HYPERLINK(CONCATENATE(
BASE_URL,
"0x06e-Testing-Cryptography.md#testing-key-management"),
"Testing Key Management")</f>
        <v>Testing Key Management</v>
      </c>
      <c r="H29" s="110"/>
      <c r="I29" s="115"/>
    </row>
    <row r="30" spans="2:10" x14ac:dyDescent="0.35">
      <c r="B30" s="68" t="s">
        <v>20</v>
      </c>
      <c r="C30" s="131" t="s">
        <v>182</v>
      </c>
      <c r="D30" s="25" t="s">
        <v>7</v>
      </c>
      <c r="E30" s="34" t="s">
        <v>7</v>
      </c>
      <c r="F30" s="29"/>
      <c r="G30" s="97" t="str">
        <f>HYPERLINK(CONCATENATE(
BASE_URL,
"0x04g-Testing-Cryptography.md#custom-implementations-of-cryptography"),
"Custom Implementations of Cryptography")</f>
        <v>Custom Implementations of Cryptography</v>
      </c>
      <c r="H30" s="110"/>
      <c r="I30" s="115"/>
    </row>
    <row r="31" spans="2:10" ht="29" x14ac:dyDescent="0.35">
      <c r="B31" s="68" t="s">
        <v>21</v>
      </c>
      <c r="C31" s="109" t="s">
        <v>183</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31" t="s">
        <v>184</v>
      </c>
      <c r="D32" s="25" t="s">
        <v>7</v>
      </c>
      <c r="E32" s="34" t="s">
        <v>7</v>
      </c>
      <c r="F32" s="29"/>
      <c r="G32" s="97" t="str">
        <f>HYPERLINK(CONCATENATE(
BASE_URL,
"0x04g-Testing-Cryptography.md#identifying-insecure-andor-deprecated-cryptographic-algorithms"),
"Identifying Insecure and/or Deprecated Cryptographic Algorithms")</f>
        <v>Identifying Insecure and/or Deprecated Cryptographic Algorithms</v>
      </c>
      <c r="H32" s="110"/>
      <c r="I32" s="115"/>
    </row>
    <row r="33" spans="2:11" x14ac:dyDescent="0.35">
      <c r="B33" s="68" t="s">
        <v>23</v>
      </c>
      <c r="C33" s="131" t="s">
        <v>185</v>
      </c>
      <c r="D33" s="25" t="s">
        <v>7</v>
      </c>
      <c r="E33" s="34" t="s">
        <v>7</v>
      </c>
      <c r="F33" s="29"/>
      <c r="G33" s="97" t="str">
        <f>HYPERLINK(CONCATENATE(
BASE_URL,
"0x06e-Testing-Cryptography.md#testing-key-management"),
"Testing Key Management")</f>
        <v>Testing Key Management</v>
      </c>
      <c r="H33" s="110"/>
      <c r="I33" s="115"/>
    </row>
    <row r="34" spans="2:11" x14ac:dyDescent="0.35">
      <c r="B34" s="68" t="s">
        <v>24</v>
      </c>
      <c r="C34" s="131" t="s">
        <v>186</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"Testing Authentication")</f>
        <v>Testing Authentication</v>
      </c>
      <c r="H36" s="110"/>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(Token-Based) Authentication")</f>
        <v>Testing Stateless (Token-Based) Authentication</v>
      </c>
      <c r="H38" s="110"/>
      <c r="I38" s="115"/>
    </row>
    <row r="39" spans="2:11" x14ac:dyDescent="0.35">
      <c r="B39" s="68" t="s">
        <v>27</v>
      </c>
      <c r="C39" s="110" t="s">
        <v>190</v>
      </c>
      <c r="D39" s="25"/>
      <c r="E39" s="34"/>
      <c r="F39" s="29"/>
      <c r="G39" s="97" t="str">
        <f>HYPERLINK(
CONCATENATE(
BASE_URL,
"0x04e-Testing-Authentication-and-Session-Management.md#user-logout-and-session-timeouts"),
"User Logout and Session Timeouts")</f>
        <v>User Logout and Session Timeouts</v>
      </c>
      <c r="H39" s="110"/>
      <c r="I39" s="115"/>
      <c r="K39" s="38"/>
    </row>
    <row r="40" spans="2:11" x14ac:dyDescent="0.35">
      <c r="B40" s="68" t="s">
        <v>28</v>
      </c>
      <c r="C40" s="110" t="s">
        <v>191</v>
      </c>
      <c r="D40" s="25" t="s">
        <v>7</v>
      </c>
      <c r="E40" s="34" t="s">
        <v>7</v>
      </c>
      <c r="F40" s="29"/>
      <c r="G40" s="97" t="str">
        <f>HYPERLINK(CONCATENATE(
BASE_URL,
"0x04e-Testing-Authentication-and-Session-Management.md#best-practices-for-passwords"),
"Best Practices for Passwords")</f>
        <v>Best Practices for Passwords</v>
      </c>
      <c r="H40" s="110"/>
      <c r="I40" s="115"/>
      <c r="K40" s="38"/>
    </row>
    <row r="41" spans="2:11" ht="29" x14ac:dyDescent="0.35">
      <c r="B41" s="68" t="s">
        <v>57</v>
      </c>
      <c r="C41" s="110" t="s">
        <v>192</v>
      </c>
      <c r="D41" s="25" t="s">
        <v>7</v>
      </c>
      <c r="E41" s="34" t="s">
        <v>7</v>
      </c>
      <c r="F41" s="29"/>
      <c r="G41" s="97" t="str">
        <f>HYPERLINK(CONCATENATE(
BASE_URL,
"0x04e-Testing-Authentication-and-Session-Management.md#running-a-password-dictionary-attack"),
"Running a Password Dictionary Attack")</f>
        <v>Running a Password Dictionary Attack</v>
      </c>
      <c r="H41" s="110"/>
      <c r="I41" s="115"/>
    </row>
    <row r="42" spans="2:11" x14ac:dyDescent="0.35">
      <c r="B42" s="68" t="s">
        <v>58</v>
      </c>
      <c r="C42" s="110" t="s">
        <v>194</v>
      </c>
      <c r="D42" s="25" t="s">
        <v>7</v>
      </c>
      <c r="E42" s="34" t="s">
        <v>7</v>
      </c>
      <c r="F42" s="29"/>
      <c r="G42" s="97" t="str">
        <f>HYPERLINK(CONCATENATE(
BASE_URL,
"0x04e-Testing-Authentication-and-Session-Management.md#session-timeout"),
"Session Timeout")</f>
        <v>Session Timeout</v>
      </c>
      <c r="H42" s="99"/>
      <c r="I42" s="117"/>
    </row>
    <row r="43" spans="2:11" ht="29" x14ac:dyDescent="0.35">
      <c r="B43" s="68" t="s">
        <v>29</v>
      </c>
      <c r="C43" s="110" t="s">
        <v>193</v>
      </c>
      <c r="D43" s="37"/>
      <c r="E43" s="34" t="s">
        <v>7</v>
      </c>
      <c r="F43" s="29" t="s">
        <v>81</v>
      </c>
      <c r="G43" s="97" t="str">
        <f>HYPERLINK(CONCATENATE(
BASE_URL,
"0x06f-Testing-Local-Authentication.md#testing-local-authentication"),
"Testing Local Authentication")</f>
        <v>Testing Local Authentication</v>
      </c>
      <c r="H43" s="110"/>
      <c r="I43" s="115"/>
    </row>
    <row r="44" spans="2:11" x14ac:dyDescent="0.35">
      <c r="B44" s="68" t="s">
        <v>30</v>
      </c>
      <c r="C44" s="110" t="s">
        <v>195</v>
      </c>
      <c r="D44" s="37"/>
      <c r="E44" s="34" t="s">
        <v>7</v>
      </c>
      <c r="F44" s="29" t="s">
        <v>81</v>
      </c>
      <c r="G44" s="97" t="str">
        <f>HYPERLINK(CONCATENATE(
BASE_URL,
"0x04e-Testing-Authentication-and-Session-Management.md#verifying-that-2fa-is-enforced"),
"Verifying that 2FA is Enforced")</f>
        <v>Verifying that 2FA is Enforced</v>
      </c>
      <c r="H44" s="110"/>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"2-Factor Authentication and Step-up Authentication")</f>
        <v>2-Factor Authentication and Step-up Authentication</v>
      </c>
      <c r="H45" s="110"/>
      <c r="I45" s="115"/>
    </row>
    <row r="46" spans="2:11" ht="29" x14ac:dyDescent="0.35">
      <c r="B46" s="68" t="s">
        <v>151</v>
      </c>
      <c r="C46" s="110" t="s">
        <v>197</v>
      </c>
      <c r="D46" s="37"/>
      <c r="E46" s="34" t="s">
        <v>7</v>
      </c>
      <c r="F46" s="29" t="s">
        <v>81</v>
      </c>
      <c r="G46" s="97" t="str">
        <f>HYPERLINK(CONCATENATE(
BASE_URL,
"0x04e-Testing-Authentication-and-Session-Management.md#login-activity-and-device-blocking"),
"Login Activity and Device Blocking")</f>
        <v>Login Activity and Device Blocking</v>
      </c>
      <c r="H46" s="110"/>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"Verifying Data Encryption on the Network")</f>
        <v>Verifying Data Encryption on the Network</v>
      </c>
      <c r="H48" s="98" t="str">
        <f>HYPERLINK(CONCATENATE(
BASE_URL,
"0x06g-Testing-Network-Communication.md#app-transport-security"),
"App Transport Security")</f>
        <v>App Transport Security</v>
      </c>
      <c r="I48" s="120"/>
    </row>
    <row r="49" spans="2:9" ht="29" x14ac:dyDescent="0.35">
      <c r="B49" s="68" t="s">
        <v>60</v>
      </c>
      <c r="C49" s="110" t="s">
        <v>199</v>
      </c>
      <c r="D49" s="25" t="s">
        <v>7</v>
      </c>
      <c r="E49" s="34" t="s">
        <v>7</v>
      </c>
      <c r="F49" s="29"/>
      <c r="G49" s="97" t="str">
        <f>HYPERLINK(CONCATENATE(
BASE_URL,
"0x04f-Testing-Network-Communication.md#recommended-tls-settings"),
"Recommended TLS Settings")</f>
        <v>Recommended TLS Settings</v>
      </c>
      <c r="H49" s="98" t="str">
        <f>HYPERLINK(CONCATENATE(
BASE_URL,
"0x06g-Testing-Network-Communication.md#app-transport-security"),
"App Transport Security")</f>
        <v>App Transport Security</v>
      </c>
      <c r="I49" s="120"/>
    </row>
    <row r="50" spans="2:9" ht="29" x14ac:dyDescent="0.35">
      <c r="B50" s="68" t="s">
        <v>34</v>
      </c>
      <c r="C50" s="110" t="s">
        <v>200</v>
      </c>
      <c r="D50" s="25" t="s">
        <v>7</v>
      </c>
      <c r="E50" s="34" t="s">
        <v>7</v>
      </c>
      <c r="F50" s="29"/>
      <c r="G50" s="97" t="str">
        <f>HYPERLINK(CONCATENATE(
BASE_URL,
"0x06g-Testing-Network-Communication.md#testing-custom-certificate-stores-and-certificate-pinning"),
"Testing Custom Certificate Stores and Certificate Pinning")</f>
        <v>Testing Custom Certificate Stores and Certificate Pinning</v>
      </c>
      <c r="H50" s="98"/>
      <c r="I50" s="120"/>
    </row>
    <row r="51" spans="2:9" ht="29" x14ac:dyDescent="0.35">
      <c r="B51" s="68" t="s">
        <v>61</v>
      </c>
      <c r="C51" s="110" t="s">
        <v>201</v>
      </c>
      <c r="D51" s="37"/>
      <c r="E51" s="34" t="s">
        <v>7</v>
      </c>
      <c r="F51" s="29" t="s">
        <v>81</v>
      </c>
      <c r="G51" s="97" t="str">
        <f>HYPERLINK(CONCATENATE(
BASE_URL,
"0x06g-Testing-Network-Communication.md#testing-custom-certificate-stores-and-certificate-pinning"),
"Testing Custom Certificate Stores and Certificate Pinning")</f>
        <v>Testing Custom Certificate Stores and Certificate Pinning</v>
      </c>
      <c r="H51" s="110"/>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110"/>
      <c r="I52" s="115"/>
    </row>
    <row r="53" spans="2:9" x14ac:dyDescent="0.35">
      <c r="B53" s="68" t="s">
        <v>226</v>
      </c>
      <c r="C53" s="110" t="s">
        <v>203</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205</v>
      </c>
      <c r="D56" s="25" t="s">
        <v>7</v>
      </c>
      <c r="E56" s="34" t="s">
        <v>7</v>
      </c>
      <c r="F56" s="29"/>
      <c r="G56" s="97" t="str">
        <f>HYPERLINK(CONCATENATE(
BASE_URL,
"0x04h-Testing-Code-Quality.md#injection-flaws"),
"Injection Flaws")</f>
        <v>Injection Flaws</v>
      </c>
      <c r="H56" s="110"/>
      <c r="I56" s="115"/>
    </row>
    <row r="57" spans="2:9" x14ac:dyDescent="0.35">
      <c r="B57" s="68" t="s">
        <v>64</v>
      </c>
      <c r="C57" s="131" t="s">
        <v>206</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31" t="s">
        <v>207</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31" t="s">
        <v>208</v>
      </c>
      <c r="D59" s="25" t="s">
        <v>7</v>
      </c>
      <c r="E59" s="34" t="s">
        <v>7</v>
      </c>
      <c r="F59" s="29"/>
      <c r="G59" s="97" t="str">
        <f>HYPERLINK(CONCATENATE(
BASE_URL,
"0x06h-Testing-Platform-Interaction.md#testing-ios-webviews"),
"Testing iOS WebViews")</f>
        <v>Testing iOS WebViews</v>
      </c>
      <c r="H59" s="110"/>
      <c r="I59" s="115"/>
    </row>
    <row r="60" spans="2:9" ht="29" x14ac:dyDescent="0.35">
      <c r="B60" s="68" t="s">
        <v>67</v>
      </c>
      <c r="C60" s="110" t="s">
        <v>209</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225</v>
      </c>
      <c r="C61" s="110" t="s">
        <v>150</v>
      </c>
      <c r="D61" s="25" t="s">
        <v>7</v>
      </c>
      <c r="E61" s="34" t="s">
        <v>7</v>
      </c>
      <c r="F61" s="29"/>
      <c r="G61" s="97" t="str">
        <f>HYPERLINK(CONCATENATE(
BASE_URL,
"0x06h-Testing-Platform-Interaction.md#determining-whether-native-methods-are-exposed-through-webviews"),
"Determining Whether Native Methods Are Exposed Through WebViews")</f>
        <v>Determining Whether Native Methods Are Exposed Through WebViews</v>
      </c>
      <c r="H61" s="110"/>
      <c r="I61" s="115"/>
    </row>
    <row r="62" spans="2:9" x14ac:dyDescent="0.35">
      <c r="B62" s="68" t="s">
        <v>224</v>
      </c>
      <c r="C62" s="131" t="s">
        <v>210</v>
      </c>
      <c r="D62" s="25" t="s">
        <v>7</v>
      </c>
      <c r="E62" s="34" t="s">
        <v>7</v>
      </c>
      <c r="F62" s="29"/>
      <c r="G62" s="97" t="str">
        <f>HYPERLINK(CONCATENATE(
BASE_URL,
"0x06h-Testing-Platform-Interaction.md#testing-object-persistence"),
"Testing Object Persistence")</f>
        <v>Testing Object Persistence</v>
      </c>
      <c r="H62" s="110"/>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"0x06i-Testing-Code-Quality-and-Build-Settings.md#making-sure-that-the-app-is-properly-signed"),
"Making Sure that the App Is Properly Signed")</f>
        <v>Making Sure that the App Is Properly Signed</v>
      </c>
      <c r="H64" s="110"/>
      <c r="I64" s="115"/>
    </row>
    <row r="65" spans="2:9" x14ac:dyDescent="0.35">
      <c r="B65" s="68" t="s">
        <v>38</v>
      </c>
      <c r="C65" s="131" t="s">
        <v>212</v>
      </c>
      <c r="D65" s="25" t="s">
        <v>7</v>
      </c>
      <c r="E65" s="34" t="s">
        <v>7</v>
      </c>
      <c r="F65" s="29"/>
      <c r="G65" s="97" t="str">
        <f>HYPERLINK(CONCATENATE(
BASE_URL,
"0x06i-Testing-Code-Quality-and-Build-Settings.md#determining-whether-the-app-is-debuggable"),
"Determining Whether the App is Debuggable")</f>
        <v>Determining Whether the App is Debuggable</v>
      </c>
      <c r="H65" s="110"/>
      <c r="I65" s="115"/>
    </row>
    <row r="66" spans="2:9" x14ac:dyDescent="0.35">
      <c r="B66" s="68" t="s">
        <v>69</v>
      </c>
      <c r="C66" s="131" t="s">
        <v>213</v>
      </c>
      <c r="D66" s="25" t="s">
        <v>7</v>
      </c>
      <c r="E66" s="34" t="s">
        <v>7</v>
      </c>
      <c r="F66" s="29"/>
      <c r="G66" s="97" t="str">
        <f>HYPERLINK(CONCATENATE(
BASE_URL,
"0x06i-Testing-Code-Quality-and-Build-Settings.md#finding-debugging-symbols"),
"Finding Debugging Symbols")</f>
        <v>Finding Debugging Symbols</v>
      </c>
      <c r="H66" s="110"/>
      <c r="I66" s="115"/>
    </row>
    <row r="67" spans="2:9" x14ac:dyDescent="0.35">
      <c r="B67" s="68" t="s">
        <v>70</v>
      </c>
      <c r="C67" s="131" t="s">
        <v>214</v>
      </c>
      <c r="D67" s="25" t="s">
        <v>7</v>
      </c>
      <c r="E67" s="34" t="s">
        <v>7</v>
      </c>
      <c r="F67" s="29"/>
      <c r="G67" s="97" t="str">
        <f>HYPERLINK(CONCATENATE(
BASE_URL,
"0x06i-Testing-Code-Quality-and-Build-Settings.md#finding-debugging-code-and-verbose-error-logging"),
"Finding Debugging Code and Verbose Error Logging")</f>
        <v>Finding Debugging Code and Verbose Error Logging</v>
      </c>
      <c r="H67" s="110"/>
      <c r="I67" s="115"/>
    </row>
    <row r="68" spans="2:9" ht="29" x14ac:dyDescent="0.35">
      <c r="B68" s="68" t="s">
        <v>71</v>
      </c>
      <c r="C68" s="109" t="s">
        <v>215</v>
      </c>
      <c r="D68" s="25" t="s">
        <v>7</v>
      </c>
      <c r="E68" s="34" t="s">
        <v>7</v>
      </c>
      <c r="F68" s="29"/>
      <c r="G68" s="98" t="str">
        <f>HYPERLINK(CONCATENATE(
BASE_URL,
"0x06i-Testing-Code-Quality-and-Build-Settings.md#checking-for-weaknesses-in-third-party-libraries"),
"Checking for Weaknesses in Third Party Libraries")</f>
        <v>Checking for Weaknesses in Third Party Libraries</v>
      </c>
      <c r="H68" s="110"/>
      <c r="I68" s="115"/>
    </row>
    <row r="69" spans="2:9" x14ac:dyDescent="0.35">
      <c r="B69" s="68" t="s">
        <v>39</v>
      </c>
      <c r="C69" s="131" t="s">
        <v>216</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31" t="s">
        <v>217</v>
      </c>
      <c r="D70" s="25" t="s">
        <v>7</v>
      </c>
      <c r="E70" s="34" t="s">
        <v>7</v>
      </c>
      <c r="F70" s="29"/>
      <c r="G70" s="97" t="str">
        <f>HYPERLINK(CONCATENATE(
BASE_URL,
"0x06i-Testing-Code-Quality-and-Build-Settings.md#testing-exception-handling"),
"Testing Exception Handling")</f>
        <v>Testing Exception Handling</v>
      </c>
      <c r="H70" s="110"/>
      <c r="I70" s="115"/>
    </row>
    <row r="71" spans="2:9" x14ac:dyDescent="0.35">
      <c r="B71" s="68" t="s">
        <v>41</v>
      </c>
      <c r="C71" s="131" t="s">
        <v>218</v>
      </c>
      <c r="D71" s="25" t="s">
        <v>7</v>
      </c>
      <c r="E71" s="34" t="s">
        <v>7</v>
      </c>
      <c r="F71" s="29"/>
      <c r="G71" s="97" t="str">
        <f>HYPERLINK(CONCATENATE(
BASE_URL,
"0x06i-Testing-Code-Quality-and-Build-Settings.md#memory-corruption-bugs"),
"Memory Corruption Bugs")</f>
        <v>Memory Corruption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"Make Sure That Free Security Features Are Activated")</f>
        <v>Make Sure That Free Security Features Are Activated</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7" zoomScaleNormal="100" zoomScalePageLayoutView="130" workbookViewId="0">
      <selection activeCell="F15" sqref="F15"/>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234</v>
      </c>
      <c r="C5" s="110" t="s">
        <v>244</v>
      </c>
      <c r="D5" s="24" t="s">
        <v>7</v>
      </c>
      <c r="E5" s="29" t="s">
        <v>81</v>
      </c>
      <c r="F5" s="105" t="str">
        <f>HYPERLINK(CONCATENATE(
BASE_URL,
"0x06j-Testing-Resiliency-Against-Reverse-Engineering.md#jailbreak-detection"),
"Jailbreak Detection")</f>
        <v>Jailbreak Detection</v>
      </c>
      <c r="G5" s="115"/>
    </row>
    <row r="6" spans="2:7" ht="29" x14ac:dyDescent="0.35">
      <c r="B6" s="70" t="s">
        <v>235</v>
      </c>
      <c r="C6" s="110" t="s">
        <v>245</v>
      </c>
      <c r="D6" s="24" t="s">
        <v>7</v>
      </c>
      <c r="E6" s="29" t="s">
        <v>81</v>
      </c>
      <c r="F6" s="105" t="str">
        <f>HYPERLINK(CONCATENATE(
BASE_URL,
"0x06j-Testing-Resiliency-Against-Reverse-Engineering.md#anti-debugging-checks"),
"Anti-Debugging Checks")</f>
        <v>Anti-Debugging Checks</v>
      </c>
      <c r="G6" s="115"/>
    </row>
    <row r="7" spans="2:7" x14ac:dyDescent="0.35">
      <c r="B7" s="70" t="s">
        <v>236</v>
      </c>
      <c r="C7" s="131" t="s">
        <v>246</v>
      </c>
      <c r="D7" s="24" t="s">
        <v>7</v>
      </c>
      <c r="E7" s="29" t="s">
        <v>81</v>
      </c>
      <c r="F7" s="105" t="str">
        <f>HYPERLINK(CONCATENATE(
BASE_URL,
"0x06j-Testing-Resiliency-Against-Reverse-Engineering.md#file-integrity-checks"),
"File Integrity Checks")</f>
        <v>File Integrity Checks</v>
      </c>
      <c r="G7" s="115"/>
    </row>
    <row r="8" spans="2:7" x14ac:dyDescent="0.35">
      <c r="B8" s="70" t="s">
        <v>237</v>
      </c>
      <c r="C8" s="131" t="s">
        <v>247</v>
      </c>
      <c r="D8" s="24" t="s">
        <v>7</v>
      </c>
      <c r="E8" s="29" t="s">
        <v>81</v>
      </c>
      <c r="F8" s="95" t="s">
        <v>129</v>
      </c>
      <c r="G8" s="115"/>
    </row>
    <row r="9" spans="2:7" x14ac:dyDescent="0.35">
      <c r="B9" s="70" t="s">
        <v>238</v>
      </c>
      <c r="C9" s="131" t="s">
        <v>248</v>
      </c>
      <c r="D9" s="24" t="s">
        <v>7</v>
      </c>
      <c r="E9" s="29" t="s">
        <v>81</v>
      </c>
      <c r="F9" s="95" t="s">
        <v>129</v>
      </c>
      <c r="G9" s="115"/>
    </row>
    <row r="10" spans="2:7" x14ac:dyDescent="0.35">
      <c r="B10" s="70" t="s">
        <v>239</v>
      </c>
      <c r="C10" s="131" t="s">
        <v>249</v>
      </c>
      <c r="D10" s="24" t="s">
        <v>7</v>
      </c>
      <c r="E10" s="29" t="s">
        <v>81</v>
      </c>
      <c r="F10" s="95" t="s">
        <v>129</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5" t="s">
        <v>129</v>
      </c>
      <c r="G13" s="115"/>
    </row>
    <row r="14" spans="2:7" x14ac:dyDescent="0.35">
      <c r="B14" s="56"/>
      <c r="C14" s="96" t="s">
        <v>45</v>
      </c>
      <c r="D14" s="30"/>
      <c r="E14" s="30"/>
      <c r="F14" s="96"/>
      <c r="G14" s="114"/>
    </row>
    <row r="15" spans="2:7" ht="29" x14ac:dyDescent="0.35">
      <c r="B15" s="58" t="s">
        <v>73</v>
      </c>
      <c r="C15" s="110" t="s">
        <v>253</v>
      </c>
      <c r="D15" s="24" t="s">
        <v>7</v>
      </c>
      <c r="E15" s="29" t="s">
        <v>81</v>
      </c>
      <c r="F15" s="105" t="str">
        <f>HYPERLINK(CONCATENATE(
BASE_URL,
"0x06j-Testing-Resiliency-Against-Reverse-Engineering.md#device-binding"),
"Device Binding")</f>
        <v>Device Binding</v>
      </c>
      <c r="G15" s="115"/>
    </row>
    <row r="16" spans="2:7" x14ac:dyDescent="0.35">
      <c r="B16" s="56"/>
      <c r="C16" s="96" t="s">
        <v>47</v>
      </c>
      <c r="D16" s="30"/>
      <c r="E16" s="30"/>
      <c r="F16" s="96"/>
      <c r="G16" s="114"/>
    </row>
    <row r="17" spans="2:7" ht="43.5" x14ac:dyDescent="0.35">
      <c r="B17" s="70" t="s">
        <v>242</v>
      </c>
      <c r="C17" s="110" t="s">
        <v>254</v>
      </c>
      <c r="D17" s="24" t="s">
        <v>7</v>
      </c>
      <c r="E17" s="29" t="s">
        <v>81</v>
      </c>
      <c r="F17" s="95" t="s">
        <v>129</v>
      </c>
      <c r="G17" s="115"/>
    </row>
    <row r="18" spans="2:7" ht="58" x14ac:dyDescent="0.35">
      <c r="B18" s="70" t="s">
        <v>243</v>
      </c>
      <c r="C18" s="110" t="s">
        <v>255</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abSelected="1" topLeftCell="A16" zoomScale="57" zoomScaleNormal="57" workbookViewId="0">
      <selection activeCell="E24" sqref="E24"/>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80" t="s">
        <v>74</v>
      </c>
      <c r="B1" s="180"/>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row r="23" spans="1:5" x14ac:dyDescent="0.35">
      <c r="A23" s="52" t="s">
        <v>259</v>
      </c>
      <c r="B23" s="87" t="s">
        <v>285</v>
      </c>
      <c r="C23" s="132" t="s">
        <v>279</v>
      </c>
      <c r="D23" s="43">
        <v>43672</v>
      </c>
      <c r="E23" s="92" t="s">
        <v>287</v>
      </c>
    </row>
    <row r="24" spans="1:5" x14ac:dyDescent="0.35">
      <c r="A24" s="52" t="s">
        <v>259</v>
      </c>
      <c r="B24" s="87" t="s">
        <v>285</v>
      </c>
      <c r="C24" s="132" t="s">
        <v>279</v>
      </c>
      <c r="D24" s="43">
        <v>43674</v>
      </c>
      <c r="E24" s="92" t="s">
        <v>288</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2019-07-28T09:30:56Z</dcterms:modified>
</cp:coreProperties>
</file>