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showInkAnnotation="0" codeName="ThisWorkbook" autoCompressPictures="0"/>
  <mc:AlternateContent xmlns:mc="http://schemas.openxmlformats.org/markup-compatibility/2006">
    <mc:Choice Requires="x15">
      <x15ac:absPath xmlns:x15ac="http://schemas.microsoft.com/office/spreadsheetml/2010/11/ac" url="C:\Users\Abderrahmane.LAPTOP-NBPOQCF6\Personal\R&amp;D\OWASP\MSTG\owasp-mstg\Checklists\"/>
    </mc:Choice>
  </mc:AlternateContent>
  <xr:revisionPtr revIDLastSave="0" documentId="13_ncr:1_{9B4B5966-7BEB-49E3-9D6D-0CBF0FBE7269}" xr6:coauthVersionLast="43" xr6:coauthVersionMax="43" xr10:uidLastSave="{00000000-0000-0000-0000-000000000000}"/>
  <bookViews>
    <workbookView xWindow="-110" yWindow="-110" windowWidth="19420" windowHeight="10420" tabRatio="500" firstSheet="4" activeTab="6"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definedNames>
    <definedName name="_xlnm._FilterDatabase" localSheetId="2" hidden="1">'Security Requirements - Android'!$B$3:$I$72</definedName>
    <definedName name="BASE_URL">Dashboard!$D$12</definedName>
    <definedName name="MASVS_VERSION">Dashboard!$D$11</definedName>
  </definedNames>
  <calcPr calcId="18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G45" i="1" l="1"/>
  <c r="G45" i="10"/>
  <c r="G44" i="10"/>
  <c r="F15" i="3"/>
  <c r="F7" i="3"/>
  <c r="F6" i="3"/>
  <c r="F5" i="3"/>
  <c r="G71" i="1"/>
  <c r="G72" i="1"/>
  <c r="G70" i="1"/>
  <c r="G69" i="1"/>
  <c r="G68" i="1"/>
  <c r="G67" i="1"/>
  <c r="G66" i="1"/>
  <c r="G65" i="1"/>
  <c r="G64" i="1"/>
  <c r="G62" i="1"/>
  <c r="G61" i="1"/>
  <c r="G60" i="1"/>
  <c r="G59" i="1"/>
  <c r="G58" i="1"/>
  <c r="G58" i="10"/>
  <c r="G57" i="1"/>
  <c r="G56" i="1"/>
  <c r="G55" i="1"/>
  <c r="G53" i="1"/>
  <c r="G52" i="1"/>
  <c r="G51" i="1"/>
  <c r="G50" i="1"/>
  <c r="H49" i="1"/>
  <c r="G49" i="1"/>
  <c r="H48" i="1"/>
  <c r="G48" i="1"/>
  <c r="G46" i="1"/>
  <c r="G44" i="1"/>
  <c r="G42" i="1"/>
  <c r="G41" i="1"/>
  <c r="G40" i="1"/>
  <c r="G39" i="1"/>
  <c r="G38" i="1"/>
  <c r="G37" i="1"/>
  <c r="G26" i="1"/>
  <c r="G43" i="1"/>
  <c r="G36" i="1"/>
  <c r="G34" i="1"/>
  <c r="G33" i="1"/>
  <c r="G32" i="1"/>
  <c r="G31" i="1"/>
  <c r="G30" i="1"/>
  <c r="G29" i="1"/>
  <c r="G27" i="1"/>
  <c r="G25" i="1"/>
  <c r="G24" i="1"/>
  <c r="G23" i="1"/>
  <c r="G22" i="1"/>
  <c r="G21" i="1"/>
  <c r="G20" i="1"/>
  <c r="G19" i="1"/>
  <c r="G18" i="1"/>
  <c r="G17" i="1"/>
  <c r="G16" i="1"/>
  <c r="F17" i="11"/>
  <c r="F15" i="11"/>
  <c r="F13" i="11"/>
  <c r="F10" i="11"/>
  <c r="F9" i="11"/>
  <c r="F8" i="11"/>
  <c r="F7" i="11"/>
  <c r="F6" i="11"/>
  <c r="F5" i="11"/>
  <c r="G72" i="10"/>
  <c r="G71" i="10"/>
  <c r="G70" i="10"/>
  <c r="G69" i="10"/>
  <c r="G68" i="10"/>
  <c r="G67" i="10"/>
  <c r="G66" i="10"/>
  <c r="G65" i="10"/>
  <c r="G64" i="10"/>
  <c r="G62" i="10"/>
  <c r="G61" i="10"/>
  <c r="G60" i="10"/>
  <c r="G59" i="10"/>
  <c r="G57" i="10"/>
  <c r="G56" i="10"/>
  <c r="G55" i="10"/>
  <c r="G53" i="10"/>
  <c r="G52" i="10"/>
  <c r="G51" i="10"/>
  <c r="G50" i="10"/>
  <c r="G49" i="10"/>
  <c r="G48" i="10"/>
  <c r="G46" i="10"/>
  <c r="G43" i="10"/>
  <c r="G42" i="10"/>
  <c r="G41" i="10"/>
  <c r="G37" i="10"/>
  <c r="G40" i="10"/>
  <c r="G39" i="10"/>
  <c r="G38" i="10"/>
  <c r="G36" i="10"/>
  <c r="G34" i="10"/>
  <c r="G33" i="10"/>
  <c r="G32" i="10"/>
  <c r="G31" i="10"/>
  <c r="G30" i="10"/>
  <c r="G29" i="10"/>
  <c r="G27" i="10"/>
  <c r="G26" i="10"/>
  <c r="G25" i="10"/>
  <c r="G24" i="10"/>
  <c r="G23" i="10"/>
  <c r="G22" i="10"/>
  <c r="G21" i="10"/>
  <c r="G20" i="10"/>
  <c r="G19" i="10"/>
  <c r="G18" i="10"/>
  <c r="G17" i="10"/>
  <c r="G16" i="10"/>
  <c r="D12" i="6"/>
  <c r="D43" i="7"/>
  <c r="E43" i="7"/>
  <c r="F43" i="7"/>
  <c r="D44" i="7"/>
  <c r="E44" i="7"/>
  <c r="F44" i="7"/>
  <c r="D45" i="7"/>
  <c r="E45" i="7"/>
  <c r="F45" i="7"/>
  <c r="D46" i="7"/>
  <c r="E46" i="7"/>
  <c r="F46" i="7"/>
  <c r="D47" i="7"/>
  <c r="E47" i="7"/>
  <c r="F47" i="7"/>
  <c r="E50" i="7"/>
  <c r="D50" i="7"/>
  <c r="F50" i="7"/>
  <c r="D48" i="7"/>
  <c r="E48" i="7"/>
  <c r="D49" i="7"/>
  <c r="E49" i="7"/>
  <c r="H43" i="7"/>
  <c r="I43" i="7"/>
  <c r="K43" i="7"/>
  <c r="H44" i="7"/>
  <c r="I44" i="7"/>
  <c r="K44" i="7"/>
  <c r="H45" i="7"/>
  <c r="I45" i="7"/>
  <c r="K45" i="7"/>
  <c r="H46" i="7"/>
  <c r="I46" i="7"/>
  <c r="K46" i="7"/>
  <c r="H47" i="7"/>
  <c r="I47" i="7"/>
  <c r="K47" i="7"/>
  <c r="H48" i="7"/>
  <c r="I48" i="7"/>
  <c r="K48" i="7"/>
  <c r="H49" i="7"/>
  <c r="I49" i="7"/>
  <c r="K49" i="7"/>
  <c r="H50" i="7"/>
  <c r="I50" i="7"/>
  <c r="K50" i="7"/>
  <c r="G43" i="7"/>
  <c r="G44" i="7"/>
  <c r="G45" i="7"/>
  <c r="G46" i="7"/>
  <c r="G47" i="7"/>
  <c r="G48" i="7"/>
  <c r="G49" i="7"/>
  <c r="G50" i="7"/>
  <c r="J44" i="7"/>
  <c r="F49" i="7"/>
  <c r="F48" i="7"/>
  <c r="J50" i="7"/>
  <c r="J49" i="7"/>
  <c r="J48" i="7"/>
  <c r="J47" i="7"/>
  <c r="J46" i="7"/>
  <c r="J45" i="7"/>
  <c r="J43" i="7"/>
  <c r="G8" i="7"/>
  <c r="V8" i="7"/>
</calcChain>
</file>

<file path=xl/sharedStrings.xml><?xml version="1.0" encoding="utf-8"?>
<sst xmlns="http://schemas.openxmlformats.org/spreadsheetml/2006/main" count="838" uniqueCount="280">
  <si>
    <t>ID</t>
  </si>
  <si>
    <t>Detailed Verification Requirement</t>
  </si>
  <si>
    <t>Level 1</t>
  </si>
  <si>
    <t>Level 2</t>
  </si>
  <si>
    <t>V1</t>
  </si>
  <si>
    <t>Architecture, design and threat modelling</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</si>
  <si>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</si>
  <si>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</si>
  <si>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</si>
  <si>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</si>
  <si>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</si>
  <si>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</si>
  <si>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</si>
  <si>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</si>
  <si>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</si>
  <si>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</si>
  <si>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</si>
  <si>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</si>
  <si>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</si>
  <si>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</si>
  <si>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</si>
  <si>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</si>
  <si>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</si>
  <si>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</si>
  <si>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</si>
  <si>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</si>
  <si>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</si>
  <si>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</si>
  <si>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</si>
  <si>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</si>
  <si>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</si>
  <si>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</si>
  <si>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</si>
  <si>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</si>
  <si>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</si>
  <si>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</si>
  <si>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</si>
  <si>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</si>
  <si>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</si>
  <si>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</si>
  <si>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</si>
  <si>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</si>
  <si>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Data Storage and Privacy</t>
  </si>
  <si>
    <t>Resiliency Against Reverse Engineering Requirements</t>
  </si>
  <si>
    <t>R</t>
  </si>
  <si>
    <t>Device Binding</t>
  </si>
  <si>
    <t>Impede Dynamic Analysis and Tampering</t>
  </si>
  <si>
    <t>Impede Comprehension</t>
  </si>
  <si>
    <t>2.2</t>
  </si>
  <si>
    <t>2.3</t>
  </si>
  <si>
    <t>2.5</t>
  </si>
  <si>
    <t>2.10</t>
  </si>
  <si>
    <t>2.11</t>
  </si>
  <si>
    <t xml:space="preserve">Cryptography </t>
  </si>
  <si>
    <t>Authentication and Session Management</t>
  </si>
  <si>
    <t>4.2</t>
  </si>
  <si>
    <t>4.3</t>
  </si>
  <si>
    <t>4.6</t>
  </si>
  <si>
    <t>4.7</t>
  </si>
  <si>
    <t>Network Communication</t>
  </si>
  <si>
    <t>5.2</t>
  </si>
  <si>
    <t>5.4</t>
  </si>
  <si>
    <t>6.1</t>
  </si>
  <si>
    <t>6.2</t>
  </si>
  <si>
    <t>6.3</t>
  </si>
  <si>
    <t>6.4</t>
  </si>
  <si>
    <t>6.5</t>
  </si>
  <si>
    <t>6.6</t>
  </si>
  <si>
    <t>7.1</t>
  </si>
  <si>
    <t>7.3</t>
  </si>
  <si>
    <t>7.4</t>
  </si>
  <si>
    <t>7.5</t>
  </si>
  <si>
    <t>Code Quality and Build Settings</t>
  </si>
  <si>
    <t>8.10</t>
  </si>
  <si>
    <t>XLS Version History</t>
  </si>
  <si>
    <t>Alexander Antukh (Opera Software)</t>
  </si>
  <si>
    <t xml:space="preserve">Sven Schleier </t>
  </si>
  <si>
    <t>Legend</t>
  </si>
  <si>
    <t>Symbol</t>
  </si>
  <si>
    <t>Definition</t>
  </si>
  <si>
    <t>Requirement is applicable to mobile App and implemented according to best practices.</t>
  </si>
  <si>
    <t>N/A</t>
  </si>
  <si>
    <t>Requirement is not applicable to mobile App.</t>
  </si>
  <si>
    <t xml:space="preserve">Requirement is applicable to mobile App but not fulfilled. </t>
  </si>
  <si>
    <t>General Testing Information</t>
  </si>
  <si>
    <t>Client Name:</t>
  </si>
  <si>
    <t>Test Location:</t>
  </si>
  <si>
    <t>Closing Date:</t>
  </si>
  <si>
    <t>Application Name:</t>
  </si>
  <si>
    <t>App Store Link</t>
  </si>
  <si>
    <t>Client Representatives and Contact Information</t>
  </si>
  <si>
    <t>Name:</t>
  </si>
  <si>
    <t>Org:</t>
  </si>
  <si>
    <t>Title:</t>
  </si>
  <si>
    <t>Phone:</t>
  </si>
  <si>
    <t>E-mail:</t>
  </si>
  <si>
    <t>Start Date:</t>
  </si>
  <si>
    <t>Testing information Android</t>
  </si>
  <si>
    <t xml:space="preserve">Google Play Store Link </t>
  </si>
  <si>
    <t>Filename</t>
  </si>
  <si>
    <t>Version</t>
  </si>
  <si>
    <t>Testing information iOS</t>
  </si>
  <si>
    <t>`</t>
  </si>
  <si>
    <t>Management Summary</t>
  </si>
  <si>
    <t>Testing Scope</t>
  </si>
  <si>
    <t/>
  </si>
  <si>
    <t>Verification Level</t>
  </si>
  <si>
    <t>Status</t>
  </si>
  <si>
    <t>Comment</t>
  </si>
  <si>
    <t>Pass</t>
  </si>
  <si>
    <t>Fail</t>
  </si>
  <si>
    <t>P</t>
  </si>
  <si>
    <t>F</t>
  </si>
  <si>
    <t>NA</t>
  </si>
  <si>
    <t>%</t>
  </si>
  <si>
    <t>Android</t>
  </si>
  <si>
    <t>iOS</t>
  </si>
  <si>
    <t>MASVS Compliance Score ( / 5)</t>
  </si>
  <si>
    <t>Mobile Application Security Requirements - Android</t>
  </si>
  <si>
    <t>Abdessamad Temmar</t>
  </si>
  <si>
    <t>Bernhard Mueller</t>
  </si>
  <si>
    <t>Testing Procedure</t>
  </si>
  <si>
    <t>V1: Architecture, Design and Threat Modelling</t>
  </si>
  <si>
    <t xml:space="preserve">V2: Data Storage and Privacy </t>
  </si>
  <si>
    <t>V3: Cryptography Verification</t>
  </si>
  <si>
    <t>V4: Authentication and Session Management</t>
  </si>
  <si>
    <t>V5: Network Communication</t>
  </si>
  <si>
    <t>V7: Code Quality and Build Settings</t>
  </si>
  <si>
    <t>V8: Resiliency Against Reverse Engineering</t>
  </si>
  <si>
    <t>-</t>
  </si>
  <si>
    <t>Platform Interaction</t>
  </si>
  <si>
    <t>Resiliency Against Reverse Engineering - iOS</t>
  </si>
  <si>
    <t>Resiliency against Reverse Engineering - Android</t>
  </si>
  <si>
    <t>Mobile Application Security Requirements - iOS</t>
  </si>
  <si>
    <t>0.8.1</t>
  </si>
  <si>
    <t>Name of Tester:</t>
  </si>
  <si>
    <t xml:space="preserve">After consultation with &lt;Customer&gt; it was decided that only Level 1 requrirements are applicable to &lt;AppName&gt;. </t>
  </si>
  <si>
    <t>All available functions within the App &lt;AppName&gt;.</t>
  </si>
  <si>
    <t>Name</t>
  </si>
  <si>
    <t>Date</t>
  </si>
  <si>
    <t>Initial draft</t>
  </si>
  <si>
    <t>Merging of three diffeent templates</t>
  </si>
  <si>
    <t>Adding Spider Chart</t>
  </si>
  <si>
    <t>Rework, adding links to Testing Guide</t>
  </si>
  <si>
    <t>0.9.2</t>
  </si>
  <si>
    <t>QA (and sync version number with MASVS)</t>
  </si>
  <si>
    <t>Free security features offered by the toolchain, such as byte-code minification, stack protection, PIE support and automatic reference counting, are activated.</t>
  </si>
  <si>
    <t>0.9.3</t>
  </si>
  <si>
    <t>Sync with MASVS (merge 7.9 into 7.8)</t>
  </si>
  <si>
    <t>V6: Platform Interaction</t>
  </si>
  <si>
    <t>If native methods of the app are exposed to a WebView, verify that the WebView only renders JavaScript contained within the app package.</t>
  </si>
  <si>
    <t>4.11</t>
  </si>
  <si>
    <t>Sync with MASVS (update requirements of domain 4 and R)</t>
  </si>
  <si>
    <t>7.9</t>
  </si>
  <si>
    <t>Sync with MASVS (update requirements of domain 1, 4 and 6)</t>
  </si>
  <si>
    <t>8.9</t>
  </si>
  <si>
    <t>0.9.4</t>
  </si>
  <si>
    <t>1.0</t>
  </si>
  <si>
    <t>Sync with MASVS (update requirements of domain 3 and 8)</t>
  </si>
  <si>
    <t>Sync with MASVS (update requirements of domain 2), change links to new Gitbook</t>
  </si>
  <si>
    <t>All app components are identified and known to be needed.</t>
  </si>
  <si>
    <t>Security controls are never enforced only on the client side, but on the respective remote endpoints.</t>
  </si>
  <si>
    <t>A high-level architecture for the mobile app and all connected remote services has been defined and security has been addressed in that architecture.</t>
  </si>
  <si>
    <t>Data considered sensitive in the context of the mobile app is clearly identified.</t>
  </si>
  <si>
    <t>All app components are defined in terms of the business functions and/or security functions they provide.</t>
  </si>
  <si>
    <t>A threat model for the mobile app and the associated remote services has been produced that identifies potential threats and countermeasures.</t>
  </si>
  <si>
    <t>All security controls have a centralized implementation.</t>
  </si>
  <si>
    <t>There is an explicit policy for how cryptographic keys (if any) are managed, and the lifecycle of cryptographic keys is enforced. Ideally, follow a key management standard such as NIST SP 800-57.</t>
  </si>
  <si>
    <t>A mechanism for enforcing updates of the mobile app exists.</t>
  </si>
  <si>
    <t>Security is addressed within all parts of the software development lifecycle.</t>
  </si>
  <si>
    <t>System credential storage facilities are used appropriately to store sensitive data, such as PII, user credentials or cryptographic keys.</t>
  </si>
  <si>
    <t>No sensitive data should be stored outside of the app container or system credential storage facilities.</t>
  </si>
  <si>
    <t>No sensitive data is written to application logs.</t>
  </si>
  <si>
    <t>No sensitive data is shared with third parties unless it is a necessary part of the architecture.</t>
  </si>
  <si>
    <t>The keyboard cache is disabled on text inputs that process sensitive data.</t>
  </si>
  <si>
    <t>No sensitive data is exposed via IPC mechanisms.</t>
  </si>
  <si>
    <t>No sensitive data, such as passwords or pins, is exposed through the user interface.</t>
  </si>
  <si>
    <t>No sensitive data is included in backups generated by the mobile operating system.</t>
  </si>
  <si>
    <t>The app removes sensitive data from views when backgrounded.</t>
  </si>
  <si>
    <t>The app does not hold sensitive data in memory longer than necessary, and memory is cleared explicitly after use.</t>
  </si>
  <si>
    <t>The app enforces a minimum device-access-security policy, such as requiring the user to set a device passcode.</t>
  </si>
  <si>
    <t>The app educates the user about the types of personally identifiable information processed, as well as security best practices the user should follow in using the app.</t>
  </si>
  <si>
    <t>The app does not rely on symmetric cryptography with hardcoded keys as a sole method of encryption.</t>
  </si>
  <si>
    <t>The app uses proven implementations of cryptographic primitives.</t>
  </si>
  <si>
    <t>The app uses cryptographic primitives that are appropriate for the particular use-case, configured with parameters that adhere to industry best practices.</t>
  </si>
  <si>
    <t>The app does not use cryptographic protocols or algorithms that are widely considered depreciated for security purposes.</t>
  </si>
  <si>
    <t>The app doesn't re-use the same cryptographic key for multiple purposes.</t>
  </si>
  <si>
    <t>All random values are generated using a sufficiently secure random number generator.</t>
  </si>
  <si>
    <t>If the app provides users access to a remote service, some form of authentication, such as username/password authentication, is performed at the remote endpoint.</t>
  </si>
  <si>
    <t>If stateful session management is used, the remote endpoint uses randomly generated session identifiers to authenticate client requests without sending the user's credentials.</t>
  </si>
  <si>
    <t>If stateless token-based authentication is used, the server provides a token that has been signed using a secure algorithm.</t>
  </si>
  <si>
    <t>The remote endpoint terminates the existing session when the user logs out.</t>
  </si>
  <si>
    <t>A password policy exists and is enforced at the remote endpoint.</t>
  </si>
  <si>
    <t>The remote endpoint implements a mechanism to protect against the submission of credentials an excessive number of times.</t>
  </si>
  <si>
    <t>Biometric authentication, if any, is not event-bound (i.e. using an API that simply returns "true" or "false"). Instead, it is based on unlocking the keychain/keystore.</t>
  </si>
  <si>
    <t>Sessions are invalidated at the remote endpoint after a predefined period of inactivity and access tokens expire.</t>
  </si>
  <si>
    <t>A second factor of authentication exists at the remote endpoint and the 2FA requirement is consistently enforced.</t>
  </si>
  <si>
    <t>Sensitive transactions require step-up authentication.</t>
  </si>
  <si>
    <t>The app informs the user of all login activities with their account. Users are able view a list of devices used to access the account, and to block specific devices.</t>
  </si>
  <si>
    <t>Data is encrypted on the network using TLS. The secure channel is used consistently throughout the app.</t>
  </si>
  <si>
    <t>The TLS settings are in line with current best practices, or as close as possible if the mobile operating system does not support the recommended standards.</t>
  </si>
  <si>
    <t>The app verifies the X.509 certificate of the remote endpoint when the secure channel is established. Only certificates signed by a trusted CA are accepted.</t>
  </si>
  <si>
    <t>The app either uses its own certificate store, or pins the endpoint certificate or public key, and subsequently does not establish connections with endpoints that offer a different certificate or key, even if signed by a trusted CA.</t>
  </si>
  <si>
    <t>The app doesn't rely on a single insecure communication channel (email or SMS) for critical operations, such as enrollments and account recovery.</t>
  </si>
  <si>
    <t>The app only depends on up-to-date connectivity and security libraries.</t>
  </si>
  <si>
    <t>The app only requests the minimum set of permissions necessary.</t>
  </si>
  <si>
    <t>All inputs from external sources and the user are validated and if necessary sanitized. This includes data received via the UI, IPC mechanisms such as intents, custom URLs, and network sources.</t>
  </si>
  <si>
    <t>The app does not export sensitive functionality via custom URL schemes, unless these mechanisms are properly protected.</t>
  </si>
  <si>
    <t>The app does not export sensitive functionality through IPC facilities, unless these mechanisms are properly protected.</t>
  </si>
  <si>
    <t>JavaScript is disabled in WebViews unless explicitly required.</t>
  </si>
  <si>
    <t>WebViews are configured to allow only the minimum set of protocol handlers required (ideally, only https is supported). Potentially dangerous handlers, such as file, tel and app-id, are disabled.</t>
  </si>
  <si>
    <t>Object deserialization, if any, is implemented using safe serialization APIs.</t>
  </si>
  <si>
    <t>The app is signed and provisioned with a valid certificate, of which the private key is properly protected.</t>
  </si>
  <si>
    <t>The app has been built in release mode, with settings appropriate for a release build (e.g. non-debuggable).</t>
  </si>
  <si>
    <t>Debugging symbols have been removed from native binaries.</t>
  </si>
  <si>
    <t>Debugging code has been removed, and the app does not log verbose errors or debugging messages.</t>
  </si>
  <si>
    <t>All third party components used by the mobile app, such as libraries and frameworks, are identified, and checked for known vulnerabilities.</t>
  </si>
  <si>
    <t>The app catches and handles possible exceptions.</t>
  </si>
  <si>
    <t>Error handling logic in security controls denies access by default.</t>
  </si>
  <si>
    <t>In unmanaged code, memory is allocated, freed and used securely.</t>
  </si>
  <si>
    <r>
      <t xml:space="preserve">OWASP Mobile Application Security Checklist
</t>
    </r>
    <r>
      <rPr>
        <sz val="14"/>
        <rFont val="Trebuchet MS"/>
        <family val="2"/>
      </rPr>
      <t xml:space="preserve">
Based on the OWASP Mobile Application Security Verification Standard</t>
    </r>
  </si>
  <si>
    <t>MASVS Version:</t>
  </si>
  <si>
    <t>1.1.0</t>
  </si>
  <si>
    <t>Online version of the MSTG:</t>
  </si>
  <si>
    <t>MASVS version</t>
  </si>
  <si>
    <t>Georges Bolssens</t>
  </si>
  <si>
    <t>6.8</t>
  </si>
  <si>
    <t>6.7</t>
  </si>
  <si>
    <t>5.6</t>
  </si>
  <si>
    <t>1.9</t>
  </si>
  <si>
    <t>1.8</t>
  </si>
  <si>
    <t>1.6</t>
  </si>
  <si>
    <t>1.5</t>
  </si>
  <si>
    <t>1.4</t>
  </si>
  <si>
    <t>1.3</t>
  </si>
  <si>
    <t>1.2</t>
  </si>
  <si>
    <t>8.1</t>
  </si>
  <si>
    <t>8.2</t>
  </si>
  <si>
    <t>8.3</t>
  </si>
  <si>
    <t>8.4</t>
  </si>
  <si>
    <t>8.5</t>
  </si>
  <si>
    <t>8.6</t>
  </si>
  <si>
    <t>8.7</t>
  </si>
  <si>
    <t>8.8</t>
  </si>
  <si>
    <t>8.11</t>
  </si>
  <si>
    <t>8.12</t>
  </si>
  <si>
    <t>The app detects, and responds to, the presence of a rooted or jailbroken device either by alerting the user or terminating the app.</t>
  </si>
  <si>
    <t>The app prevents debugging and/or detects, and responds to, a debugger being attached. All available debugging protocols must be covered.</t>
  </si>
  <si>
    <t>The app detects, and responds to, tampering with executable files and critical data within its own sandbox.</t>
  </si>
  <si>
    <t>The app detects, and responds to, the presence of widely used reverse engineering tools and frameworks on the device.</t>
  </si>
  <si>
    <t>The app detects, and responds to, being run in an emulator.</t>
  </si>
  <si>
    <t>The app detects, and responds to, tampering the code and data in its own memory space.</t>
  </si>
  <si>
    <t>The app implements multiple mechanisms in each defense category (8.1 to 8.6). Note that resiliency scales with the amount, diversity of the originality of the mechanisms used.</t>
  </si>
  <si>
    <t>The detection mechanisms trigger responses of different types, including delayed and stealthy responses.</t>
  </si>
  <si>
    <t>Obfuscation is applied to programmatic defenses, which in turn impede de-obfuscation via dynamic analysis.</t>
  </si>
  <si>
    <t>The app implements a 'device binding' functionality using a device fingerprint derived from multiple properties unique to the device.</t>
  </si>
  <si>
    <t>All executable files and libraries belonging to the app are either encrypted on the file level and/or important code and data segments inside the executables are encrypted or packed. Trivial static analysis does not reveal important code or data.</t>
  </si>
  <si>
    <t>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</si>
  <si>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r>
      <rPr>
        <b/>
        <sz val="12"/>
        <color theme="1"/>
        <rFont val="Calibri"/>
        <family val="2"/>
      </rPr>
      <t>Sync with MASVS/MSTG v1.1.0</t>
    </r>
    <r>
      <rPr>
        <sz val="12"/>
        <color theme="1"/>
        <rFont val="Calibri"/>
      </rPr>
      <t xml:space="preserve">
-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theme="1"/>
        <rFont val="Calibri"/>
        <family val="2"/>
      </rPr>
      <t xml:space="preserve">
Coupling the checklist version to a specific MASVS/MSTG versio</t>
    </r>
    <r>
      <rPr>
        <sz val="12"/>
        <color theme="1"/>
        <rFont val="Calibri"/>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theme="1"/>
        <rFont val="Calibri"/>
        <family val="2"/>
      </rPr>
      <t xml:space="preserve">
Syncing "Anti-RE" worksheets to better match the L1/L2 "Security Requirements" worksheets</t>
    </r>
    <r>
      <rPr>
        <sz val="12"/>
        <color theme="1"/>
        <rFont val="Calibri"/>
        <family val="2"/>
      </rPr>
      <t xml:space="preserve">
- Adding "ID" header
- Removing inner cell borders
</t>
    </r>
    <r>
      <rPr>
        <b/>
        <sz val="12"/>
        <color theme="1"/>
        <rFont val="Calibri"/>
        <family val="2"/>
      </rPr>
      <t xml:space="preserve">
Housekeeping/Mis</t>
    </r>
    <r>
      <rPr>
        <sz val="12"/>
        <color theme="1"/>
        <rFont val="Calibri"/>
        <family val="2"/>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</si>
  <si>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SHA256 Hash of APK
(Can be obtained by using shasum, openssl or sha256sum)</t>
  </si>
  <si>
    <t>SHA256 Hash of IPA
(Can be obtained by using shasum, openssl or sha256sum)</t>
  </si>
  <si>
    <t>Abderrahmane Aftahi</t>
  </si>
  <si>
    <t>Romuald Szkudlarek</t>
  </si>
  <si>
    <t>1.1.0.1</t>
  </si>
  <si>
    <t>1.1.0.2</t>
  </si>
  <si>
    <t xml:space="preserve">The two rows above are used to construct the base for all hyperlinks in the Android and iOS cehcklists. 
Adjust to your specific use case to update all hyperlinks to a specific version of the MSTG </t>
  </si>
  <si>
    <t>1.1.0.3</t>
  </si>
  <si>
    <t>1.1.0.4</t>
  </si>
  <si>
    <t>1.1.0.5</t>
  </si>
  <si>
    <t>1.1.0.6</t>
  </si>
  <si>
    <t xml:space="preserve">SHA256 checksum instead of MD5 on Dashboard worksheet
Fixed the Management Summary worksheet
Added explanation for hyperlinking to the Dashboard worksheet
Added 0x04 hyperlink to MSTG for V4.11 on both platforms (previously blank)
</t>
  </si>
  <si>
    <t xml:space="preserve">
Added 0x06 hyperlink to MSTG for V5.6 on iOS (previously blank)
Added a second hyperlink where feasible</t>
  </si>
  <si>
    <t>1.1.0.7</t>
  </si>
  <si>
    <t>Testing Procedure(s)</t>
  </si>
  <si>
    <t>Adjusted headings to facilitate having 2 links to the MSTG
Adding 0x05 hyperlink to MSTG for Android-V8.11 (previously blank)
Cosmetics (Top-Left alignment, WordWrap, fit-to-width and -height)</t>
  </si>
  <si>
    <t>1.1.2</t>
  </si>
  <si>
    <t>Updating the lnk to the 1.1.0 version of the guide</t>
  </si>
  <si>
    <t>Translating to French based on MASVS 1.1.1</t>
  </si>
  <si>
    <t>1.1.1.1</t>
  </si>
  <si>
    <t>Updating the links based on OSS19 restructured chapters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</si>
</sst>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36"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ont>
    <font>
      <b/>
      <sz val="11"/>
      <color rgb="FF000000"/>
      <name val="Calibri"/>
    </font>
    <font>
      <b/>
      <sz val="11"/>
      <name val="Calibri"/>
    </font>
    <font>
      <sz val="11"/>
      <color theme="1"/>
      <name val="Calibri"/>
    </font>
    <font>
      <b/>
      <sz val="11"/>
      <color theme="1"/>
      <name val="Calibri"/>
    </font>
    <font>
      <b/>
      <sz val="14"/>
      <color theme="1"/>
      <name val="Calibri"/>
    </font>
    <font>
      <sz val="12"/>
      <color theme="1"/>
      <name val="Calibri"/>
    </font>
    <font>
      <b/>
      <sz val="12"/>
      <color theme="1"/>
      <name val="Calibri"/>
    </font>
    <font>
      <u/>
      <sz val="11"/>
      <color theme="10"/>
      <name val="Calibri"/>
      <scheme val="minor"/>
    </font>
    <font>
      <b/>
      <sz val="14"/>
      <name val="Trebuchet MS"/>
      <family val="2"/>
    </font>
    <font>
      <sz val="14"/>
      <name val="Trebuchet MS"/>
      <family val="2"/>
    </font>
    <font>
      <b/>
      <sz val="12"/>
      <color theme="1"/>
      <name val="Calibri"/>
      <family val="2"/>
      <scheme val="minor"/>
    </font>
    <font>
      <b/>
      <sz val="12"/>
      <color rgb="FF000000"/>
      <name val="Calibri"/>
    </font>
    <font>
      <sz val="12"/>
      <color theme="1"/>
      <name val="Calibri"/>
      <family val="2"/>
      <scheme val="minor"/>
    </font>
    <font>
      <sz val="12"/>
      <color rgb="FFFF0000"/>
      <name val="Calibri"/>
      <family val="2"/>
      <scheme val="minor"/>
    </font>
    <font>
      <b/>
      <sz val="12"/>
      <color theme="1"/>
      <name val="Calibri"/>
      <family val="2"/>
    </font>
    <font>
      <sz val="12"/>
      <color theme="1"/>
      <name val="Calibri"/>
      <family val="2"/>
    </font>
    <font>
      <b/>
      <sz val="11"/>
      <color rgb="FFFFFFFF"/>
      <name val="Calibri"/>
      <family val="2"/>
    </font>
    <font>
      <b/>
      <i/>
      <u/>
      <sz val="11"/>
      <name val="Calibri"/>
      <family val="2"/>
    </font>
    <font>
      <sz val="12"/>
      <name val="Calibri"/>
      <family val="2"/>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s>
  <cellStyleXfs count="6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9" fillId="0" borderId="0"/>
  </cellStyleXfs>
  <cellXfs count="173">
    <xf numFmtId="0" fontId="0" fillId="0" borderId="0" xfId="0"/>
    <xf numFmtId="0" fontId="4" fillId="9" borderId="13" xfId="0" applyFont="1" applyFill="1" applyBorder="1" applyAlignment="1" applyProtection="1">
      <alignment vertical="center"/>
    </xf>
    <xf numFmtId="0" fontId="4" fillId="9" borderId="11" xfId="0" applyFont="1" applyFill="1" applyBorder="1" applyAlignment="1" applyProtection="1">
      <alignment vertical="center"/>
    </xf>
    <xf numFmtId="0" fontId="4" fillId="9" borderId="12" xfId="0" applyFont="1" applyFill="1" applyBorder="1" applyAlignment="1" applyProtection="1">
      <alignment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7" fillId="0" borderId="0" xfId="0" applyFont="1"/>
    <xf numFmtId="0" fontId="9" fillId="0" borderId="0" xfId="0" applyFont="1"/>
    <xf numFmtId="0" fontId="6" fillId="0" borderId="0" xfId="0" applyFont="1"/>
    <xf numFmtId="0" fontId="7" fillId="0" borderId="2" xfId="0" applyFont="1" applyBorder="1"/>
    <xf numFmtId="0" fontId="7" fillId="0" borderId="18" xfId="0" applyFont="1" applyBorder="1"/>
    <xf numFmtId="0" fontId="11" fillId="12" borderId="18" xfId="9" applyFont="1" applyFill="1" applyBorder="1" applyAlignment="1">
      <alignment vertical="center"/>
    </xf>
    <xf numFmtId="0" fontId="5" fillId="0" borderId="15" xfId="0" applyFont="1" applyBorder="1" applyAlignment="1" applyProtection="1">
      <alignment horizontal="left" vertical="center" wrapText="1"/>
      <protection locked="0"/>
    </xf>
    <xf numFmtId="0" fontId="6" fillId="11" borderId="0" xfId="0" applyFont="1" applyFill="1" applyBorder="1"/>
    <xf numFmtId="0" fontId="6" fillId="11" borderId="0" xfId="0" applyFont="1" applyFill="1" applyBorder="1" applyAlignment="1" applyProtection="1">
      <alignment horizontal="center" vertical="center"/>
    </xf>
    <xf numFmtId="0" fontId="5" fillId="11" borderId="0" xfId="0" applyFont="1" applyFill="1" applyBorder="1" applyAlignment="1">
      <alignment horizontal="center" vertical="center" wrapText="1"/>
    </xf>
    <xf numFmtId="9" fontId="6" fillId="11" borderId="0" xfId="0" applyNumberFormat="1" applyFont="1" applyFill="1" applyBorder="1" applyAlignment="1">
      <alignment horizontal="right" vertical="center" indent="1"/>
    </xf>
    <xf numFmtId="0" fontId="7" fillId="0" borderId="2" xfId="0" applyFont="1" applyBorder="1" applyAlignment="1">
      <alignment horizontal="center"/>
    </xf>
    <xf numFmtId="0" fontId="7" fillId="0" borderId="0" xfId="0" applyFont="1" applyBorder="1"/>
    <xf numFmtId="10" fontId="7" fillId="0" borderId="2" xfId="0" applyNumberFormat="1" applyFont="1" applyBorder="1"/>
    <xf numFmtId="0" fontId="10" fillId="13" borderId="0" xfId="0" applyFont="1" applyFill="1" applyBorder="1" applyAlignment="1">
      <alignment horizontal="center" vertical="center" wrapText="1"/>
    </xf>
    <xf numFmtId="0" fontId="6" fillId="11" borderId="0" xfId="0" applyFont="1" applyFill="1" applyBorder="1" applyAlignment="1">
      <alignment horizontal="left" wrapText="1"/>
    </xf>
    <xf numFmtId="0" fontId="4" fillId="9" borderId="16" xfId="0" applyFont="1" applyFill="1" applyBorder="1" applyAlignment="1" applyProtection="1">
      <alignment vertical="center"/>
    </xf>
    <xf numFmtId="0" fontId="14" fillId="0" borderId="0" xfId="0" applyFont="1"/>
    <xf numFmtId="0" fontId="15" fillId="5" borderId="0" xfId="0" applyFont="1" applyFill="1" applyBorder="1" applyAlignment="1">
      <alignment horizontal="center" vertical="center" wrapText="1"/>
    </xf>
    <xf numFmtId="0" fontId="15" fillId="7" borderId="0" xfId="0" applyFont="1" applyFill="1" applyBorder="1" applyAlignment="1">
      <alignment horizontal="center" vertical="center" wrapText="1"/>
    </xf>
    <xf numFmtId="0" fontId="16" fillId="2" borderId="32" xfId="0" applyFont="1" applyFill="1" applyBorder="1" applyAlignment="1">
      <alignment horizontal="center" vertical="center" wrapText="1"/>
    </xf>
    <xf numFmtId="0" fontId="17" fillId="3" borderId="0" xfId="0" applyFont="1" applyFill="1" applyBorder="1" applyAlignment="1">
      <alignment horizontal="center" vertical="center" wrapText="1"/>
    </xf>
    <xf numFmtId="0" fontId="15" fillId="0" borderId="0" xfId="0" applyFont="1" applyBorder="1" applyAlignment="1">
      <alignment vertical="center" wrapText="1"/>
    </xf>
    <xf numFmtId="0" fontId="15" fillId="0" borderId="0" xfId="0" applyFont="1" applyBorder="1" applyAlignment="1">
      <alignment horizontal="center" vertical="center" wrapText="1"/>
    </xf>
    <xf numFmtId="0" fontId="18" fillId="3" borderId="0" xfId="0" applyFont="1" applyFill="1" applyBorder="1" applyAlignment="1">
      <alignment vertical="center" wrapText="1"/>
    </xf>
    <xf numFmtId="0" fontId="16" fillId="2" borderId="20" xfId="0" applyFont="1" applyFill="1" applyBorder="1" applyAlignment="1">
      <alignment horizontal="center" vertical="center" wrapText="1"/>
    </xf>
    <xf numFmtId="0" fontId="19" fillId="0" borderId="0" xfId="0" applyFont="1"/>
    <xf numFmtId="0" fontId="22" fillId="0" borderId="0" xfId="0" applyFont="1"/>
    <xf numFmtId="0" fontId="15" fillId="6" borderId="0" xfId="0" applyFont="1" applyFill="1" applyBorder="1" applyAlignment="1">
      <alignment horizontal="center" vertical="center" wrapText="1"/>
    </xf>
    <xf numFmtId="0" fontId="15" fillId="0" borderId="0" xfId="0" applyFont="1" applyFill="1" applyBorder="1" applyAlignment="1">
      <alignment vertical="center" wrapText="1"/>
    </xf>
    <xf numFmtId="0" fontId="18" fillId="3" borderId="0" xfId="0" applyFont="1" applyFill="1" applyBorder="1" applyAlignment="1">
      <alignment horizontal="center" vertical="center" wrapText="1"/>
    </xf>
    <xf numFmtId="0" fontId="15" fillId="0" borderId="0" xfId="0" applyFont="1" applyBorder="1" applyAlignment="1">
      <alignment wrapText="1"/>
    </xf>
    <xf numFmtId="0" fontId="24" fillId="0" borderId="0" xfId="9" applyFont="1" applyBorder="1" applyAlignment="1">
      <alignment horizontal="left" wrapText="1"/>
    </xf>
    <xf numFmtId="0" fontId="6" fillId="0" borderId="12" xfId="0" applyFont="1" applyBorder="1" applyAlignment="1" applyProtection="1">
      <alignment vertical="center" wrapText="1"/>
      <protection locked="0"/>
    </xf>
    <xf numFmtId="164" fontId="6" fillId="0" borderId="12" xfId="0" applyNumberFormat="1" applyFont="1" applyBorder="1" applyAlignment="1" applyProtection="1">
      <alignment vertical="center" wrapText="1"/>
      <protection locked="0"/>
    </xf>
    <xf numFmtId="0" fontId="22" fillId="0" borderId="2" xfId="0" applyFont="1" applyBorder="1"/>
    <xf numFmtId="0" fontId="22" fillId="0" borderId="2" xfId="0" applyFont="1" applyBorder="1" applyAlignment="1"/>
    <xf numFmtId="14" fontId="22" fillId="0" borderId="2" xfId="0" applyNumberFormat="1" applyFont="1" applyBorder="1"/>
    <xf numFmtId="0" fontId="27" fillId="0" borderId="2" xfId="0" applyFont="1" applyBorder="1"/>
    <xf numFmtId="0" fontId="23" fillId="0" borderId="2" xfId="0" applyFont="1" applyBorder="1"/>
    <xf numFmtId="0" fontId="0" fillId="0" borderId="2" xfId="0" applyBorder="1" applyAlignment="1">
      <alignment horizontal="center"/>
    </xf>
    <xf numFmtId="0" fontId="22" fillId="0" borderId="2" xfId="0" applyFont="1" applyBorder="1" applyAlignment="1">
      <alignment horizont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22" fillId="0" borderId="2" xfId="0" quotePrefix="1" applyFont="1" applyBorder="1" applyAlignment="1">
      <alignment horizontal="center"/>
    </xf>
    <xf numFmtId="0" fontId="28" fillId="0" borderId="0" xfId="0" applyFont="1" applyBorder="1" applyAlignment="1">
      <alignment horizontal="left"/>
    </xf>
    <xf numFmtId="0" fontId="32" fillId="0" borderId="2" xfId="0" applyFont="1" applyBorder="1" applyAlignment="1">
      <alignment wrapText="1"/>
    </xf>
    <xf numFmtId="49" fontId="8" fillId="0" borderId="0" xfId="0" applyNumberFormat="1" applyFont="1"/>
    <xf numFmtId="49" fontId="0" fillId="0" borderId="0" xfId="0" applyNumberFormat="1"/>
    <xf numFmtId="49" fontId="33" fillId="2" borderId="34" xfId="0" applyNumberFormat="1" applyFont="1" applyFill="1" applyBorder="1" applyAlignment="1">
      <alignment horizontal="center" vertical="center" wrapText="1"/>
    </xf>
    <xf numFmtId="49" fontId="18" fillId="3" borderId="35" xfId="0" applyNumberFormat="1" applyFont="1" applyFill="1" applyBorder="1" applyAlignment="1">
      <alignment horizontal="center" vertical="center" wrapText="1"/>
    </xf>
    <xf numFmtId="49" fontId="16" fillId="4" borderId="35" xfId="0" applyNumberFormat="1" applyFont="1" applyFill="1" applyBorder="1" applyAlignment="1">
      <alignment horizontal="center" vertical="center" wrapText="1"/>
    </xf>
    <xf numFmtId="49" fontId="16" fillId="4" borderId="35" xfId="0" quotePrefix="1" applyNumberFormat="1" applyFont="1" applyFill="1" applyBorder="1" applyAlignment="1">
      <alignment horizontal="center" vertical="center" wrapText="1"/>
    </xf>
    <xf numFmtId="49" fontId="16" fillId="2" borderId="21" xfId="0" applyNumberFormat="1" applyFont="1" applyFill="1" applyBorder="1" applyAlignment="1">
      <alignment horizontal="center" vertical="center" wrapText="1"/>
    </xf>
    <xf numFmtId="49" fontId="19" fillId="0" borderId="0" xfId="0" applyNumberFormat="1" applyFont="1"/>
    <xf numFmtId="49" fontId="20" fillId="0" borderId="0" xfId="0" applyNumberFormat="1" applyFont="1" applyAlignment="1">
      <alignment horizontal="left"/>
    </xf>
    <xf numFmtId="49" fontId="16" fillId="2" borderId="1" xfId="0" applyNumberFormat="1" applyFont="1" applyFill="1" applyBorder="1" applyAlignment="1">
      <alignment vertical="center" wrapText="1"/>
    </xf>
    <xf numFmtId="49" fontId="19" fillId="0" borderId="2" xfId="0" applyNumberFormat="1" applyFont="1" applyBorder="1" applyAlignment="1">
      <alignment vertical="top" wrapText="1"/>
    </xf>
    <xf numFmtId="49" fontId="21" fillId="0" borderId="0" xfId="0" applyNumberFormat="1" applyFont="1"/>
    <xf numFmtId="49" fontId="22" fillId="0" borderId="0" xfId="0" applyNumberFormat="1" applyFont="1"/>
    <xf numFmtId="49" fontId="16" fillId="2" borderId="34" xfId="0" applyNumberFormat="1" applyFont="1" applyFill="1" applyBorder="1" applyAlignment="1">
      <alignment horizontal="center" vertical="center" wrapText="1"/>
    </xf>
    <xf numFmtId="49" fontId="17" fillId="3" borderId="35" xfId="0" applyNumberFormat="1" applyFont="1" applyFill="1" applyBorder="1" applyAlignment="1">
      <alignment horizontal="center" vertical="center" wrapText="1"/>
    </xf>
    <xf numFmtId="49" fontId="16" fillId="4" borderId="35" xfId="0" applyNumberFormat="1" applyFont="1" applyFill="1" applyBorder="1" applyAlignment="1">
      <alignment horizontal="center" wrapText="1"/>
    </xf>
    <xf numFmtId="49" fontId="14" fillId="0" borderId="0" xfId="0" applyNumberFormat="1" applyFont="1"/>
    <xf numFmtId="49" fontId="33" fillId="4" borderId="35" xfId="0" applyNumberFormat="1" applyFont="1" applyFill="1" applyBorder="1" applyAlignment="1">
      <alignment horizontal="center" vertical="center" wrapText="1"/>
    </xf>
    <xf numFmtId="49" fontId="33" fillId="4" borderId="35" xfId="0" applyNumberFormat="1" applyFont="1" applyFill="1" applyBorder="1" applyAlignment="1">
      <alignment horizontal="center" wrapText="1"/>
    </xf>
    <xf numFmtId="0" fontId="0" fillId="0" borderId="0" xfId="0" applyBorder="1"/>
    <xf numFmtId="49" fontId="22" fillId="0" borderId="0" xfId="0" applyNumberFormat="1" applyFont="1" applyBorder="1"/>
    <xf numFmtId="0" fontId="22" fillId="0" borderId="0" xfId="0" applyFont="1" applyBorder="1"/>
    <xf numFmtId="0" fontId="30" fillId="0" borderId="0" xfId="0" applyFont="1" applyBorder="1"/>
    <xf numFmtId="49" fontId="19" fillId="0" borderId="0" xfId="0" applyNumberFormat="1" applyFont="1" applyBorder="1"/>
    <xf numFmtId="0" fontId="19" fillId="0" borderId="0" xfId="0" applyFont="1" applyBorder="1"/>
    <xf numFmtId="49" fontId="20" fillId="0" borderId="0" xfId="0" applyNumberFormat="1" applyFont="1" applyBorder="1" applyAlignment="1">
      <alignment horizontal="left"/>
    </xf>
    <xf numFmtId="0" fontId="14" fillId="0" borderId="0" xfId="0" applyFont="1" applyBorder="1"/>
    <xf numFmtId="49" fontId="14" fillId="0" borderId="0" xfId="0" applyNumberFormat="1" applyFont="1" applyBorder="1"/>
    <xf numFmtId="49" fontId="0" fillId="0" borderId="0" xfId="0" applyNumberFormat="1" applyBorder="1"/>
    <xf numFmtId="49" fontId="8" fillId="0" borderId="0" xfId="0" applyNumberFormat="1" applyFont="1" applyBorder="1"/>
    <xf numFmtId="0" fontId="7" fillId="0" borderId="18" xfId="0" applyFont="1" applyFill="1" applyBorder="1"/>
    <xf numFmtId="0" fontId="7" fillId="0" borderId="2" xfId="0" applyFont="1" applyFill="1" applyBorder="1"/>
    <xf numFmtId="0" fontId="0" fillId="0" borderId="0" xfId="0" applyAlignment="1">
      <alignment wrapText="1"/>
    </xf>
    <xf numFmtId="0" fontId="32" fillId="0" borderId="2" xfId="0" applyFont="1" applyBorder="1"/>
    <xf numFmtId="0" fontId="35" fillId="0" borderId="2" xfId="0" quotePrefix="1" applyFont="1" applyBorder="1" applyAlignment="1">
      <alignment horizontal="center"/>
    </xf>
    <xf numFmtId="14" fontId="32" fillId="0" borderId="2" xfId="0" applyNumberFormat="1" applyFont="1" applyBorder="1"/>
    <xf numFmtId="0" fontId="35" fillId="0" borderId="2" xfId="0" applyFont="1" applyBorder="1"/>
    <xf numFmtId="14" fontId="35" fillId="0" borderId="2" xfId="0" applyNumberFormat="1" applyFont="1" applyBorder="1"/>
    <xf numFmtId="0" fontId="0" fillId="0" borderId="2" xfId="0" applyBorder="1"/>
    <xf numFmtId="0" fontId="0" fillId="0" borderId="2" xfId="0" applyBorder="1" applyAlignment="1">
      <alignment wrapText="1"/>
    </xf>
    <xf numFmtId="0" fontId="22" fillId="0" borderId="0" xfId="0" applyFont="1" applyAlignment="1">
      <alignment horizontal="left" vertical="top" wrapText="1"/>
    </xf>
    <xf numFmtId="0" fontId="17" fillId="3" borderId="0" xfId="0" applyFont="1" applyFill="1" applyBorder="1" applyAlignment="1">
      <alignment horizontal="left" vertical="top" wrapText="1"/>
    </xf>
    <xf numFmtId="0" fontId="19" fillId="0" borderId="0" xfId="0" applyFont="1" applyBorder="1" applyAlignment="1">
      <alignment horizontal="left" vertical="top" wrapText="1"/>
    </xf>
    <xf numFmtId="0" fontId="18" fillId="3" borderId="0" xfId="0" applyFont="1" applyFill="1" applyBorder="1" applyAlignment="1">
      <alignment horizontal="left" vertical="top" wrapText="1"/>
    </xf>
    <xf numFmtId="0" fontId="1" fillId="0" borderId="0" xfId="9" applyFill="1" applyBorder="1" applyAlignment="1">
      <alignment horizontal="left" vertical="top" wrapText="1"/>
    </xf>
    <xf numFmtId="0" fontId="1" fillId="0" borderId="0" xfId="9" applyBorder="1" applyAlignment="1">
      <alignment horizontal="left" vertical="top" wrapText="1"/>
    </xf>
    <xf numFmtId="0" fontId="24" fillId="0" borderId="0" xfId="9" applyFont="1" applyBorder="1" applyAlignment="1">
      <alignment horizontal="left" vertical="top" wrapText="1"/>
    </xf>
    <xf numFmtId="0" fontId="16" fillId="2" borderId="20" xfId="0" applyFont="1" applyFill="1" applyBorder="1" applyAlignment="1">
      <alignment horizontal="left" vertical="top" wrapText="1"/>
    </xf>
    <xf numFmtId="0" fontId="19" fillId="0" borderId="0" xfId="0" applyFont="1" applyAlignment="1">
      <alignment horizontal="left" vertical="top" wrapText="1"/>
    </xf>
    <xf numFmtId="0" fontId="14" fillId="0" borderId="0" xfId="0" applyFont="1" applyAlignment="1">
      <alignment horizontal="left" vertical="top" wrapText="1"/>
    </xf>
    <xf numFmtId="0" fontId="0" fillId="0" borderId="0" xfId="0" applyAlignment="1">
      <alignment horizontal="left" vertical="top" wrapText="1"/>
    </xf>
    <xf numFmtId="0" fontId="22" fillId="0" borderId="0" xfId="0" applyFont="1" applyBorder="1" applyAlignment="1">
      <alignment horizontal="left" vertical="top" wrapText="1"/>
    </xf>
    <xf numFmtId="0" fontId="1" fillId="0" borderId="0" xfId="9" applyFill="1" applyAlignment="1">
      <alignment horizontal="left" vertical="top" wrapText="1"/>
    </xf>
    <xf numFmtId="0" fontId="14" fillId="0" borderId="0" xfId="0" applyFont="1" applyBorder="1" applyAlignment="1">
      <alignment horizontal="left" vertical="top" wrapText="1"/>
    </xf>
    <xf numFmtId="0" fontId="0" fillId="0" borderId="0" xfId="0" applyBorder="1" applyAlignment="1">
      <alignment horizontal="left" vertical="top" wrapText="1"/>
    </xf>
    <xf numFmtId="0" fontId="16" fillId="2" borderId="32" xfId="0" applyFont="1" applyFill="1" applyBorder="1" applyAlignment="1">
      <alignment horizontal="left" vertical="top" wrapText="1"/>
    </xf>
    <xf numFmtId="0" fontId="15" fillId="0" borderId="0" xfId="62" applyFont="1" applyBorder="1" applyAlignment="1">
      <alignment horizontal="left" vertical="top" wrapText="1"/>
    </xf>
    <xf numFmtId="0" fontId="15" fillId="0" borderId="0" xfId="0" applyFont="1" applyBorder="1" applyAlignment="1">
      <alignment horizontal="left" vertical="top" wrapText="1"/>
    </xf>
    <xf numFmtId="0" fontId="16" fillId="2" borderId="1" xfId="0" applyFont="1" applyFill="1" applyBorder="1" applyAlignment="1">
      <alignment horizontal="left" vertical="top" wrapText="1"/>
    </xf>
    <xf numFmtId="0" fontId="19" fillId="0" borderId="2" xfId="0" applyFont="1" applyBorder="1" applyAlignment="1">
      <alignment horizontal="left" vertical="top" wrapText="1"/>
    </xf>
    <xf numFmtId="0" fontId="16" fillId="2" borderId="33" xfId="0" applyFont="1" applyFill="1" applyBorder="1" applyAlignment="1">
      <alignment horizontal="left" vertical="top" wrapText="1"/>
    </xf>
    <xf numFmtId="0" fontId="18" fillId="3" borderId="7" xfId="0" applyFont="1" applyFill="1" applyBorder="1" applyAlignment="1">
      <alignment horizontal="left" vertical="top" wrapText="1"/>
    </xf>
    <xf numFmtId="0" fontId="15" fillId="0" borderId="7" xfId="0" applyFont="1" applyBorder="1" applyAlignment="1">
      <alignment horizontal="left" vertical="top" wrapText="1"/>
    </xf>
    <xf numFmtId="0" fontId="16" fillId="2" borderId="22" xfId="0" applyFont="1" applyFill="1" applyBorder="1" applyAlignment="1">
      <alignment horizontal="left" vertical="top" wrapText="1"/>
    </xf>
    <xf numFmtId="0" fontId="24" fillId="0" borderId="7" xfId="9" applyFont="1" applyBorder="1" applyAlignment="1">
      <alignment horizontal="left" vertical="top" wrapText="1"/>
    </xf>
    <xf numFmtId="0" fontId="17" fillId="3" borderId="7" xfId="0" applyFont="1" applyFill="1" applyBorder="1" applyAlignment="1">
      <alignment horizontal="left" vertical="top" wrapText="1"/>
    </xf>
    <xf numFmtId="0" fontId="34" fillId="0" borderId="7" xfId="0" applyFont="1" applyBorder="1" applyAlignment="1">
      <alignment horizontal="left" vertical="top" wrapText="1"/>
    </xf>
    <xf numFmtId="0" fontId="1" fillId="0" borderId="7" xfId="9" applyBorder="1" applyAlignment="1">
      <alignment horizontal="left" vertical="top" wrapText="1"/>
    </xf>
    <xf numFmtId="0" fontId="30" fillId="0" borderId="7" xfId="0" applyFont="1" applyBorder="1" applyAlignment="1">
      <alignment horizontal="left" vertical="top" wrapText="1"/>
    </xf>
    <xf numFmtId="0" fontId="16" fillId="2" borderId="0" xfId="0" applyFont="1" applyFill="1" applyBorder="1" applyAlignment="1">
      <alignment horizontal="left" vertical="top" wrapText="1"/>
    </xf>
    <xf numFmtId="0" fontId="16" fillId="2" borderId="7" xfId="0" applyFont="1" applyFill="1" applyBorder="1" applyAlignment="1">
      <alignment horizontal="left" vertical="top" wrapText="1"/>
    </xf>
    <xf numFmtId="0" fontId="1" fillId="0" borderId="15" xfId="9" applyBorder="1" applyAlignment="1" applyProtection="1">
      <alignment horizontal="left" vertical="center" wrapText="1"/>
    </xf>
    <xf numFmtId="0" fontId="1" fillId="0" borderId="0" xfId="9" applyFill="1" applyAlignment="1">
      <alignment horizontal="left"/>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4" fillId="0" borderId="13" xfId="0" applyFont="1" applyBorder="1" applyAlignment="1" applyProtection="1">
      <alignment horizontal="left" vertical="center"/>
    </xf>
    <xf numFmtId="0" fontId="4" fillId="0" borderId="14" xfId="0" applyFont="1" applyBorder="1" applyAlignment="1" applyProtection="1">
      <alignment horizontal="left" vertical="center"/>
    </xf>
    <xf numFmtId="0" fontId="25" fillId="8" borderId="3" xfId="0" applyFont="1" applyFill="1" applyBorder="1" applyAlignment="1" applyProtection="1">
      <alignment horizontal="left" vertical="top" wrapText="1"/>
    </xf>
    <xf numFmtId="0" fontId="25" fillId="8" borderId="4" xfId="0" applyFont="1" applyFill="1" applyBorder="1" applyAlignment="1" applyProtection="1">
      <alignment horizontal="left" vertical="top"/>
    </xf>
    <xf numFmtId="0" fontId="25" fillId="8" borderId="5" xfId="0" applyFont="1" applyFill="1" applyBorder="1" applyAlignment="1" applyProtection="1">
      <alignment horizontal="left" vertical="top"/>
    </xf>
    <xf numFmtId="0" fontId="25" fillId="8" borderId="6" xfId="0" applyFont="1" applyFill="1" applyBorder="1" applyAlignment="1" applyProtection="1">
      <alignment horizontal="left" vertical="top"/>
    </xf>
    <xf numFmtId="0" fontId="25" fillId="8" borderId="0" xfId="0" applyFont="1" applyFill="1" applyBorder="1" applyAlignment="1" applyProtection="1">
      <alignment horizontal="left" vertical="top"/>
    </xf>
    <xf numFmtId="0" fontId="25" fillId="8" borderId="7" xfId="0" applyFont="1" applyFill="1" applyBorder="1" applyAlignment="1" applyProtection="1">
      <alignment horizontal="left" vertical="top"/>
    </xf>
    <xf numFmtId="0" fontId="25" fillId="8" borderId="8" xfId="0" applyFont="1" applyFill="1" applyBorder="1" applyAlignment="1" applyProtection="1">
      <alignment horizontal="left" vertical="top"/>
    </xf>
    <xf numFmtId="0" fontId="25" fillId="8" borderId="9" xfId="0" applyFont="1" applyFill="1" applyBorder="1" applyAlignment="1" applyProtection="1">
      <alignment horizontal="left" vertical="top"/>
    </xf>
    <xf numFmtId="0" fontId="25" fillId="8" borderId="10" xfId="0" applyFont="1" applyFill="1" applyBorder="1" applyAlignment="1" applyProtection="1">
      <alignment horizontal="left" vertical="top"/>
    </xf>
    <xf numFmtId="0" fontId="3" fillId="0" borderId="11" xfId="0" quotePrefix="1" applyFont="1" applyBorder="1" applyAlignment="1" applyProtection="1">
      <alignment horizontal="center"/>
    </xf>
    <xf numFmtId="0" fontId="3" fillId="0" borderId="11" xfId="0" applyFont="1" applyBorder="1" applyAlignment="1" applyProtection="1">
      <alignment horizontal="center"/>
    </xf>
    <xf numFmtId="0" fontId="3" fillId="0" borderId="12" xfId="0" applyFont="1" applyBorder="1" applyAlignment="1" applyProtection="1">
      <alignment horizontal="center"/>
    </xf>
    <xf numFmtId="0" fontId="4" fillId="0" borderId="13" xfId="0" applyFont="1" applyBorder="1" applyAlignment="1" applyProtection="1">
      <alignment horizontal="left" vertical="center" wrapText="1"/>
    </xf>
    <xf numFmtId="0" fontId="4" fillId="0" borderId="11" xfId="0" applyFont="1" applyBorder="1" applyAlignment="1" applyProtection="1">
      <alignment horizontal="left" vertical="center" wrapText="1"/>
    </xf>
    <xf numFmtId="0" fontId="4" fillId="0" borderId="12" xfId="0" applyFont="1" applyBorder="1" applyAlignment="1" applyProtection="1">
      <alignment horizontal="left" vertical="center" wrapText="1"/>
    </xf>
    <xf numFmtId="0" fontId="4" fillId="0" borderId="13" xfId="0" applyFont="1" applyBorder="1" applyAlignment="1" applyProtection="1">
      <alignment horizontal="center" vertical="center"/>
    </xf>
    <xf numFmtId="0" fontId="4" fillId="0" borderId="14" xfId="0" applyFont="1" applyBorder="1" applyAlignment="1" applyProtection="1">
      <alignment horizontal="center" vertical="center"/>
    </xf>
    <xf numFmtId="0" fontId="3" fillId="10" borderId="13" xfId="0" applyFont="1" applyFill="1" applyBorder="1" applyAlignment="1" applyProtection="1">
      <alignment horizontal="center" vertical="center"/>
    </xf>
    <xf numFmtId="0" fontId="3" fillId="10" borderId="11" xfId="0" applyFont="1" applyFill="1" applyBorder="1" applyAlignment="1" applyProtection="1">
      <alignment horizontal="center" vertical="center"/>
    </xf>
    <xf numFmtId="0" fontId="3" fillId="10" borderId="12" xfId="0" applyFont="1" applyFill="1" applyBorder="1" applyAlignment="1" applyProtection="1">
      <alignment horizontal="center" vertical="center"/>
    </xf>
    <xf numFmtId="0" fontId="4" fillId="0" borderId="12" xfId="0" applyFont="1" applyBorder="1" applyAlignment="1" applyProtection="1">
      <alignment horizontal="left" vertical="center"/>
    </xf>
    <xf numFmtId="0" fontId="4" fillId="0" borderId="13" xfId="0" applyFont="1" applyBorder="1" applyAlignment="1" applyProtection="1">
      <alignment vertical="center" wrapText="1"/>
    </xf>
    <xf numFmtId="0" fontId="10" fillId="13" borderId="0" xfId="0" applyFont="1" applyFill="1" applyBorder="1" applyAlignment="1">
      <alignment horizontal="center" vertical="center" wrapText="1"/>
    </xf>
    <xf numFmtId="0" fontId="11" fillId="12" borderId="21" xfId="9" applyFont="1" applyFill="1" applyBorder="1" applyAlignment="1">
      <alignment horizontal="center" vertical="center"/>
    </xf>
    <xf numFmtId="0" fontId="11" fillId="12" borderId="20" xfId="9" applyFont="1" applyFill="1" applyBorder="1" applyAlignment="1">
      <alignment horizontal="center" vertical="center"/>
    </xf>
    <xf numFmtId="0" fontId="11" fillId="12" borderId="22" xfId="9" applyFont="1" applyFill="1" applyBorder="1" applyAlignment="1">
      <alignment horizontal="center" vertical="center"/>
    </xf>
    <xf numFmtId="0" fontId="6" fillId="0" borderId="0" xfId="0" applyFont="1"/>
    <xf numFmtId="1" fontId="13" fillId="0" borderId="23" xfId="0" applyNumberFormat="1" applyFont="1" applyBorder="1" applyAlignment="1">
      <alignment horizontal="center" vertical="center"/>
    </xf>
    <xf numFmtId="1" fontId="13" fillId="0" borderId="19" xfId="0" applyNumberFormat="1" applyFont="1" applyBorder="1" applyAlignment="1">
      <alignment horizontal="center" vertical="center"/>
    </xf>
    <xf numFmtId="1" fontId="13" fillId="0" borderId="24" xfId="0" applyNumberFormat="1" applyFont="1" applyBorder="1" applyAlignment="1">
      <alignment horizontal="center" vertical="center"/>
    </xf>
    <xf numFmtId="1" fontId="13" fillId="0" borderId="25" xfId="0" applyNumberFormat="1" applyFont="1" applyBorder="1" applyAlignment="1">
      <alignment horizontal="center" vertical="center"/>
    </xf>
    <xf numFmtId="1" fontId="13" fillId="0" borderId="0" xfId="0" applyNumberFormat="1" applyFont="1" applyBorder="1" applyAlignment="1">
      <alignment horizontal="center" vertical="center"/>
    </xf>
    <xf numFmtId="1" fontId="13" fillId="0" borderId="26" xfId="0" applyNumberFormat="1" applyFont="1" applyBorder="1" applyAlignment="1">
      <alignment horizontal="center" vertical="center"/>
    </xf>
    <xf numFmtId="1" fontId="13" fillId="0" borderId="27" xfId="0" applyNumberFormat="1" applyFont="1" applyBorder="1" applyAlignment="1">
      <alignment horizontal="center" vertical="center"/>
    </xf>
    <xf numFmtId="1" fontId="13" fillId="0" borderId="28" xfId="0" applyNumberFormat="1" applyFont="1" applyBorder="1" applyAlignment="1">
      <alignment horizontal="center" vertical="center"/>
    </xf>
    <xf numFmtId="1" fontId="13" fillId="0" borderId="29" xfId="0" applyNumberFormat="1" applyFont="1" applyBorder="1" applyAlignment="1">
      <alignment horizontal="center" vertical="center"/>
    </xf>
    <xf numFmtId="0" fontId="12" fillId="0" borderId="30" xfId="0" applyFont="1" applyBorder="1" applyAlignment="1">
      <alignment horizontal="center"/>
    </xf>
    <xf numFmtId="0" fontId="12" fillId="0" borderId="31" xfId="0" applyFont="1" applyBorder="1" applyAlignment="1">
      <alignment horizontal="center"/>
    </xf>
    <xf numFmtId="0" fontId="12" fillId="0" borderId="17" xfId="0" applyFont="1" applyBorder="1" applyAlignment="1">
      <alignment horizontal="center"/>
    </xf>
    <xf numFmtId="0" fontId="21" fillId="0" borderId="0" xfId="0" applyFont="1" applyBorder="1" applyAlignment="1">
      <alignment horizontal="left" vertical="top"/>
    </xf>
    <xf numFmtId="0" fontId="16" fillId="2" borderId="32" xfId="0" applyFont="1" applyFill="1" applyBorder="1" applyAlignment="1">
      <alignment horizontal="center" vertical="top" wrapText="1"/>
    </xf>
    <xf numFmtId="0" fontId="16" fillId="2" borderId="33" xfId="0" applyFont="1" applyFill="1" applyBorder="1" applyAlignment="1">
      <alignment horizontal="center" vertical="top" wrapText="1"/>
    </xf>
    <xf numFmtId="0" fontId="28" fillId="0" borderId="20" xfId="0" applyFont="1" applyBorder="1" applyAlignment="1">
      <alignment horizontal="left"/>
    </xf>
  </cellXfs>
  <cellStyles count="63">
    <cellStyle name="Lien hypertexte" xfId="1" builtinId="8" hidden="1"/>
    <cellStyle name="Lien hypertexte" xfId="3" builtinId="8" hidden="1"/>
    <cellStyle name="Lien hypertexte" xfId="5" builtinId="8" hidden="1"/>
    <cellStyle name="Lien hypertexte" xfId="7" builtinId="8" hidden="1"/>
    <cellStyle name="Lien hypertexte" xfId="9" builtinId="8"/>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8"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Lien hypertexte visité" xfId="27" builtinId="9" hidden="1"/>
    <cellStyle name="Lien hypertexte visité" xfId="28" builtinId="9" hidden="1"/>
    <cellStyle name="Lien hypertexte visité" xfId="29" builtinId="9" hidden="1"/>
    <cellStyle name="Lien hypertexte visité" xfId="30" builtinId="9" hidden="1"/>
    <cellStyle name="Lien hypertexte visité" xfId="31" builtinId="9" hidden="1"/>
    <cellStyle name="Lien hypertexte visité" xfId="32" builtinId="9" hidden="1"/>
    <cellStyle name="Lien hypertexte visité" xfId="33" builtinId="9" hidden="1"/>
    <cellStyle name="Lien hypertexte visité" xfId="34" builtinId="9" hidden="1"/>
    <cellStyle name="Lien hypertexte visité" xfId="35" builtinId="9" hidden="1"/>
    <cellStyle name="Lien hypertexte visité" xfId="36" builtinId="9" hidden="1"/>
    <cellStyle name="Lien hypertexte visité" xfId="37" builtinId="9" hidden="1"/>
    <cellStyle name="Lien hypertexte visité" xfId="38" builtinId="9" hidden="1"/>
    <cellStyle name="Lien hypertexte visité" xfId="39" builtinId="9" hidden="1"/>
    <cellStyle name="Lien hypertexte visité" xfId="40" builtinId="9" hidden="1"/>
    <cellStyle name="Lien hypertexte visité" xfId="41" builtinId="9" hidden="1"/>
    <cellStyle name="Lien hypertexte visité" xfId="42" builtinId="9" hidden="1"/>
    <cellStyle name="Lien hypertexte visité" xfId="43" builtinId="9" hidden="1"/>
    <cellStyle name="Lien hypertexte visité" xfId="44" builtinId="9" hidden="1"/>
    <cellStyle name="Lien hypertexte visité" xfId="45" builtinId="9" hidden="1"/>
    <cellStyle name="Lien hypertexte visité" xfId="46" builtinId="9" hidden="1"/>
    <cellStyle name="Lien hypertexte visité" xfId="47" builtinId="9" hidden="1"/>
    <cellStyle name="Lien hypertexte visité" xfId="48" builtinId="9" hidden="1"/>
    <cellStyle name="Lien hypertexte visité" xfId="49" builtinId="9" hidden="1"/>
    <cellStyle name="Lien hypertexte visité" xfId="50" builtinId="9" hidden="1"/>
    <cellStyle name="Lien hypertexte visité" xfId="51" builtinId="9" hidden="1"/>
    <cellStyle name="Lien hypertexte visité" xfId="52" builtinId="9" hidden="1"/>
    <cellStyle name="Lien hypertexte visité" xfId="53" builtinId="9" hidden="1"/>
    <cellStyle name="Lien hypertexte visité" xfId="54" builtinId="9" hidden="1"/>
    <cellStyle name="Lien hypertexte visité" xfId="55" builtinId="9" hidden="1"/>
    <cellStyle name="Lien hypertexte visité" xfId="56" builtinId="9" hidden="1"/>
    <cellStyle name="Lien hypertexte visité" xfId="57" builtinId="9" hidden="1"/>
    <cellStyle name="Lien hypertexte visité" xfId="58" builtinId="9" hidden="1"/>
    <cellStyle name="Lien hypertexte visité" xfId="59" builtinId="9" hidden="1"/>
    <cellStyle name="Lien hypertexte visité" xfId="60" builtinId="9" hidden="1"/>
    <cellStyle name="Lien hypertexte visité" xfId="61" builtinId="9" hidden="1"/>
    <cellStyle name="Normal" xfId="0" builtinId="0"/>
    <cellStyle name="Normal 3" xfId="62" xr:uid="{34BD3A51-AA52-F643-9E6A-B40E3FA0D56F}"/>
  </cellStyles>
  <dxfs count="12">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246498</xdr:colOff>
      <xdr:row>38</xdr:row>
      <xdr:rowOff>67913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D48"/>
  <sheetViews>
    <sheetView showGridLines="0" topLeftCell="A5" zoomScaleNormal="100" zoomScalePageLayoutView="120" workbookViewId="0">
      <selection activeCell="B12" sqref="B12:C12"/>
    </sheetView>
  </sheetViews>
  <sheetFormatPr baseColWidth="10" defaultColWidth="8.83203125" defaultRowHeight="15.5" x14ac:dyDescent="0.35"/>
  <cols>
    <col min="1" max="1" width="2.33203125" customWidth="1"/>
    <col min="3" max="3" width="13.83203125" customWidth="1"/>
    <col min="4" max="4" width="92.5" customWidth="1"/>
  </cols>
  <sheetData>
    <row r="1" spans="2:4" ht="8" customHeight="1" x14ac:dyDescent="0.35"/>
    <row r="2" spans="2:4" x14ac:dyDescent="0.35">
      <c r="B2" s="130" t="s">
        <v>220</v>
      </c>
      <c r="C2" s="131"/>
      <c r="D2" s="132"/>
    </row>
    <row r="3" spans="2:4" x14ac:dyDescent="0.35">
      <c r="B3" s="133"/>
      <c r="C3" s="134"/>
      <c r="D3" s="135"/>
    </row>
    <row r="4" spans="2:4" x14ac:dyDescent="0.35">
      <c r="B4" s="133"/>
      <c r="C4" s="134"/>
      <c r="D4" s="135"/>
    </row>
    <row r="5" spans="2:4" x14ac:dyDescent="0.35">
      <c r="B5" s="133"/>
      <c r="C5" s="134"/>
      <c r="D5" s="135"/>
    </row>
    <row r="6" spans="2:4" x14ac:dyDescent="0.35">
      <c r="B6" s="133"/>
      <c r="C6" s="134"/>
      <c r="D6" s="135"/>
    </row>
    <row r="7" spans="2:4" x14ac:dyDescent="0.35">
      <c r="B7" s="133"/>
      <c r="C7" s="134"/>
      <c r="D7" s="135"/>
    </row>
    <row r="8" spans="2:4" hidden="1" x14ac:dyDescent="0.35">
      <c r="B8" s="136"/>
      <c r="C8" s="137"/>
      <c r="D8" s="138"/>
    </row>
    <row r="9" spans="2:4" x14ac:dyDescent="0.35">
      <c r="B9" s="139" t="s">
        <v>105</v>
      </c>
      <c r="C9" s="140"/>
      <c r="D9" s="141"/>
    </row>
    <row r="10" spans="2:4" x14ac:dyDescent="0.35">
      <c r="B10" s="1" t="s">
        <v>84</v>
      </c>
      <c r="C10" s="2"/>
      <c r="D10" s="3"/>
    </row>
    <row r="11" spans="2:4" x14ac:dyDescent="0.35">
      <c r="B11" s="126" t="s">
        <v>221</v>
      </c>
      <c r="C11" s="127"/>
      <c r="D11" s="12" t="s">
        <v>275</v>
      </c>
    </row>
    <row r="12" spans="2:4" x14ac:dyDescent="0.35">
      <c r="B12" s="145" t="s">
        <v>223</v>
      </c>
      <c r="C12" s="146"/>
      <c r="D12" s="124" t="str">
        <f>HYPERLINK(CONCATENATE(
"https://github.com/OWASP/owasp-mstg/blob/",
MASVS_VERSION,
"/Document/"))</f>
        <v>https://github.com/OWASP/owasp-mstg/blob/1.1.2/Document/</v>
      </c>
    </row>
    <row r="13" spans="2:4" ht="32" customHeight="1" x14ac:dyDescent="0.35">
      <c r="B13" s="142" t="s">
        <v>265</v>
      </c>
      <c r="C13" s="143"/>
      <c r="D13" s="144"/>
    </row>
    <row r="14" spans="2:4" x14ac:dyDescent="0.35">
      <c r="B14" s="126" t="s">
        <v>85</v>
      </c>
      <c r="C14" s="127"/>
      <c r="D14" s="12"/>
    </row>
    <row r="15" spans="2:4" x14ac:dyDescent="0.35">
      <c r="B15" s="128" t="s">
        <v>86</v>
      </c>
      <c r="C15" s="129"/>
      <c r="D15" s="12"/>
    </row>
    <row r="16" spans="2:4" x14ac:dyDescent="0.35">
      <c r="B16" s="126" t="s">
        <v>96</v>
      </c>
      <c r="C16" s="127"/>
      <c r="D16" s="12"/>
    </row>
    <row r="17" spans="2:4" x14ac:dyDescent="0.35">
      <c r="B17" s="126" t="s">
        <v>87</v>
      </c>
      <c r="C17" s="127"/>
      <c r="D17" s="12"/>
    </row>
    <row r="18" spans="2:4" x14ac:dyDescent="0.35">
      <c r="B18" s="126" t="s">
        <v>135</v>
      </c>
      <c r="C18" s="127"/>
      <c r="D18" s="12"/>
    </row>
    <row r="19" spans="2:4" x14ac:dyDescent="0.35">
      <c r="B19" s="126" t="s">
        <v>104</v>
      </c>
      <c r="C19" s="127"/>
      <c r="D19" s="12" t="s">
        <v>137</v>
      </c>
    </row>
    <row r="20" spans="2:4" ht="70.5" customHeight="1" x14ac:dyDescent="0.35">
      <c r="B20" s="126" t="s">
        <v>106</v>
      </c>
      <c r="C20" s="127"/>
      <c r="D20" s="12" t="s">
        <v>136</v>
      </c>
    </row>
    <row r="21" spans="2:4" x14ac:dyDescent="0.35">
      <c r="B21" s="140"/>
      <c r="C21" s="140"/>
      <c r="D21" s="141"/>
    </row>
    <row r="22" spans="2:4" x14ac:dyDescent="0.35">
      <c r="B22" s="1" t="s">
        <v>97</v>
      </c>
      <c r="C22" s="2"/>
      <c r="D22" s="3"/>
    </row>
    <row r="23" spans="2:4" x14ac:dyDescent="0.35">
      <c r="B23" s="4" t="s">
        <v>88</v>
      </c>
      <c r="C23" s="5"/>
      <c r="D23" s="12"/>
    </row>
    <row r="24" spans="2:4" x14ac:dyDescent="0.35">
      <c r="B24" s="126" t="s">
        <v>98</v>
      </c>
      <c r="C24" s="127"/>
      <c r="D24" s="12"/>
    </row>
    <row r="25" spans="2:4" x14ac:dyDescent="0.35">
      <c r="B25" s="126" t="s">
        <v>99</v>
      </c>
      <c r="C25" s="127"/>
      <c r="D25" s="12"/>
    </row>
    <row r="26" spans="2:4" x14ac:dyDescent="0.35">
      <c r="B26" s="126" t="s">
        <v>100</v>
      </c>
      <c r="C26" s="127"/>
      <c r="D26" s="12"/>
    </row>
    <row r="27" spans="2:4" ht="66" customHeight="1" x14ac:dyDescent="0.35">
      <c r="B27" s="151" t="s">
        <v>259</v>
      </c>
      <c r="C27" s="127"/>
      <c r="D27" s="12"/>
    </row>
    <row r="28" spans="2:4" x14ac:dyDescent="0.35">
      <c r="B28" s="140"/>
      <c r="C28" s="140"/>
      <c r="D28" s="141"/>
    </row>
    <row r="29" spans="2:4" x14ac:dyDescent="0.35">
      <c r="B29" s="1" t="s">
        <v>101</v>
      </c>
      <c r="C29" s="2"/>
      <c r="D29" s="3"/>
    </row>
    <row r="30" spans="2:4" x14ac:dyDescent="0.35">
      <c r="B30" s="48" t="s">
        <v>88</v>
      </c>
      <c r="C30" s="49"/>
      <c r="D30" s="12"/>
    </row>
    <row r="31" spans="2:4" x14ac:dyDescent="0.35">
      <c r="B31" s="126" t="s">
        <v>89</v>
      </c>
      <c r="C31" s="127"/>
      <c r="D31" s="12"/>
    </row>
    <row r="32" spans="2:4" x14ac:dyDescent="0.35">
      <c r="B32" s="126" t="s">
        <v>99</v>
      </c>
      <c r="C32" s="127"/>
      <c r="D32" s="12"/>
    </row>
    <row r="33" spans="2:4" x14ac:dyDescent="0.35">
      <c r="B33" s="126" t="s">
        <v>100</v>
      </c>
      <c r="C33" s="127"/>
      <c r="D33" s="12"/>
    </row>
    <row r="34" spans="2:4" ht="63" customHeight="1" x14ac:dyDescent="0.35">
      <c r="B34" s="151" t="s">
        <v>260</v>
      </c>
      <c r="C34" s="127"/>
      <c r="D34" s="12"/>
    </row>
    <row r="35" spans="2:4" x14ac:dyDescent="0.35">
      <c r="B35" s="140"/>
      <c r="C35" s="140"/>
      <c r="D35" s="141"/>
    </row>
    <row r="36" spans="2:4" x14ac:dyDescent="0.35">
      <c r="B36" s="1" t="s">
        <v>90</v>
      </c>
      <c r="C36" s="2"/>
      <c r="D36" s="3"/>
    </row>
    <row r="37" spans="2:4" x14ac:dyDescent="0.35">
      <c r="B37" s="147"/>
      <c r="C37" s="148"/>
      <c r="D37" s="149"/>
    </row>
    <row r="38" spans="2:4" x14ac:dyDescent="0.35">
      <c r="B38" s="128" t="s">
        <v>91</v>
      </c>
      <c r="C38" s="150"/>
      <c r="D38" s="39"/>
    </row>
    <row r="39" spans="2:4" x14ac:dyDescent="0.35">
      <c r="B39" s="128" t="s">
        <v>92</v>
      </c>
      <c r="C39" s="150"/>
      <c r="D39" s="39"/>
    </row>
    <row r="40" spans="2:4" x14ac:dyDescent="0.35">
      <c r="B40" s="128" t="s">
        <v>93</v>
      </c>
      <c r="C40" s="150"/>
      <c r="D40" s="39"/>
    </row>
    <row r="41" spans="2:4" x14ac:dyDescent="0.35">
      <c r="B41" s="128" t="s">
        <v>94</v>
      </c>
      <c r="C41" s="150"/>
      <c r="D41" s="40"/>
    </row>
    <row r="42" spans="2:4" x14ac:dyDescent="0.35">
      <c r="B42" s="128" t="s">
        <v>95</v>
      </c>
      <c r="C42" s="150"/>
      <c r="D42" s="39"/>
    </row>
    <row r="43" spans="2:4" x14ac:dyDescent="0.35">
      <c r="B43" s="147"/>
      <c r="C43" s="148"/>
      <c r="D43" s="149"/>
    </row>
    <row r="44" spans="2:4" x14ac:dyDescent="0.35">
      <c r="B44" s="128" t="s">
        <v>91</v>
      </c>
      <c r="C44" s="150"/>
      <c r="D44" s="39"/>
    </row>
    <row r="45" spans="2:4" x14ac:dyDescent="0.35">
      <c r="B45" s="128" t="s">
        <v>92</v>
      </c>
      <c r="C45" s="150"/>
      <c r="D45" s="39"/>
    </row>
    <row r="46" spans="2:4" x14ac:dyDescent="0.35">
      <c r="B46" s="128" t="s">
        <v>93</v>
      </c>
      <c r="C46" s="150"/>
      <c r="D46" s="39"/>
    </row>
    <row r="47" spans="2:4" x14ac:dyDescent="0.35">
      <c r="B47" s="128" t="s">
        <v>94</v>
      </c>
      <c r="C47" s="150"/>
      <c r="D47" s="40"/>
    </row>
    <row r="48" spans="2:4" x14ac:dyDescent="0.35">
      <c r="B48" s="128" t="s">
        <v>95</v>
      </c>
      <c r="C48" s="150"/>
      <c r="D48" s="39"/>
    </row>
  </sheetData>
  <mergeCells count="35">
    <mergeCell ref="B45:C45"/>
    <mergeCell ref="B46:C46"/>
    <mergeCell ref="B47:C47"/>
    <mergeCell ref="B48:C48"/>
    <mergeCell ref="B39:C39"/>
    <mergeCell ref="B40:C40"/>
    <mergeCell ref="B41:C41"/>
    <mergeCell ref="B42:C42"/>
    <mergeCell ref="B43:D43"/>
    <mergeCell ref="B44:C44"/>
    <mergeCell ref="B20:C20"/>
    <mergeCell ref="B24:C24"/>
    <mergeCell ref="B37:D37"/>
    <mergeCell ref="B38:C38"/>
    <mergeCell ref="B31:C31"/>
    <mergeCell ref="B35:D35"/>
    <mergeCell ref="B21:D21"/>
    <mergeCell ref="B28:D28"/>
    <mergeCell ref="B32:C32"/>
    <mergeCell ref="B33:C33"/>
    <mergeCell ref="B34:C34"/>
    <mergeCell ref="B25:C25"/>
    <mergeCell ref="B26:C26"/>
    <mergeCell ref="B27:C27"/>
    <mergeCell ref="B19:C19"/>
    <mergeCell ref="B17:C17"/>
    <mergeCell ref="B15:C15"/>
    <mergeCell ref="B2:D8"/>
    <mergeCell ref="B9:D9"/>
    <mergeCell ref="B11:C11"/>
    <mergeCell ref="B16:C16"/>
    <mergeCell ref="B18:C18"/>
    <mergeCell ref="B14:C14"/>
    <mergeCell ref="B13:D13"/>
    <mergeCell ref="B12:C12"/>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X50"/>
  <sheetViews>
    <sheetView showGridLines="0" zoomScaleNormal="100" zoomScalePageLayoutView="150" workbookViewId="0">
      <selection activeCell="F43" sqref="F43"/>
    </sheetView>
  </sheetViews>
  <sheetFormatPr baseColWidth="10" defaultColWidth="8.83203125" defaultRowHeight="14" x14ac:dyDescent="0.3"/>
  <cols>
    <col min="1" max="1" width="1.83203125" style="6" customWidth="1"/>
    <col min="2" max="2" width="9.5" style="6" customWidth="1"/>
    <col min="3" max="3" width="54.83203125" style="6" customWidth="1"/>
    <col min="4" max="4" width="6" style="6" customWidth="1"/>
    <col min="5" max="5" width="4.6640625" style="6" customWidth="1"/>
    <col min="6" max="6" width="5.83203125" style="6" customWidth="1"/>
    <col min="7" max="7" width="10.1640625" style="6" customWidth="1"/>
    <col min="8" max="16384" width="8.83203125" style="6"/>
  </cols>
  <sheetData>
    <row r="1" spans="2:24" ht="14.5" thickBot="1" x14ac:dyDescent="0.35"/>
    <row r="2" spans="2:24" ht="15" thickBot="1" x14ac:dyDescent="0.4">
      <c r="B2" s="7"/>
      <c r="C2" s="22" t="s">
        <v>103</v>
      </c>
      <c r="D2" s="8"/>
      <c r="E2" s="8"/>
      <c r="F2" s="8"/>
    </row>
    <row r="3" spans="2:24" ht="14.5" x14ac:dyDescent="0.35">
      <c r="B3" s="8"/>
      <c r="C3" s="8"/>
      <c r="D3" s="8"/>
      <c r="E3" s="8"/>
      <c r="F3" s="8"/>
    </row>
    <row r="4" spans="2:24" ht="14.5" x14ac:dyDescent="0.35">
      <c r="B4" s="156"/>
      <c r="C4" s="156"/>
      <c r="D4" s="156"/>
      <c r="E4" s="156"/>
      <c r="F4" s="156"/>
    </row>
    <row r="5" spans="2:24" ht="16" customHeight="1" thickBot="1" x14ac:dyDescent="0.35">
      <c r="B5" s="20"/>
      <c r="C5" s="20"/>
      <c r="D5" s="20"/>
      <c r="E5" s="20"/>
      <c r="F5" s="20"/>
    </row>
    <row r="6" spans="2:24" ht="19" customHeight="1" thickBot="1" x14ac:dyDescent="0.4">
      <c r="B6" s="21"/>
      <c r="C6" s="21"/>
      <c r="D6" s="21"/>
      <c r="E6" s="21"/>
      <c r="F6" s="21"/>
      <c r="G6" s="166" t="s">
        <v>117</v>
      </c>
      <c r="H6" s="167"/>
      <c r="I6" s="168"/>
      <c r="V6" s="166" t="s">
        <v>117</v>
      </c>
      <c r="W6" s="167"/>
      <c r="X6" s="168"/>
    </row>
    <row r="7" spans="2:24" ht="15" thickBot="1" x14ac:dyDescent="0.4">
      <c r="B7" s="13"/>
      <c r="C7" s="13"/>
      <c r="D7" s="13"/>
      <c r="E7" s="13"/>
      <c r="F7" s="13"/>
    </row>
    <row r="8" spans="2:24" ht="16" customHeight="1" x14ac:dyDescent="0.3">
      <c r="B8" s="20"/>
      <c r="C8" s="20"/>
      <c r="D8" s="20"/>
      <c r="E8" s="20"/>
      <c r="F8" s="20"/>
      <c r="G8" s="157">
        <f>AVERAGE(G43:G50)*5</f>
        <v>0</v>
      </c>
      <c r="H8" s="158"/>
      <c r="I8" s="159"/>
      <c r="V8" s="157">
        <f>AVERAGE(K43:K50)*5</f>
        <v>0</v>
      </c>
      <c r="W8" s="158"/>
      <c r="X8" s="159"/>
    </row>
    <row r="9" spans="2:24" ht="91" customHeight="1" x14ac:dyDescent="0.35">
      <c r="B9" s="21"/>
      <c r="C9" s="21"/>
      <c r="D9" s="21"/>
      <c r="E9" s="21"/>
      <c r="F9" s="21"/>
      <c r="G9" s="160"/>
      <c r="H9" s="161"/>
      <c r="I9" s="162"/>
      <c r="V9" s="160"/>
      <c r="W9" s="161"/>
      <c r="X9" s="162"/>
    </row>
    <row r="10" spans="2:24" ht="16.5" customHeight="1" x14ac:dyDescent="0.35">
      <c r="B10" s="13"/>
      <c r="C10" s="13"/>
      <c r="D10" s="13"/>
      <c r="E10" s="13"/>
      <c r="F10" s="13"/>
      <c r="G10" s="160"/>
      <c r="H10" s="161"/>
      <c r="I10" s="162"/>
      <c r="V10" s="160"/>
      <c r="W10" s="161"/>
      <c r="X10" s="162"/>
    </row>
    <row r="11" spans="2:24" ht="17.25" customHeight="1" thickBot="1" x14ac:dyDescent="0.4">
      <c r="B11" s="13"/>
      <c r="C11" s="13"/>
      <c r="D11" s="13"/>
      <c r="E11" s="13"/>
      <c r="F11" s="13"/>
      <c r="G11" s="163"/>
      <c r="H11" s="164"/>
      <c r="I11" s="165"/>
      <c r="V11" s="163"/>
      <c r="W11" s="164"/>
      <c r="X11" s="165"/>
    </row>
    <row r="12" spans="2:24" ht="16" customHeight="1" x14ac:dyDescent="0.3">
      <c r="B12" s="152"/>
      <c r="C12" s="152"/>
      <c r="D12" s="152"/>
      <c r="E12" s="152"/>
      <c r="F12" s="152"/>
    </row>
    <row r="13" spans="2:24" x14ac:dyDescent="0.3">
      <c r="B13" s="14"/>
      <c r="C13" s="14"/>
      <c r="D13" s="14"/>
      <c r="E13" s="14"/>
      <c r="F13" s="14"/>
    </row>
    <row r="14" spans="2:24" x14ac:dyDescent="0.3">
      <c r="B14" s="15"/>
      <c r="C14" s="15"/>
      <c r="D14" s="15"/>
      <c r="E14" s="15"/>
      <c r="F14" s="16"/>
    </row>
    <row r="15" spans="2:24" ht="14.5" x14ac:dyDescent="0.35">
      <c r="B15" s="13"/>
      <c r="C15" s="13"/>
      <c r="D15" s="13"/>
      <c r="E15" s="13"/>
      <c r="F15" s="13"/>
    </row>
    <row r="16" spans="2:24" ht="16" customHeight="1" x14ac:dyDescent="0.3">
      <c r="B16" s="152"/>
      <c r="C16" s="152"/>
      <c r="D16" s="152"/>
      <c r="E16" s="152"/>
      <c r="F16" s="152"/>
    </row>
    <row r="17" spans="2:6" x14ac:dyDescent="0.3">
      <c r="B17" s="14"/>
      <c r="C17" s="14"/>
      <c r="D17" s="14"/>
      <c r="E17" s="14"/>
      <c r="F17" s="14"/>
    </row>
    <row r="18" spans="2:6" x14ac:dyDescent="0.3">
      <c r="B18" s="15"/>
      <c r="C18" s="15"/>
      <c r="D18" s="15"/>
      <c r="E18" s="15"/>
      <c r="F18" s="16"/>
    </row>
    <row r="20" spans="2:6" x14ac:dyDescent="0.3">
      <c r="B20" s="6" t="s">
        <v>102</v>
      </c>
    </row>
    <row r="23" spans="2:6" x14ac:dyDescent="0.3">
      <c r="C23" s="18"/>
    </row>
    <row r="24" spans="2:6" x14ac:dyDescent="0.3">
      <c r="C24" s="18"/>
    </row>
    <row r="25" spans="2:6" x14ac:dyDescent="0.3">
      <c r="C25" s="18"/>
    </row>
    <row r="26" spans="2:6" x14ac:dyDescent="0.3">
      <c r="C26" s="18"/>
    </row>
    <row r="27" spans="2:6" x14ac:dyDescent="0.3">
      <c r="C27" s="18"/>
    </row>
    <row r="28" spans="2:6" x14ac:dyDescent="0.3">
      <c r="C28" s="18"/>
    </row>
    <row r="29" spans="2:6" x14ac:dyDescent="0.3">
      <c r="C29" s="18"/>
    </row>
    <row r="30" spans="2:6" x14ac:dyDescent="0.3">
      <c r="C30" s="18"/>
    </row>
    <row r="31" spans="2:6" x14ac:dyDescent="0.3">
      <c r="C31" s="18"/>
    </row>
    <row r="32" spans="2:6" x14ac:dyDescent="0.3">
      <c r="C32" s="18"/>
    </row>
    <row r="35" spans="3:11" ht="15.75" customHeight="1" x14ac:dyDescent="0.3"/>
    <row r="41" spans="3:11" ht="14.5" x14ac:dyDescent="0.3">
      <c r="D41" s="153" t="s">
        <v>115</v>
      </c>
      <c r="E41" s="154"/>
      <c r="F41" s="154"/>
      <c r="G41" s="155"/>
      <c r="H41" s="153" t="s">
        <v>116</v>
      </c>
      <c r="I41" s="154"/>
      <c r="J41" s="154"/>
      <c r="K41" s="155"/>
    </row>
    <row r="42" spans="3:11" x14ac:dyDescent="0.3">
      <c r="D42" s="17" t="s">
        <v>111</v>
      </c>
      <c r="E42" s="17" t="s">
        <v>112</v>
      </c>
      <c r="F42" s="17" t="s">
        <v>113</v>
      </c>
      <c r="G42" s="17" t="s">
        <v>114</v>
      </c>
      <c r="H42" s="17" t="s">
        <v>111</v>
      </c>
      <c r="I42" s="17" t="s">
        <v>112</v>
      </c>
      <c r="J42" s="17" t="s">
        <v>113</v>
      </c>
      <c r="K42" s="17" t="s">
        <v>114</v>
      </c>
    </row>
    <row r="43" spans="3:11" ht="14.5" x14ac:dyDescent="0.3">
      <c r="C43" s="11" t="s">
        <v>122</v>
      </c>
      <c r="D43" s="84">
        <f>COUNTIFS('Security Requirements - Android'!F5:F14,'Security Requirements - Android'!B79)</f>
        <v>0</v>
      </c>
      <c r="E43" s="84">
        <f>COUNTIFS('Security Requirements - Android'!F5:F14,'Security Requirements - Android'!B80)</f>
        <v>0</v>
      </c>
      <c r="F43" s="83">
        <f>COUNTIFS('Security Requirements - Android'!F5:F14,'Security Requirements - Android'!B81)</f>
        <v>6</v>
      </c>
      <c r="G43" s="19">
        <f t="shared" ref="G43:G49" si="0">IF(D43+E43=0, 0, D43/(E43+D43))</f>
        <v>0</v>
      </c>
      <c r="H43" s="9">
        <f>COUNTIFS('Security Requirements - iOS'!F5:F14,'Security Requirements - Android'!B79)</f>
        <v>0</v>
      </c>
      <c r="I43" s="9">
        <f>COUNTIFS('Security Requirements - iOS'!F5:F14,'Security Requirements - Android'!B80)</f>
        <v>0</v>
      </c>
      <c r="J43" s="10">
        <f>COUNTIFS('Security Requirements - iOS'!F5:F14,'Security Requirements - Android'!B81)</f>
        <v>6</v>
      </c>
      <c r="K43" s="19">
        <f t="shared" ref="K43:K49" si="1">IF(H43+I43=0, 0, H43/(H43+I43))</f>
        <v>0</v>
      </c>
    </row>
    <row r="44" spans="3:11" ht="14.5" x14ac:dyDescent="0.3">
      <c r="C44" s="11" t="s">
        <v>123</v>
      </c>
      <c r="D44" s="84">
        <f>COUNTIFS('Security Requirements - Android'!F16:F27,'Security Requirements - Android'!B79)</f>
        <v>0</v>
      </c>
      <c r="E44" s="84">
        <f>COUNTIFS('Security Requirements - Android'!F16:F27,'Security Requirements - Android'!B80)</f>
        <v>0</v>
      </c>
      <c r="F44" s="84">
        <f>COUNTIFS('Security Requirements - Android'!F16:F27,'Security Requirements - Android'!B81)</f>
        <v>5</v>
      </c>
      <c r="G44" s="19">
        <f t="shared" si="0"/>
        <v>0</v>
      </c>
      <c r="H44" s="9">
        <f>COUNTIFS('Security Requirements - iOS'!F16:F27,'Security Requirements - Android'!B79)</f>
        <v>0</v>
      </c>
      <c r="I44" s="9">
        <f>COUNTIFS('Security Requirements - iOS'!F16:F27,'Security Requirements - Android'!B80)</f>
        <v>0</v>
      </c>
      <c r="J44" s="9">
        <f>COUNTIFS('Security Requirements - iOS'!F16:F27,'Security Requirements - Android'!B81)</f>
        <v>5</v>
      </c>
      <c r="K44" s="19">
        <f t="shared" si="1"/>
        <v>0</v>
      </c>
    </row>
    <row r="45" spans="3:11" ht="14.5" x14ac:dyDescent="0.3">
      <c r="C45" s="11" t="s">
        <v>124</v>
      </c>
      <c r="D45" s="84">
        <f>COUNTIFS('Security Requirements - Android'!F29:F34,'Security Requirements - Android'!B79)</f>
        <v>0</v>
      </c>
      <c r="E45" s="84">
        <f>COUNTIFS('Security Requirements - Android'!F29:F34,'Security Requirements - Android'!B80)</f>
        <v>0</v>
      </c>
      <c r="F45" s="84">
        <f>COUNTIFS('Security Requirements - Android'!F29:F34,'Security Requirements - Android'!B81)</f>
        <v>0</v>
      </c>
      <c r="G45" s="19">
        <f t="shared" si="0"/>
        <v>0</v>
      </c>
      <c r="H45" s="9">
        <f>COUNTIFS('Security Requirements - iOS'!F29:F34,'Security Requirements - Android'!B79)</f>
        <v>0</v>
      </c>
      <c r="I45" s="9">
        <f>COUNTIFS('Security Requirements - iOS'!F29:F34,'Security Requirements - Android'!B80)</f>
        <v>0</v>
      </c>
      <c r="J45" s="9">
        <f>COUNTIFS('Security Requirements - iOS'!F29:F34,'Security Requirements - Android'!B81)</f>
        <v>0</v>
      </c>
      <c r="K45" s="19">
        <f t="shared" si="1"/>
        <v>0</v>
      </c>
    </row>
    <row r="46" spans="3:11" ht="14.5" x14ac:dyDescent="0.3">
      <c r="C46" s="11" t="s">
        <v>125</v>
      </c>
      <c r="D46" s="84">
        <f>COUNTIFS('Security Requirements - Android'!F36:F46,'Security Requirements - Android'!B79)</f>
        <v>0</v>
      </c>
      <c r="E46" s="84">
        <f>COUNTIFS('Security Requirements - Android'!F36:F46,'Security Requirements - Android'!B80)</f>
        <v>0</v>
      </c>
      <c r="F46" s="84">
        <f>COUNTIFS('Security Requirements - Android'!F36:F46,'Security Requirements - Android'!B81)</f>
        <v>4</v>
      </c>
      <c r="G46" s="19">
        <f t="shared" si="0"/>
        <v>0</v>
      </c>
      <c r="H46" s="9">
        <f>COUNTIFS('Security Requirements - iOS'!F36:F46,'Security Requirements - Android'!B79)</f>
        <v>0</v>
      </c>
      <c r="I46" s="9">
        <f>COUNTIFS('Security Requirements - iOS'!F36:F46,'Security Requirements - Android'!B80)</f>
        <v>0</v>
      </c>
      <c r="J46" s="9">
        <f>COUNTIFS('Security Requirements - iOS'!F36:F46,'Security Requirements - Android'!B81)</f>
        <v>4</v>
      </c>
      <c r="K46" s="19">
        <f t="shared" si="1"/>
        <v>0</v>
      </c>
    </row>
    <row r="47" spans="3:11" ht="14.5" x14ac:dyDescent="0.3">
      <c r="C47" s="11" t="s">
        <v>126</v>
      </c>
      <c r="D47" s="84">
        <f>COUNTIFS('Security Requirements - Android'!F48:F53,'Security Requirements - Android'!B79)</f>
        <v>0</v>
      </c>
      <c r="E47" s="84">
        <f>COUNTIFS('Security Requirements - Android'!F48:F53,'Security Requirements - Android'!B80)</f>
        <v>0</v>
      </c>
      <c r="F47" s="84">
        <f>COUNTIFS('Security Requirements - Android'!F48:F53,'Security Requirements - Android'!B81)</f>
        <v>3</v>
      </c>
      <c r="G47" s="19">
        <f t="shared" si="0"/>
        <v>0</v>
      </c>
      <c r="H47" s="9">
        <f>COUNTIFS('Security Requirements - iOS'!F48:F53,'Security Requirements - Android'!B79)</f>
        <v>0</v>
      </c>
      <c r="I47" s="9">
        <f>COUNTIFS('Security Requirements - iOS'!F48:F53,'Security Requirements - Android'!B80)</f>
        <v>0</v>
      </c>
      <c r="J47" s="9">
        <f>COUNTIFS('Security Requirements - iOS'!F48:F53,'Security Requirements - Android'!B81)</f>
        <v>3</v>
      </c>
      <c r="K47" s="19">
        <f t="shared" si="1"/>
        <v>0</v>
      </c>
    </row>
    <row r="48" spans="3:11" ht="14.5" x14ac:dyDescent="0.3">
      <c r="C48" s="11" t="s">
        <v>149</v>
      </c>
      <c r="D48" s="84">
        <f>COUNTIFS('Security Requirements - Android'!F55:F62,'Security Requirements - Android'!B79)</f>
        <v>0</v>
      </c>
      <c r="E48" s="84">
        <f>COUNTIFS('Security Requirements - Android'!F55:F62,'Security Requirements - Android'!B80)</f>
        <v>0</v>
      </c>
      <c r="F48" s="84">
        <f>COUNTIFS('Security Requirements - Android'!F55:F62,'Security Requirements - Android'!B81)</f>
        <v>0</v>
      </c>
      <c r="G48" s="19">
        <f t="shared" si="0"/>
        <v>0</v>
      </c>
      <c r="H48" s="9">
        <f>COUNTIFS('Security Requirements - iOS'!F55:F62,'Security Requirements - Android'!B79)</f>
        <v>0</v>
      </c>
      <c r="I48" s="9">
        <f>COUNTIFS('Security Requirements - iOS'!F55:F62,'Security Requirements - Android'!B80)</f>
        <v>0</v>
      </c>
      <c r="J48" s="9">
        <f>COUNTIFS('Security Requirements - iOS'!F55:F62,'Security Requirements - Android'!B81)</f>
        <v>0</v>
      </c>
      <c r="K48" s="19">
        <f t="shared" si="1"/>
        <v>0</v>
      </c>
    </row>
    <row r="49" spans="3:11" ht="14.5" x14ac:dyDescent="0.3">
      <c r="C49" s="11" t="s">
        <v>127</v>
      </c>
      <c r="D49" s="9">
        <f>COUNTIFS('Security Requirements - Android'!F64:F72,'Security Requirements - Android'!B79)</f>
        <v>0</v>
      </c>
      <c r="E49" s="9">
        <f>COUNTIFS('Security Requirements - Android'!F64:F72,'Security Requirements - Android'!B80)</f>
        <v>0</v>
      </c>
      <c r="F49" s="9">
        <f>COUNTIFS('Security Requirements - Android'!F64:F72,'Security Requirements - Android'!B81)</f>
        <v>0</v>
      </c>
      <c r="G49" s="19">
        <f t="shared" si="0"/>
        <v>0</v>
      </c>
      <c r="H49" s="9">
        <f>COUNTIFS('Security Requirements - iOS'!F64:F72,'Security Requirements - Android'!B79)</f>
        <v>0</v>
      </c>
      <c r="I49" s="9">
        <f>COUNTIFS('Security Requirements - iOS'!F64:F72,'Security Requirements - Android'!B80)</f>
        <v>0</v>
      </c>
      <c r="J49" s="9">
        <f>COUNTIFS('Security Requirements - iOS'!F64:F72,'Security Requirements - Android'!B81)</f>
        <v>0</v>
      </c>
      <c r="K49" s="19">
        <f t="shared" si="1"/>
        <v>0</v>
      </c>
    </row>
    <row r="50" spans="3:11" ht="14.5" x14ac:dyDescent="0.3">
      <c r="C50" s="11" t="s">
        <v>128</v>
      </c>
      <c r="D50" s="84">
        <f>COUNTIFS('Anti-RE - Android'!E4:E18,'Security Requirements - Android'!B79)</f>
        <v>0</v>
      </c>
      <c r="E50" s="84">
        <f>COUNTIFS('Anti-RE - Android'!E4:E18,'Security Requirements - Android'!B80)</f>
        <v>0</v>
      </c>
      <c r="F50" s="84">
        <f>COUNTIFS('Anti-RE - Android'!E4:E18,'Security Requirements - Android'!B81)</f>
        <v>12</v>
      </c>
      <c r="G50" s="19">
        <f>IF(D50+E50=0, 0, D50/(E50+D50))</f>
        <v>0</v>
      </c>
      <c r="H50" s="9">
        <f>COUNTIFS('Anti-RE - iOS'!E4:E18,'Security Requirements - Android'!B79)</f>
        <v>0</v>
      </c>
      <c r="I50" s="9">
        <f>COUNTIFS('Anti-RE - iOS'!E4:E18,'Security Requirements - Android'!B80)</f>
        <v>0</v>
      </c>
      <c r="J50" s="9">
        <f>COUNTIFS('Anti-RE - iOS'!E4:E18,'Security Requirements - Android'!B81)</f>
        <v>12</v>
      </c>
      <c r="K50" s="19">
        <f>IF(H50+I50=0, 0, H50/(H50+I50))</f>
        <v>0</v>
      </c>
    </row>
  </sheetData>
  <mergeCells count="9">
    <mergeCell ref="V6:X6"/>
    <mergeCell ref="V8:X11"/>
    <mergeCell ref="B12:F12"/>
    <mergeCell ref="B16:F16"/>
    <mergeCell ref="D41:G41"/>
    <mergeCell ref="H41:K41"/>
    <mergeCell ref="B4:F4"/>
    <mergeCell ref="G8:I11"/>
    <mergeCell ref="G6:I6"/>
  </mergeCells>
  <conditionalFormatting sqref="F14">
    <cfRule type="iconSet" priority="3">
      <iconSet>
        <cfvo type="percent" val="0"/>
        <cfvo type="num" val="0.4"/>
        <cfvo type="num" val="0.8"/>
      </iconSet>
    </cfRule>
  </conditionalFormatting>
  <conditionalFormatting sqref="F14">
    <cfRule type="expression" dxfId="1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1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K85"/>
  <sheetViews>
    <sheetView topLeftCell="A41" zoomScale="76" zoomScaleNormal="76" zoomScalePageLayoutView="130" workbookViewId="0">
      <selection activeCell="G45" sqref="G45"/>
    </sheetView>
  </sheetViews>
  <sheetFormatPr baseColWidth="10" defaultColWidth="11" defaultRowHeight="15.5" x14ac:dyDescent="0.35"/>
  <cols>
    <col min="1" max="1" width="1.83203125" style="72" customWidth="1"/>
    <col min="2" max="2" width="8" style="81" customWidth="1"/>
    <col min="3" max="3" width="97.33203125" style="107" customWidth="1"/>
    <col min="4" max="5" width="6.6640625" style="72" bestFit="1" customWidth="1"/>
    <col min="6" max="6" width="5.83203125" style="72" bestFit="1" customWidth="1"/>
    <col min="7" max="7" width="60.33203125" style="107" bestFit="1" customWidth="1"/>
    <col min="8" max="8" width="63.6640625" style="107" bestFit="1" customWidth="1"/>
    <col min="9" max="9" width="30.83203125" style="107" customWidth="1"/>
    <col min="10" max="10" width="11" style="72"/>
    <col min="11" max="12" width="10.83203125" style="72" customWidth="1"/>
    <col min="13" max="16384" width="11" style="72"/>
  </cols>
  <sheetData>
    <row r="1" spans="2:9" ht="18.5" x14ac:dyDescent="0.35">
      <c r="B1" s="169" t="s">
        <v>118</v>
      </c>
      <c r="C1" s="169"/>
      <c r="D1" s="169"/>
      <c r="E1" s="169"/>
      <c r="F1" s="169"/>
      <c r="G1" s="169"/>
      <c r="H1" s="169"/>
      <c r="I1" s="169"/>
    </row>
    <row r="2" spans="2:9" x14ac:dyDescent="0.35">
      <c r="B2" s="73"/>
      <c r="C2" s="104"/>
      <c r="D2" s="74"/>
      <c r="E2" s="74"/>
      <c r="F2" s="74"/>
      <c r="G2" s="104"/>
      <c r="H2" s="104"/>
      <c r="I2" s="104"/>
    </row>
    <row r="3" spans="2:9" x14ac:dyDescent="0.35">
      <c r="B3" s="66" t="s">
        <v>0</v>
      </c>
      <c r="C3" s="108" t="s">
        <v>1</v>
      </c>
      <c r="D3" s="26" t="s">
        <v>2</v>
      </c>
      <c r="E3" s="26" t="s">
        <v>3</v>
      </c>
      <c r="F3" s="26" t="s">
        <v>107</v>
      </c>
      <c r="G3" s="170" t="s">
        <v>273</v>
      </c>
      <c r="H3" s="170"/>
      <c r="I3" s="113" t="s">
        <v>108</v>
      </c>
    </row>
    <row r="4" spans="2:9" x14ac:dyDescent="0.35">
      <c r="B4" s="67" t="s">
        <v>4</v>
      </c>
      <c r="C4" s="94" t="s">
        <v>5</v>
      </c>
      <c r="D4" s="27"/>
      <c r="E4" s="27"/>
      <c r="F4" s="27"/>
      <c r="G4" s="94"/>
      <c r="H4" s="94"/>
      <c r="I4" s="118"/>
    </row>
    <row r="5" spans="2:9" x14ac:dyDescent="0.35">
      <c r="B5" s="57" t="s">
        <v>6</v>
      </c>
      <c r="C5" s="109" t="s">
        <v>160</v>
      </c>
      <c r="D5" s="25" t="s">
        <v>7</v>
      </c>
      <c r="E5" s="34" t="s">
        <v>7</v>
      </c>
      <c r="F5" s="29"/>
      <c r="G5" s="95" t="s">
        <v>129</v>
      </c>
      <c r="H5" s="95"/>
      <c r="I5" s="115"/>
    </row>
    <row r="6" spans="2:9" x14ac:dyDescent="0.35">
      <c r="B6" s="70" t="s">
        <v>235</v>
      </c>
      <c r="C6" s="109" t="s">
        <v>161</v>
      </c>
      <c r="D6" s="25" t="s">
        <v>7</v>
      </c>
      <c r="E6" s="34" t="s">
        <v>7</v>
      </c>
      <c r="F6" s="29"/>
      <c r="G6" s="95" t="s">
        <v>129</v>
      </c>
      <c r="H6" s="95"/>
      <c r="I6" s="115"/>
    </row>
    <row r="7" spans="2:9" ht="29" x14ac:dyDescent="0.35">
      <c r="B7" s="70" t="s">
        <v>234</v>
      </c>
      <c r="C7" s="109" t="s">
        <v>162</v>
      </c>
      <c r="D7" s="25" t="s">
        <v>7</v>
      </c>
      <c r="E7" s="34" t="s">
        <v>7</v>
      </c>
      <c r="F7" s="29"/>
      <c r="G7" s="95" t="s">
        <v>129</v>
      </c>
      <c r="H7" s="95"/>
      <c r="I7" s="115"/>
    </row>
    <row r="8" spans="2:9" x14ac:dyDescent="0.35">
      <c r="B8" s="70" t="s">
        <v>233</v>
      </c>
      <c r="C8" s="109" t="s">
        <v>163</v>
      </c>
      <c r="D8" s="25" t="s">
        <v>7</v>
      </c>
      <c r="E8" s="34" t="s">
        <v>7</v>
      </c>
      <c r="F8" s="29"/>
      <c r="G8" s="95" t="s">
        <v>129</v>
      </c>
      <c r="H8" s="95"/>
      <c r="I8" s="115"/>
    </row>
    <row r="9" spans="2:9" x14ac:dyDescent="0.35">
      <c r="B9" s="70" t="s">
        <v>232</v>
      </c>
      <c r="C9" s="109" t="s">
        <v>164</v>
      </c>
      <c r="D9" s="28"/>
      <c r="E9" s="34" t="s">
        <v>7</v>
      </c>
      <c r="F9" s="29" t="s">
        <v>81</v>
      </c>
      <c r="G9" s="95" t="s">
        <v>129</v>
      </c>
      <c r="H9" s="95"/>
      <c r="I9" s="115"/>
    </row>
    <row r="10" spans="2:9" ht="29" x14ac:dyDescent="0.35">
      <c r="B10" s="70" t="s">
        <v>231</v>
      </c>
      <c r="C10" s="109" t="s">
        <v>165</v>
      </c>
      <c r="D10" s="28"/>
      <c r="E10" s="34" t="s">
        <v>7</v>
      </c>
      <c r="F10" s="29" t="s">
        <v>81</v>
      </c>
      <c r="G10" s="95" t="s">
        <v>129</v>
      </c>
      <c r="H10" s="95"/>
      <c r="I10" s="115"/>
    </row>
    <row r="11" spans="2:9" x14ac:dyDescent="0.35">
      <c r="B11" s="57" t="s">
        <v>8</v>
      </c>
      <c r="C11" s="109" t="s">
        <v>166</v>
      </c>
      <c r="D11" s="35"/>
      <c r="E11" s="34" t="s">
        <v>7</v>
      </c>
      <c r="F11" s="29" t="s">
        <v>81</v>
      </c>
      <c r="G11" s="95" t="s">
        <v>129</v>
      </c>
      <c r="H11" s="95"/>
      <c r="I11" s="115"/>
    </row>
    <row r="12" spans="2:9" ht="29" x14ac:dyDescent="0.35">
      <c r="B12" s="70" t="s">
        <v>230</v>
      </c>
      <c r="C12" s="109" t="s">
        <v>167</v>
      </c>
      <c r="D12" s="28"/>
      <c r="E12" s="34" t="s">
        <v>7</v>
      </c>
      <c r="F12" s="29" t="s">
        <v>81</v>
      </c>
      <c r="G12" s="95" t="s">
        <v>129</v>
      </c>
      <c r="H12" s="95"/>
      <c r="I12" s="115"/>
    </row>
    <row r="13" spans="2:9" x14ac:dyDescent="0.35">
      <c r="B13" s="70" t="s">
        <v>229</v>
      </c>
      <c r="C13" s="109" t="s">
        <v>168</v>
      </c>
      <c r="D13" s="28"/>
      <c r="E13" s="34" t="s">
        <v>7</v>
      </c>
      <c r="F13" s="29" t="s">
        <v>81</v>
      </c>
      <c r="G13" s="95" t="s">
        <v>129</v>
      </c>
      <c r="H13" s="95"/>
      <c r="I13" s="115"/>
    </row>
    <row r="14" spans="2:9" x14ac:dyDescent="0.35">
      <c r="B14" s="58" t="s">
        <v>9</v>
      </c>
      <c r="C14" s="109" t="s">
        <v>169</v>
      </c>
      <c r="D14" s="28"/>
      <c r="E14" s="34" t="s">
        <v>7</v>
      </c>
      <c r="F14" s="29" t="s">
        <v>81</v>
      </c>
      <c r="G14" s="95" t="s">
        <v>129</v>
      </c>
      <c r="H14" s="95"/>
      <c r="I14" s="115"/>
    </row>
    <row r="15" spans="2:9" x14ac:dyDescent="0.35">
      <c r="B15" s="56" t="s">
        <v>10</v>
      </c>
      <c r="C15" s="96" t="s">
        <v>42</v>
      </c>
      <c r="D15" s="30"/>
      <c r="E15" s="36"/>
      <c r="F15" s="30"/>
      <c r="G15" s="96"/>
      <c r="H15" s="96"/>
      <c r="I15" s="114"/>
    </row>
    <row r="16" spans="2:9" ht="29" x14ac:dyDescent="0.35">
      <c r="B16" s="68" t="s">
        <v>11</v>
      </c>
      <c r="C16" s="109" t="s">
        <v>170</v>
      </c>
      <c r="D16" s="25" t="s">
        <v>7</v>
      </c>
      <c r="E16" s="34" t="s">
        <v>7</v>
      </c>
      <c r="F16" s="29"/>
      <c r="G16" s="97" t="str">
        <f>HYPERLINK(CONCATENATE(
BASE_URL,
"0x05d-Testing-Data-Storage.md#testing-local-storage-for-sensitive-data"),
"Testing For Sensitive Data in Local Data Storage")</f>
        <v>Testing For Sensitive Data in Local Data Storage</v>
      </c>
      <c r="H16" s="97"/>
      <c r="I16" s="115"/>
    </row>
    <row r="17" spans="2:9" x14ac:dyDescent="0.35">
      <c r="B17" s="68" t="s">
        <v>48</v>
      </c>
      <c r="C17" s="109" t="s">
        <v>171</v>
      </c>
      <c r="D17" s="25"/>
      <c r="E17" s="34"/>
      <c r="F17" s="29"/>
      <c r="G17" s="105" t="str">
        <f>HYPERLINK(CONCATENATE(
BASE_URL,
"0x05d-Testing-Data-Storage.md#testing-local-storage-for-sensitive-data"),
"Testing For Sensitive Data in Local Data Storage")</f>
        <v>Testing For Sensitive Data in Local Data Storage</v>
      </c>
      <c r="H17" s="105"/>
      <c r="I17" s="119"/>
    </row>
    <row r="18" spans="2:9" x14ac:dyDescent="0.35">
      <c r="B18" s="68" t="s">
        <v>49</v>
      </c>
      <c r="C18" s="109" t="s">
        <v>172</v>
      </c>
      <c r="D18" s="25" t="s">
        <v>7</v>
      </c>
      <c r="E18" s="34" t="s">
        <v>7</v>
      </c>
      <c r="F18" s="29"/>
      <c r="G18" s="97" t="str">
        <f>HYPERLINK(CONCATENATE(
BASE_URL,
"0x05d-Testing-Data-Storage.md#testing-logs-for-sensitive-data"),
"Testing For Sensitive Data in Logs")</f>
        <v>Testing For Sensitive Data in Logs</v>
      </c>
      <c r="H18" s="97"/>
      <c r="I18" s="115"/>
    </row>
    <row r="19" spans="2:9" x14ac:dyDescent="0.35">
      <c r="B19" s="68" t="s">
        <v>12</v>
      </c>
      <c r="C19" s="109" t="s">
        <v>173</v>
      </c>
      <c r="D19" s="25" t="s">
        <v>7</v>
      </c>
      <c r="E19" s="34" t="s">
        <v>7</v>
      </c>
      <c r="F19" s="29"/>
      <c r="G19" s="97" t="str">
        <f>HYPERLINK(CONCATENATE(
BASE_URL,
"0x05d-Testing-Data-Storage.md#determining-whether-sensitive-data-is-sent-to-third-parties"),
"Testing Whether Sensitive Data Is Sent To Third Parties")</f>
        <v>Testing Whether Sensitive Data Is Sent To Third Parties</v>
      </c>
      <c r="H19" s="97"/>
      <c r="I19" s="115"/>
    </row>
    <row r="20" spans="2:9" x14ac:dyDescent="0.35">
      <c r="B20" s="68" t="s">
        <v>50</v>
      </c>
      <c r="C20" s="109" t="s">
        <v>174</v>
      </c>
      <c r="D20" s="25" t="s">
        <v>7</v>
      </c>
      <c r="E20" s="34" t="s">
        <v>7</v>
      </c>
      <c r="F20" s="29"/>
      <c r="G20" s="97" t="str">
        <f>HYPERLINK(CONCATENATE(
BASE_URL,
"0x05d-Testing-Data-Storage.md#determining-whether-the-keyboard-cache-is-disabled-for-text-input-fields"),
"Testing Whether the Keyboard Cache Is Disabled for Text Input Fields")</f>
        <v>Testing Whether the Keyboard Cache Is Disabled for Text Input Fields</v>
      </c>
      <c r="H20" s="97"/>
      <c r="I20" s="115"/>
    </row>
    <row r="21" spans="2:9" x14ac:dyDescent="0.35">
      <c r="B21" s="68" t="s">
        <v>13</v>
      </c>
      <c r="C21" s="109" t="s">
        <v>175</v>
      </c>
      <c r="D21" s="25" t="s">
        <v>7</v>
      </c>
      <c r="E21" s="34" t="s">
        <v>7</v>
      </c>
      <c r="F21" s="29"/>
      <c r="G21" s="97" t="str">
        <f>HYPERLINK(CONCATENATE(
BASE_URL,
"0x05d-Testing-Data-Storage.md#determining-whether-sensitive-stored-data-has-been-exposed-via-ipc-mechanisms"),
"Testing Whether Sensitive Data Is Exposed via IPC Mechanisms")</f>
        <v>Testing Whether Sensitive Data Is Exposed via IPC Mechanisms</v>
      </c>
      <c r="H21" s="97"/>
      <c r="I21" s="115"/>
    </row>
    <row r="22" spans="2:9" x14ac:dyDescent="0.35">
      <c r="B22" s="68" t="s">
        <v>14</v>
      </c>
      <c r="C22" s="109" t="s">
        <v>176</v>
      </c>
      <c r="D22" s="25" t="s">
        <v>7</v>
      </c>
      <c r="E22" s="34" t="s">
        <v>7</v>
      </c>
      <c r="F22" s="29"/>
      <c r="G22" s="97" t="str">
        <f>HYPERLINK(CONCATENATE(
BASE_URL,
"0x05d-Testing-Data-Storage.md#checking-for-sensitive-data-disclosure-through-the-user-interface"),
"Testing for Sensitive Data Disclosure Through the User Interface")</f>
        <v>Testing for Sensitive Data Disclosure Through the User Interface</v>
      </c>
      <c r="H22" s="97"/>
      <c r="I22" s="115"/>
    </row>
    <row r="23" spans="2:9" x14ac:dyDescent="0.35">
      <c r="B23" s="68" t="s">
        <v>15</v>
      </c>
      <c r="C23" s="109" t="s">
        <v>177</v>
      </c>
      <c r="D23" s="37"/>
      <c r="E23" s="34" t="s">
        <v>7</v>
      </c>
      <c r="F23" s="29" t="s">
        <v>81</v>
      </c>
      <c r="G23" s="97" t="str">
        <f>HYPERLINK(CONCATENATE(
BASE_URL,
"0x05d-Testing-Data-Storage.md#testing-backups-for-sensitive-data"),
"Testing for Sensitive Data in Backups")</f>
        <v>Testing for Sensitive Data in Backups</v>
      </c>
      <c r="H23" s="97"/>
      <c r="I23" s="115"/>
    </row>
    <row r="24" spans="2:9" x14ac:dyDescent="0.35">
      <c r="B24" s="68" t="s">
        <v>16</v>
      </c>
      <c r="C24" s="109" t="s">
        <v>178</v>
      </c>
      <c r="D24" s="37"/>
      <c r="E24" s="34" t="s">
        <v>7</v>
      </c>
      <c r="F24" s="29" t="s">
        <v>81</v>
      </c>
      <c r="G24" s="97" t="str">
        <f>HYPERLINK(CONCATENATE(
BASE_URL,
"0x05d-Testing-Data-Storage.md#finding-sensitive-information-in-auto-generated-screenshots"),
"Testing for Sensitive Information in Auto-Generated Screenshots")</f>
        <v>Testing for Sensitive Information in Auto-Generated Screenshots</v>
      </c>
      <c r="H24" s="97"/>
      <c r="I24" s="115"/>
    </row>
    <row r="25" spans="2:9" x14ac:dyDescent="0.35">
      <c r="B25" s="68" t="s">
        <v>51</v>
      </c>
      <c r="C25" s="109" t="s">
        <v>179</v>
      </c>
      <c r="D25" s="37"/>
      <c r="E25" s="34" t="s">
        <v>7</v>
      </c>
      <c r="F25" s="29" t="s">
        <v>81</v>
      </c>
      <c r="G25" s="97" t="str">
        <f>HYPERLINK(CONCATENATE(
BASE_URL,
"0x05d-Testing-Data-Storage.md#checking-memory-for-sensitive-data"),
"Testing for Sensitive Data in Memory")</f>
        <v>Testing for Sensitive Data in Memory</v>
      </c>
      <c r="H25" s="97"/>
      <c r="I25" s="115"/>
    </row>
    <row r="26" spans="2:9" x14ac:dyDescent="0.35">
      <c r="B26" s="68" t="s">
        <v>52</v>
      </c>
      <c r="C26" s="109" t="s">
        <v>180</v>
      </c>
      <c r="D26" s="37"/>
      <c r="E26" s="34" t="s">
        <v>7</v>
      </c>
      <c r="F26" s="29" t="s">
        <v>81</v>
      </c>
      <c r="G26" s="97" t="str">
        <f>HYPERLINK(CONCATENATE(
BASE_URL,
"0x05d-Testing-Data-Storage.md#testing-the-device-access-security-policy"),
"Testing the Device-Access-Security Policy")</f>
        <v>Testing the Device-Access-Security Policy</v>
      </c>
      <c r="H26" s="97"/>
      <c r="I26" s="115"/>
    </row>
    <row r="27" spans="2:9" ht="29" x14ac:dyDescent="0.35">
      <c r="B27" s="68" t="s">
        <v>17</v>
      </c>
      <c r="C27" s="109" t="s">
        <v>181</v>
      </c>
      <c r="D27" s="37"/>
      <c r="E27" s="34" t="s">
        <v>7</v>
      </c>
      <c r="F27" s="29" t="s">
        <v>81</v>
      </c>
      <c r="G27" s="97" t="str">
        <f>HYPERLINK(CONCATENATE(
BASE_URL,
"0x04i-Testing-user-interaction.md#testing-user-education"),
"Testing user education")</f>
        <v>Testing user education</v>
      </c>
      <c r="H27" s="97"/>
      <c r="I27" s="115"/>
    </row>
    <row r="28" spans="2:9" x14ac:dyDescent="0.35">
      <c r="B28" s="56" t="s">
        <v>18</v>
      </c>
      <c r="C28" s="96" t="s">
        <v>53</v>
      </c>
      <c r="D28" s="30"/>
      <c r="E28" s="36"/>
      <c r="F28" s="30"/>
      <c r="G28" s="96"/>
      <c r="H28" s="96"/>
      <c r="I28" s="114"/>
    </row>
    <row r="29" spans="2:9" x14ac:dyDescent="0.35">
      <c r="B29" s="68" t="s">
        <v>19</v>
      </c>
      <c r="C29" s="109" t="s">
        <v>182</v>
      </c>
      <c r="D29" s="25" t="s">
        <v>7</v>
      </c>
      <c r="E29" s="34" t="s">
        <v>7</v>
      </c>
      <c r="F29" s="29"/>
      <c r="G29" s="97" t="str">
        <f>HYPERLINK(CONCATENATE(
BASE_URL,
"0x05e-Testing-Cryptography.md#testing-key-management"),
"Verifying Key Management")</f>
        <v>Verifying Key Management</v>
      </c>
      <c r="H29" s="97"/>
      <c r="I29" s="115"/>
    </row>
    <row r="30" spans="2:9" x14ac:dyDescent="0.35">
      <c r="B30" s="68" t="s">
        <v>20</v>
      </c>
      <c r="C30" s="109" t="s">
        <v>183</v>
      </c>
      <c r="D30" s="25" t="s">
        <v>7</v>
      </c>
      <c r="E30" s="34" t="s">
        <v>7</v>
      </c>
      <c r="F30" s="29"/>
      <c r="G30" s="97" t="str">
        <f>HYPERLINK(CONCATENATE(
BASE_URL,
"0x04g-Testing-Cryptography.md#cryptography-for-mobile-apps"),
"Testing for Custom Implementations of Cryptography")</f>
        <v>Testing for Custom Implementations of Cryptography</v>
      </c>
      <c r="H30" s="97"/>
      <c r="I30" s="115"/>
    </row>
    <row r="31" spans="2:9" ht="29" x14ac:dyDescent="0.35">
      <c r="B31" s="68" t="s">
        <v>21</v>
      </c>
      <c r="C31" s="109" t="s">
        <v>184</v>
      </c>
      <c r="D31" s="25" t="s">
        <v>7</v>
      </c>
      <c r="E31" s="34" t="s">
        <v>7</v>
      </c>
      <c r="F31" s="29"/>
      <c r="G31" s="97" t="str">
        <f>HYPERLINK(CONCATENATE(
BASE_URL,
"0x05e-Testing-Cryptography.md#verifying-the-configuration-of-cryptographic-standard-algorithms"),
"Verifying the Configuration of Cryptographic Standard Algorithms")</f>
        <v>Verifying the Configuration of Cryptographic Standard Algorithms</v>
      </c>
      <c r="H31" s="97"/>
      <c r="I31" s="115"/>
    </row>
    <row r="32" spans="2:9" x14ac:dyDescent="0.35">
      <c r="B32" s="68" t="s">
        <v>22</v>
      </c>
      <c r="C32" s="109" t="s">
        <v>185</v>
      </c>
      <c r="D32" s="25" t="s">
        <v>7</v>
      </c>
      <c r="E32" s="34" t="s">
        <v>7</v>
      </c>
      <c r="F32" s="29"/>
      <c r="G32" s="97" t="str">
        <f>HYPERLINK(CONCATENATE(
BASE_URL,
"0x04g-Testing-Cryptography.md#identifying-insecure-andor-deprecated-cryptographic-algorithms"),
"Testing for Insecure and/or Deprecated Cryptographic Algorithms")</f>
        <v>Testing for Insecure and/or Deprecated Cryptographic Algorithms</v>
      </c>
      <c r="H32" s="97"/>
      <c r="I32" s="115"/>
    </row>
    <row r="33" spans="2:11" x14ac:dyDescent="0.35">
      <c r="B33" s="68" t="s">
        <v>23</v>
      </c>
      <c r="C33" s="109" t="s">
        <v>186</v>
      </c>
      <c r="D33" s="25" t="s">
        <v>7</v>
      </c>
      <c r="E33" s="34" t="s">
        <v>7</v>
      </c>
      <c r="F33" s="29"/>
      <c r="G33" s="97" t="str">
        <f>HYPERLINK(CONCATENATE(
BASE_URL,
"0x05e-Testing-Cryptography.md#testing-key-management"),
"Verifying Key Management")</f>
        <v>Verifying Key Management</v>
      </c>
      <c r="H33" s="97"/>
      <c r="I33" s="115"/>
    </row>
    <row r="34" spans="2:11" x14ac:dyDescent="0.35">
      <c r="B34" s="68" t="s">
        <v>24</v>
      </c>
      <c r="C34" s="109" t="s">
        <v>187</v>
      </c>
      <c r="D34" s="25" t="s">
        <v>7</v>
      </c>
      <c r="E34" s="34" t="s">
        <v>7</v>
      </c>
      <c r="F34" s="29"/>
      <c r="G34" s="97" t="str">
        <f>HYPERLINK(CONCATENATE(
BASE_URL,
"0x05e-Testing-Cryptography.md#testing-random-number-generation"),
"Testing Random Number Generation")</f>
        <v>Testing Random Number Generation</v>
      </c>
      <c r="H34" s="97"/>
      <c r="I34" s="115"/>
    </row>
    <row r="35" spans="2:11" x14ac:dyDescent="0.35">
      <c r="B35" s="56" t="s">
        <v>25</v>
      </c>
      <c r="C35" s="96" t="s">
        <v>54</v>
      </c>
      <c r="D35" s="30"/>
      <c r="E35" s="36"/>
      <c r="F35" s="30"/>
      <c r="G35" s="96"/>
      <c r="H35" s="96"/>
      <c r="I35" s="114"/>
    </row>
    <row r="36" spans="2:11" ht="29" x14ac:dyDescent="0.35">
      <c r="B36" s="68" t="s">
        <v>26</v>
      </c>
      <c r="C36" s="110" t="s">
        <v>188</v>
      </c>
      <c r="D36" s="25" t="s">
        <v>7</v>
      </c>
      <c r="E36" s="34" t="s">
        <v>7</v>
      </c>
      <c r="F36" s="29"/>
      <c r="G36" s="97" t="str">
        <f>HYPERLINK(CONCATENATE(
BASE_URL,
"0x04e-Testing-Authentication-and-Session-Management.md#testing-authentication"),
"Verifying that Users Are Properly Authenticated")</f>
        <v>Verifying that Users Are Properly Authenticated</v>
      </c>
      <c r="H36" s="97"/>
      <c r="I36" s="115"/>
    </row>
    <row r="37" spans="2:11" ht="29" x14ac:dyDescent="0.35">
      <c r="B37" s="68" t="s">
        <v>55</v>
      </c>
      <c r="C37" s="110" t="s">
        <v>189</v>
      </c>
      <c r="D37" s="25" t="s">
        <v>7</v>
      </c>
      <c r="E37" s="34" t="s">
        <v>7</v>
      </c>
      <c r="F37" s="29"/>
      <c r="G37" s="97" t="str">
        <f>HYPERLINK(CONCATENATE(
BASE_URL,
"0x04e-Testing-Authentication-and-Session-Management.md#testing-stateful-session-management"),
"Testing Stateful Session Management")</f>
        <v>Testing Stateful Session Management</v>
      </c>
      <c r="H37" s="97"/>
      <c r="I37" s="115"/>
    </row>
    <row r="38" spans="2:11" x14ac:dyDescent="0.35">
      <c r="B38" s="68" t="s">
        <v>56</v>
      </c>
      <c r="C38" s="110" t="s">
        <v>190</v>
      </c>
      <c r="D38" s="25" t="s">
        <v>7</v>
      </c>
      <c r="E38" s="34" t="s">
        <v>7</v>
      </c>
      <c r="F38" s="29"/>
      <c r="G38" s="97" t="str">
        <f>HYPERLINK(CONCATENATE(
BASE_URL,
"0x04e-Testing-Authentication-and-Session-Management.md#testing-stateless-token-based-authentication"),
"Testing Stateless Authentication")</f>
        <v>Testing Stateless Authentication</v>
      </c>
      <c r="H38" s="97"/>
      <c r="I38" s="115"/>
      <c r="K38" s="38"/>
    </row>
    <row r="39" spans="2:11" x14ac:dyDescent="0.35">
      <c r="B39" s="68" t="s">
        <v>27</v>
      </c>
      <c r="C39" s="110" t="s">
        <v>191</v>
      </c>
      <c r="D39" s="25"/>
      <c r="E39" s="34"/>
      <c r="F39" s="29"/>
      <c r="G39" s="97" t="str">
        <f>HYPERLINK(CONCATENATE(
BASE_URL,
"0x04e-Testing-Authentication-and-Session-Management.md#user-logout-and-session-timeouts"),
"Testing the Logout Functionality")</f>
        <v>Testing the Logout Functionality</v>
      </c>
      <c r="H39" s="97"/>
      <c r="I39" s="115"/>
      <c r="K39" s="38"/>
    </row>
    <row r="40" spans="2:11" x14ac:dyDescent="0.35">
      <c r="B40" s="68" t="s">
        <v>28</v>
      </c>
      <c r="C40" s="110" t="s">
        <v>192</v>
      </c>
      <c r="D40" s="25" t="s">
        <v>7</v>
      </c>
      <c r="E40" s="34" t="s">
        <v>7</v>
      </c>
      <c r="F40" s="29"/>
      <c r="G40" s="97" t="str">
        <f>HYPERLINK(CONCATENATE(
BASE_URL,
"0x04e-Testing-Authentication-and-Session-Management.md#best-practices-for-passwords"),
"Testing the Password Policy")</f>
        <v>Testing the Password Policy</v>
      </c>
      <c r="H40" s="97"/>
      <c r="I40" s="115"/>
    </row>
    <row r="41" spans="2:11" ht="29" x14ac:dyDescent="0.35">
      <c r="B41" s="68" t="s">
        <v>57</v>
      </c>
      <c r="C41" s="110" t="s">
        <v>193</v>
      </c>
      <c r="D41" s="25" t="s">
        <v>7</v>
      </c>
      <c r="E41" s="34" t="s">
        <v>7</v>
      </c>
      <c r="F41" s="29"/>
      <c r="G41" s="97" t="str">
        <f>HYPERLINK(CONCATENATE(
BASE_URL,
"0x04e-Testing-Authentication-and-Session-Management.md#running-a-password-dictionary-attack"),
"Testing Excessive Login Attempts")</f>
        <v>Testing Excessive Login Attempts</v>
      </c>
      <c r="H41" s="97"/>
      <c r="I41" s="115"/>
    </row>
    <row r="42" spans="2:11" x14ac:dyDescent="0.35">
      <c r="B42" s="68" t="s">
        <v>58</v>
      </c>
      <c r="C42" s="110" t="s">
        <v>195</v>
      </c>
      <c r="D42" s="25" t="s">
        <v>7</v>
      </c>
      <c r="E42" s="34" t="s">
        <v>7</v>
      </c>
      <c r="F42" s="29"/>
      <c r="G42" s="97" t="str">
        <f>HYPERLINK(CONCATENATE(
BASE_URL,
"0x04e-Testing-Authentication-and-Session-Management.md#session-timeout"),
"Testing the Session Timeout")</f>
        <v>Testing the Session Timeout</v>
      </c>
      <c r="H42" s="97"/>
      <c r="I42" s="117"/>
    </row>
    <row r="43" spans="2:11" ht="29" x14ac:dyDescent="0.35">
      <c r="B43" s="68" t="s">
        <v>29</v>
      </c>
      <c r="C43" s="110" t="s">
        <v>194</v>
      </c>
      <c r="D43" s="37"/>
      <c r="E43" s="34" t="s">
        <v>7</v>
      </c>
      <c r="F43" s="29" t="s">
        <v>81</v>
      </c>
      <c r="G43" s="97" t="str">
        <f>HYPERLINK(CONCATENATE(
BASE_URL,
"0x05f-Testing-Local-Authentication.md#testing-biometric-authentication"),
"Testing Biometric Authentication")</f>
        <v>Testing Biometric Authentication</v>
      </c>
      <c r="H43" s="97"/>
      <c r="I43" s="115"/>
    </row>
    <row r="44" spans="2:11" x14ac:dyDescent="0.35">
      <c r="B44" s="68" t="s">
        <v>30</v>
      </c>
      <c r="C44" s="110" t="s">
        <v>196</v>
      </c>
      <c r="D44" s="37"/>
      <c r="E44" s="34" t="s">
        <v>7</v>
      </c>
      <c r="F44" s="29" t="s">
        <v>81</v>
      </c>
      <c r="G44" s="97" t="str">
        <f>HYPERLINK(CONCATENATE(
BASE_URL,
"0x04e-Testing-Authentication-and-Session-Management.md#verifying-that-2fa-is-enforced"),
"Testing 2-Factor Authentication")</f>
        <v>Testing 2-Factor Authentication</v>
      </c>
      <c r="H44" s="97"/>
      <c r="I44" s="115"/>
    </row>
    <row r="45" spans="2:11" x14ac:dyDescent="0.35">
      <c r="B45" s="68" t="s">
        <v>31</v>
      </c>
      <c r="C45" s="110" t="s">
        <v>197</v>
      </c>
      <c r="D45" s="37"/>
      <c r="E45" s="34" t="s">
        <v>7</v>
      </c>
      <c r="F45" s="29" t="s">
        <v>81</v>
      </c>
      <c r="G45" s="97" t="str">
        <f>HYPERLINK(CONCATENATE(
BASE_URL,
"0x04e-Testing-Authentication-and-Session-Management.md#2-factor-authentication-and-step-up-authentication"),
"Testing Step-up Authentication")</f>
        <v>Testing Step-up Authentication</v>
      </c>
      <c r="H45" s="97"/>
      <c r="I45" s="115"/>
    </row>
    <row r="46" spans="2:11" ht="29" x14ac:dyDescent="0.35">
      <c r="B46" s="68" t="s">
        <v>151</v>
      </c>
      <c r="C46" s="110" t="s">
        <v>198</v>
      </c>
      <c r="D46" s="37"/>
      <c r="E46" s="34" t="s">
        <v>7</v>
      </c>
      <c r="F46" s="29" t="s">
        <v>81</v>
      </c>
      <c r="G46" s="97" t="str">
        <f>HYPERLINK(
CONCATENATE(
BASE_URL,
"0x04e-Testing-Authentication-and-Session-Management.md#login-activity-and-device-blocking"),
"Testing Login Activity and Device Blocking")</f>
        <v>Testing Login Activity and Device Blocking</v>
      </c>
      <c r="H46" s="97"/>
      <c r="I46" s="115"/>
    </row>
    <row r="47" spans="2:11" x14ac:dyDescent="0.35">
      <c r="B47" s="56" t="s">
        <v>32</v>
      </c>
      <c r="C47" s="96" t="s">
        <v>59</v>
      </c>
      <c r="D47" s="30"/>
      <c r="E47" s="36"/>
      <c r="F47" s="30"/>
      <c r="G47" s="96"/>
      <c r="H47" s="96"/>
      <c r="I47" s="114"/>
    </row>
    <row r="48" spans="2:11" x14ac:dyDescent="0.35">
      <c r="B48" s="68" t="s">
        <v>33</v>
      </c>
      <c r="C48" s="110" t="s">
        <v>199</v>
      </c>
      <c r="D48" s="25" t="s">
        <v>7</v>
      </c>
      <c r="E48" s="34" t="s">
        <v>7</v>
      </c>
      <c r="F48" s="29"/>
      <c r="G48" s="97" t="str">
        <f>HYPERLINK(CONCATENATE(
BASE_URL,
"0x04f-Testing-Network-Communication.md#verifying-data-encryption-on-the-network"),
"Testing for Unencrypted Sensitive Data on the Network")</f>
        <v>Testing for Unencrypted Sensitive Data on the Network</v>
      </c>
      <c r="H48" s="97"/>
      <c r="I48" s="115"/>
    </row>
    <row r="49" spans="2:9" ht="29" x14ac:dyDescent="0.35">
      <c r="B49" s="68" t="s">
        <v>60</v>
      </c>
      <c r="C49" s="110" t="s">
        <v>200</v>
      </c>
      <c r="D49" s="25" t="s">
        <v>7</v>
      </c>
      <c r="E49" s="34" t="s">
        <v>7</v>
      </c>
      <c r="F49" s="29"/>
      <c r="G49" s="97" t="str">
        <f>HYPERLINK(CONCATENATE(
BASE_URL,
"0x04f-Testing-Network-Communication.md#recommended-tls-settings"),
"Verifying the TLS Settings")</f>
        <v>Verifying the TLS Settings</v>
      </c>
      <c r="H49" s="97"/>
      <c r="I49" s="115"/>
    </row>
    <row r="50" spans="2:9" ht="29" x14ac:dyDescent="0.35">
      <c r="B50" s="68" t="s">
        <v>34</v>
      </c>
      <c r="C50" s="110" t="s">
        <v>201</v>
      </c>
      <c r="D50" s="25" t="s">
        <v>7</v>
      </c>
      <c r="E50" s="34" t="s">
        <v>7</v>
      </c>
      <c r="F50" s="29"/>
      <c r="G50" s="97" t="str">
        <f>HYPERLINK(CONCATENATE(
BASE_URL,
"0x05g-Testing-Network-Communication.md#testing-endpoint-identify-verification"),
"Testing Endpoint Identify Verification")</f>
        <v>Testing Endpoint Identify Verification</v>
      </c>
      <c r="H50" s="98"/>
      <c r="I50" s="120"/>
    </row>
    <row r="51" spans="2:9" ht="29" x14ac:dyDescent="0.35">
      <c r="B51" s="68" t="s">
        <v>61</v>
      </c>
      <c r="C51" s="110" t="s">
        <v>202</v>
      </c>
      <c r="D51" s="37"/>
      <c r="E51" s="34" t="s">
        <v>7</v>
      </c>
      <c r="F51" s="29" t="s">
        <v>81</v>
      </c>
      <c r="G51" s="97" t="str">
        <f>HYPERLINK(CONCATENATE(
BASE_URL,
"0x05g-Testing-Network-Communication.md#testing-custom-certificate-stores-and-certificate-pinning"),
"Testing Custom Certificate Stores and SSL Pinning")</f>
        <v>Testing Custom Certificate Stores and SSL Pinning</v>
      </c>
      <c r="H51" s="97"/>
      <c r="I51" s="115"/>
    </row>
    <row r="52" spans="2:9" ht="29" x14ac:dyDescent="0.35">
      <c r="B52" s="68" t="s">
        <v>35</v>
      </c>
      <c r="C52" s="110" t="s">
        <v>203</v>
      </c>
      <c r="D52" s="37"/>
      <c r="E52" s="34" t="s">
        <v>7</v>
      </c>
      <c r="F52" s="29" t="s">
        <v>81</v>
      </c>
      <c r="G52" s="97" t="str">
        <f>HYPERLINK(CONCATENATE(
BASE_URL,
"0x04f-Testing-Network-Communication.md#making-sure-that-critical-operations-use-secure-communication-channels"),
"Verifying that Critical Operations Use Secure Communication Channels")</f>
        <v>Verifying that Critical Operations Use Secure Communication Channels</v>
      </c>
      <c r="H52" s="97"/>
      <c r="I52" s="115"/>
    </row>
    <row r="53" spans="2:9" x14ac:dyDescent="0.35">
      <c r="B53" s="71" t="s">
        <v>228</v>
      </c>
      <c r="C53" s="110" t="s">
        <v>204</v>
      </c>
      <c r="D53" s="37"/>
      <c r="E53" s="34" t="s">
        <v>7</v>
      </c>
      <c r="F53" s="29" t="s">
        <v>81</v>
      </c>
      <c r="G53" s="97" t="str">
        <f>HYPERLINK(CONCATENATE(
BASE_URL,
"0x05g-Testing-Network-Communication.md#testing-the-security-provider"),
"Verifying the Security Provider")</f>
        <v>Verifying the Security Provider</v>
      </c>
      <c r="H53" s="97"/>
      <c r="I53" s="115"/>
    </row>
    <row r="54" spans="2:9" x14ac:dyDescent="0.35">
      <c r="B54" s="56" t="s">
        <v>36</v>
      </c>
      <c r="C54" s="96" t="s">
        <v>130</v>
      </c>
      <c r="D54" s="30"/>
      <c r="E54" s="36"/>
      <c r="F54" s="30"/>
      <c r="G54" s="96"/>
      <c r="H54" s="96"/>
      <c r="I54" s="114"/>
    </row>
    <row r="55" spans="2:9" x14ac:dyDescent="0.35">
      <c r="B55" s="68" t="s">
        <v>62</v>
      </c>
      <c r="C55" s="110" t="s">
        <v>205</v>
      </c>
      <c r="D55" s="25" t="s">
        <v>7</v>
      </c>
      <c r="E55" s="34" t="s">
        <v>7</v>
      </c>
      <c r="F55" s="29"/>
      <c r="G55" s="97" t="str">
        <f>HYPERLINK(CONCATENATE(
BASE_URL,
"0x05h-Testing-Platform-Interaction.md#testing-app-permissions"),
"Testing App Permissions")</f>
        <v>Testing App Permissions</v>
      </c>
      <c r="H55" s="97"/>
      <c r="I55" s="115"/>
    </row>
    <row r="56" spans="2:9" ht="29" x14ac:dyDescent="0.35">
      <c r="B56" s="68" t="s">
        <v>63</v>
      </c>
      <c r="C56" s="110" t="s">
        <v>206</v>
      </c>
      <c r="D56" s="25" t="s">
        <v>7</v>
      </c>
      <c r="E56" s="34" t="s">
        <v>7</v>
      </c>
      <c r="F56" s="29"/>
      <c r="G56" s="97" t="str">
        <f>HYPERLINK(CONCATENATE(
BASE_URL,
"0x04h-Testing-Code-Quality.md#injection-flaws"),
"Testing Input Validation and Sanitization")</f>
        <v>Testing Input Validation and Sanitization</v>
      </c>
      <c r="H56" s="97"/>
      <c r="I56" s="115"/>
    </row>
    <row r="57" spans="2:9" x14ac:dyDescent="0.35">
      <c r="B57" s="68" t="s">
        <v>64</v>
      </c>
      <c r="C57" s="110" t="s">
        <v>207</v>
      </c>
      <c r="D57" s="25" t="s">
        <v>7</v>
      </c>
      <c r="E57" s="34" t="s">
        <v>7</v>
      </c>
      <c r="F57" s="29"/>
      <c r="G57" s="97" t="str">
        <f>HYPERLINK(CONCATENATE(
BASE_URL,
"0x05h-Testing-Platform-Interaction.md#testing-custom-url-schemes"),
"Testing Custom URL Schemes")</f>
        <v>Testing Custom URL Schemes</v>
      </c>
      <c r="H57" s="97"/>
      <c r="I57" s="115"/>
    </row>
    <row r="58" spans="2:9" x14ac:dyDescent="0.35">
      <c r="B58" s="68" t="s">
        <v>65</v>
      </c>
      <c r="C58" s="110" t="s">
        <v>208</v>
      </c>
      <c r="D58" s="25" t="s">
        <v>7</v>
      </c>
      <c r="E58" s="34" t="s">
        <v>7</v>
      </c>
      <c r="F58" s="29"/>
      <c r="G58" s="97" t="str">
        <f>HYPERLINK(CONCATENATE(
BASE_URL,
"0x05h-Testing-Platform-Interaction.md#testing-for-sensitive-functionality-exposure-through-ipc"),
"Testing For Sensitive Functionality Exposure Through IPC")</f>
        <v>Testing For Sensitive Functionality Exposure Through IPC</v>
      </c>
      <c r="H58" s="97"/>
      <c r="I58" s="115"/>
    </row>
    <row r="59" spans="2:9" x14ac:dyDescent="0.35">
      <c r="B59" s="68" t="s">
        <v>66</v>
      </c>
      <c r="C59" s="110" t="s">
        <v>209</v>
      </c>
      <c r="D59" s="25" t="s">
        <v>7</v>
      </c>
      <c r="E59" s="34" t="s">
        <v>7</v>
      </c>
      <c r="F59" s="29"/>
      <c r="G59" s="97" t="str">
        <f>HYPERLINK(CONCATENATE(
BASE_URL,
"0x05h-Testing-Platform-Interaction.md#testing-javascript-execution-in-webviews"),
"Testing JavaScript Execution in WebViews")</f>
        <v>Testing JavaScript Execution in WebViews</v>
      </c>
      <c r="H59" s="97"/>
      <c r="I59" s="115"/>
    </row>
    <row r="60" spans="2:9" ht="29" x14ac:dyDescent="0.35">
      <c r="B60" s="68" t="s">
        <v>67</v>
      </c>
      <c r="C60" s="110" t="s">
        <v>210</v>
      </c>
      <c r="D60" s="25" t="s">
        <v>7</v>
      </c>
      <c r="E60" s="34" t="s">
        <v>7</v>
      </c>
      <c r="F60" s="29"/>
      <c r="G60" s="97" t="str">
        <f>HYPERLINK(CONCATENATE(
BASE_URL,
"0x05h-Testing-Platform-Interaction.md#testing-webview-protocol-handlers"),
"Testing WebView Protocol Handlers")</f>
        <v>Testing WebView Protocol Handlers</v>
      </c>
      <c r="H60" s="97"/>
      <c r="I60" s="115"/>
    </row>
    <row r="61" spans="2:9" ht="29" x14ac:dyDescent="0.35">
      <c r="B61" s="71" t="s">
        <v>227</v>
      </c>
      <c r="C61" s="110" t="s">
        <v>150</v>
      </c>
      <c r="D61" s="25" t="s">
        <v>7</v>
      </c>
      <c r="E61" s="34" t="s">
        <v>7</v>
      </c>
      <c r="F61" s="29"/>
      <c r="G61" s="97" t="str">
        <f>HYPERLINK(CONCATENATE(
BASE_URL,
"0x05h-Testing-Platform-Interaction.md#determining-whether-java-objects-are-exposed-through-webviews"),
"Testing Whether Java Objects Are Exposed Through WebViews")</f>
        <v>Testing Whether Java Objects Are Exposed Through WebViews</v>
      </c>
      <c r="H61" s="97"/>
      <c r="I61" s="115"/>
    </row>
    <row r="62" spans="2:9" x14ac:dyDescent="0.35">
      <c r="B62" s="71" t="s">
        <v>226</v>
      </c>
      <c r="C62" s="110" t="s">
        <v>211</v>
      </c>
      <c r="D62" s="25" t="s">
        <v>7</v>
      </c>
      <c r="E62" s="34" t="s">
        <v>7</v>
      </c>
      <c r="F62" s="29"/>
      <c r="G62" s="97" t="str">
        <f>HYPERLINK(CONCATENATE(
BASE_URL,
"0x05h-Testing-Platform-Interaction.md#testing-object-persistence"),
"Testing Object (De-)Serialization")</f>
        <v>Testing Object (De-)Serialization</v>
      </c>
      <c r="H62" s="97"/>
      <c r="I62" s="115"/>
    </row>
    <row r="63" spans="2:9" x14ac:dyDescent="0.35">
      <c r="B63" s="56" t="s">
        <v>37</v>
      </c>
      <c r="C63" s="96" t="s">
        <v>72</v>
      </c>
      <c r="D63" s="30"/>
      <c r="E63" s="36"/>
      <c r="F63" s="30"/>
      <c r="G63" s="96"/>
      <c r="H63" s="96"/>
      <c r="I63" s="114"/>
    </row>
    <row r="64" spans="2:9" x14ac:dyDescent="0.35">
      <c r="B64" s="68" t="s">
        <v>68</v>
      </c>
      <c r="C64" s="109" t="s">
        <v>212</v>
      </c>
      <c r="D64" s="25" t="s">
        <v>7</v>
      </c>
      <c r="E64" s="34" t="s">
        <v>7</v>
      </c>
      <c r="F64" s="29"/>
      <c r="G64" s="97" t="str">
        <f>HYPERLINK(CONCATENATE(
BASE_URL,
"0x05i-Testing-Code-Quality-and-Build-Settings.md#making-sure-that-the-app-is-properly-signed"),
"Verifying That the App is Properly Signed")</f>
        <v>Verifying That the App is Properly Signed</v>
      </c>
      <c r="H64" s="97"/>
      <c r="I64" s="115"/>
    </row>
    <row r="65" spans="2:10" x14ac:dyDescent="0.35">
      <c r="B65" s="68" t="s">
        <v>38</v>
      </c>
      <c r="C65" s="109" t="s">
        <v>213</v>
      </c>
      <c r="D65" s="25" t="s">
        <v>7</v>
      </c>
      <c r="E65" s="34" t="s">
        <v>7</v>
      </c>
      <c r="F65" s="29"/>
      <c r="G65" s="97" t="str">
        <f>HYPERLINK(CONCATENATE(
BASE_URL,
"0x05i-Testing-Code-Quality-and-Build-Settings.md#determining-whether-the-app-is-debuggable"),
"Testing If the App is Debuggable")</f>
        <v>Testing If the App is Debuggable</v>
      </c>
      <c r="H65" s="97"/>
      <c r="I65" s="115"/>
    </row>
    <row r="66" spans="2:10" x14ac:dyDescent="0.35">
      <c r="B66" s="68" t="s">
        <v>69</v>
      </c>
      <c r="C66" s="109" t="s">
        <v>214</v>
      </c>
      <c r="D66" s="25" t="s">
        <v>7</v>
      </c>
      <c r="E66" s="34" t="s">
        <v>7</v>
      </c>
      <c r="F66" s="29"/>
      <c r="G66" s="97" t="str">
        <f>HYPERLINK(CONCATENATE(
BASE_URL,
"0x05i-Testing-Code-Quality-and-Build-Settings.md#finding-debugging-symbols"),
"Testing for Debugging Symbols")</f>
        <v>Testing for Debugging Symbols</v>
      </c>
      <c r="H66" s="97"/>
      <c r="I66" s="115"/>
    </row>
    <row r="67" spans="2:10" x14ac:dyDescent="0.35">
      <c r="B67" s="68" t="s">
        <v>70</v>
      </c>
      <c r="C67" s="109" t="s">
        <v>215</v>
      </c>
      <c r="D67" s="25" t="s">
        <v>7</v>
      </c>
      <c r="E67" s="34" t="s">
        <v>7</v>
      </c>
      <c r="F67" s="29"/>
      <c r="G67" s="97" t="str">
        <f>HYPERLINK(CONCATENATE(
BASE_URL,
"0x05i-Testing-Code-Quality-and-Build-Settings.md#finding-debugging-code-and-verbose-error-logging"),
"Testing for Debugging Code and Verbose Error Logging")</f>
        <v>Testing for Debugging Code and Verbose Error Logging</v>
      </c>
      <c r="H67" s="97"/>
      <c r="I67" s="115"/>
    </row>
    <row r="68" spans="2:10" ht="29" x14ac:dyDescent="0.35">
      <c r="B68" s="68" t="s">
        <v>71</v>
      </c>
      <c r="C68" s="109" t="s">
        <v>216</v>
      </c>
      <c r="D68" s="25" t="s">
        <v>7</v>
      </c>
      <c r="E68" s="34" t="s">
        <v>7</v>
      </c>
      <c r="F68" s="29"/>
      <c r="G68" s="98" t="str">
        <f>HYPERLINK(CONCATENATE(
BASE_URL,
"0x05i-Testing-Code-Quality-and-Build-Settings.md#checking-for-weaknesses-in-third-party-libraries"),
"Testing for Weaknesses in Third Party Libraries")</f>
        <v>Testing for Weaknesses in Third Party Libraries</v>
      </c>
      <c r="H68" s="98"/>
      <c r="I68" s="115"/>
    </row>
    <row r="69" spans="2:10" x14ac:dyDescent="0.35">
      <c r="B69" s="68" t="s">
        <v>39</v>
      </c>
      <c r="C69" s="109" t="s">
        <v>217</v>
      </c>
      <c r="D69" s="25" t="s">
        <v>7</v>
      </c>
      <c r="E69" s="34" t="s">
        <v>7</v>
      </c>
      <c r="F69" s="29"/>
      <c r="G69" s="97" t="str">
        <f>HYPERLINK(CONCATENATE(
BASE_URL,
"0x05i-Testing-Code-Quality-and-Build-Settings.md#testing-exception-handling"),
"Testing Exception Handling")</f>
        <v>Testing Exception Handling</v>
      </c>
      <c r="H69" s="97"/>
      <c r="I69" s="115"/>
    </row>
    <row r="70" spans="2:10" x14ac:dyDescent="0.35">
      <c r="B70" s="68" t="s">
        <v>40</v>
      </c>
      <c r="C70" s="109" t="s">
        <v>218</v>
      </c>
      <c r="D70" s="25" t="s">
        <v>7</v>
      </c>
      <c r="E70" s="34" t="s">
        <v>7</v>
      </c>
      <c r="F70" s="29"/>
      <c r="G70" s="97" t="str">
        <f>HYPERLINK(CONCATENATE(
BASE_URL,
"0x05i-Testing-Code-Quality-and-Build-Settings.md#testing-exception-handling"),
"Testing  Error Handling in Security Controls")</f>
        <v>Testing  Error Handling in Security Controls</v>
      </c>
      <c r="H70" s="97"/>
      <c r="I70" s="115"/>
    </row>
    <row r="71" spans="2:10" x14ac:dyDescent="0.35">
      <c r="B71" s="68" t="s">
        <v>41</v>
      </c>
      <c r="C71" s="109" t="s">
        <v>219</v>
      </c>
      <c r="D71" s="25" t="s">
        <v>7</v>
      </c>
      <c r="E71" s="34" t="s">
        <v>7</v>
      </c>
      <c r="F71" s="29"/>
      <c r="G71" s="97" t="str">
        <f>HYPERLINK(CONCATENATE(
BASE_URL,
"0x04h-Testing-Code-Quality.md#memory-corruption-bugs"),
"Testing for Memory Management Bugs")</f>
        <v>Testing for Memory Management Bugs</v>
      </c>
      <c r="H71" s="97"/>
      <c r="I71" s="121"/>
      <c r="J71" s="75"/>
    </row>
    <row r="72" spans="2:10" ht="29" x14ac:dyDescent="0.35">
      <c r="B72" s="68" t="s">
        <v>153</v>
      </c>
      <c r="C72" s="109" t="s">
        <v>146</v>
      </c>
      <c r="D72" s="25" t="s">
        <v>7</v>
      </c>
      <c r="E72" s="34" t="s">
        <v>7</v>
      </c>
      <c r="F72" s="29"/>
      <c r="G72" s="97" t="str">
        <f>HYPERLINK(CONCATENATE(
BASE_URL,
"0x05i-Testing-Code-Quality-and-Build-Settings.md#make-sure-that-free-security-features-are-activated"),
"Verifying usage of Free Security Features")</f>
        <v>Verifying usage of Free Security Features</v>
      </c>
      <c r="H72" s="97"/>
      <c r="I72" s="115"/>
    </row>
    <row r="73" spans="2:10" x14ac:dyDescent="0.35">
      <c r="B73" s="59"/>
      <c r="C73" s="100"/>
      <c r="D73" s="31"/>
      <c r="E73" s="31"/>
      <c r="F73" s="31"/>
      <c r="G73" s="100"/>
      <c r="H73" s="100"/>
      <c r="I73" s="116"/>
    </row>
    <row r="74" spans="2:10" x14ac:dyDescent="0.35">
      <c r="B74" s="76"/>
      <c r="C74" s="95"/>
      <c r="D74" s="77"/>
      <c r="E74" s="77"/>
      <c r="F74" s="77"/>
      <c r="G74" s="95"/>
      <c r="H74" s="95"/>
      <c r="I74" s="95"/>
    </row>
    <row r="75" spans="2:10" x14ac:dyDescent="0.35">
      <c r="B75" s="76"/>
      <c r="C75" s="110"/>
      <c r="D75" s="77"/>
      <c r="E75" s="77"/>
      <c r="F75" s="77"/>
      <c r="G75" s="95"/>
      <c r="H75" s="95"/>
      <c r="I75" s="95"/>
    </row>
    <row r="76" spans="2:10" x14ac:dyDescent="0.35">
      <c r="B76" s="76"/>
      <c r="C76" s="95"/>
      <c r="D76" s="77"/>
      <c r="E76" s="77"/>
      <c r="F76" s="77"/>
      <c r="G76" s="95"/>
      <c r="H76" s="95"/>
      <c r="I76" s="95"/>
    </row>
    <row r="77" spans="2:10" x14ac:dyDescent="0.35">
      <c r="B77" s="78" t="s">
        <v>77</v>
      </c>
      <c r="C77" s="95"/>
      <c r="D77" s="77"/>
      <c r="E77" s="77"/>
      <c r="F77" s="77"/>
      <c r="G77" s="95"/>
      <c r="H77" s="95"/>
      <c r="I77" s="95"/>
    </row>
    <row r="78" spans="2:10" x14ac:dyDescent="0.35">
      <c r="B78" s="62" t="s">
        <v>78</v>
      </c>
      <c r="C78" s="111" t="s">
        <v>79</v>
      </c>
      <c r="D78" s="77"/>
      <c r="E78" s="77"/>
      <c r="F78" s="77"/>
      <c r="G78" s="95"/>
      <c r="H78" s="95"/>
      <c r="I78" s="95"/>
    </row>
    <row r="79" spans="2:10" x14ac:dyDescent="0.35">
      <c r="B79" s="63" t="s">
        <v>109</v>
      </c>
      <c r="C79" s="112" t="s">
        <v>80</v>
      </c>
      <c r="D79" s="77"/>
      <c r="E79" s="77"/>
      <c r="F79" s="77"/>
      <c r="G79" s="95"/>
      <c r="H79" s="95"/>
      <c r="I79" s="95"/>
    </row>
    <row r="80" spans="2:10" x14ac:dyDescent="0.35">
      <c r="B80" s="63" t="s">
        <v>110</v>
      </c>
      <c r="C80" s="112" t="s">
        <v>83</v>
      </c>
      <c r="D80" s="77"/>
      <c r="E80" s="77"/>
      <c r="F80" s="77"/>
      <c r="G80" s="95"/>
      <c r="H80" s="95"/>
      <c r="I80" s="95"/>
    </row>
    <row r="81" spans="2:9" x14ac:dyDescent="0.35">
      <c r="B81" s="63" t="s">
        <v>81</v>
      </c>
      <c r="C81" s="112" t="s">
        <v>82</v>
      </c>
      <c r="D81" s="77"/>
      <c r="E81" s="77"/>
      <c r="F81" s="77"/>
      <c r="G81" s="95"/>
      <c r="H81" s="95"/>
      <c r="I81" s="95"/>
    </row>
    <row r="82" spans="2:9" x14ac:dyDescent="0.35">
      <c r="B82" s="76"/>
      <c r="C82" s="95"/>
      <c r="D82" s="77"/>
      <c r="E82" s="77"/>
      <c r="F82" s="77"/>
      <c r="G82" s="95"/>
      <c r="H82" s="95"/>
      <c r="I82" s="106"/>
    </row>
    <row r="83" spans="2:9" x14ac:dyDescent="0.35">
      <c r="B83" s="76"/>
      <c r="C83" s="95"/>
      <c r="D83" s="77"/>
      <c r="E83" s="77"/>
      <c r="F83" s="77"/>
      <c r="G83" s="95"/>
      <c r="H83" s="95"/>
      <c r="I83" s="106"/>
    </row>
    <row r="84" spans="2:9" x14ac:dyDescent="0.35">
      <c r="B84" s="76"/>
      <c r="C84" s="95"/>
      <c r="D84" s="77"/>
      <c r="E84" s="77"/>
      <c r="F84" s="77"/>
      <c r="G84" s="95"/>
      <c r="H84" s="95"/>
      <c r="I84" s="106"/>
    </row>
    <row r="85" spans="2:9" x14ac:dyDescent="0.35">
      <c r="B85" s="80"/>
      <c r="C85" s="106"/>
      <c r="D85" s="79"/>
      <c r="E85" s="79"/>
      <c r="F85" s="79"/>
      <c r="G85" s="106"/>
      <c r="H85" s="106"/>
      <c r="I85" s="106"/>
    </row>
  </sheetData>
  <mergeCells count="2">
    <mergeCell ref="B1:I1"/>
    <mergeCell ref="G3:H3"/>
  </mergeCells>
  <dataValidations count="2">
    <dataValidation type="list" allowBlank="1" showInputMessage="1" showErrorMessage="1" sqref="F74:F1048576 I74:I1048576" xr:uid="{00000000-0002-0000-0200-000000000000}">
      <formula1>"Yes,No,N/A"</formula1>
    </dataValidation>
    <dataValidation type="list" allowBlank="1" showInputMessage="1" showErrorMessage="1" sqref="F29:F34 F36:F46 F64:F72 F5:F14 F55:F62 F16:F27 F48:F53" xr:uid="{00000000-0002-0000-0200-000001000000}">
      <formula1>"Pass,Fail,N/A"</formula1>
    </dataValidation>
  </dataValidation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G29"/>
  <sheetViews>
    <sheetView topLeftCell="B8" zoomScaleNormal="100" zoomScalePageLayoutView="130" workbookViewId="0">
      <selection activeCell="F17" sqref="F17"/>
    </sheetView>
  </sheetViews>
  <sheetFormatPr baseColWidth="10" defaultColWidth="11" defaultRowHeight="15.5" x14ac:dyDescent="0.35"/>
  <cols>
    <col min="1" max="1" width="1.83203125" style="72" customWidth="1"/>
    <col min="2" max="2" width="7.33203125" style="81" customWidth="1"/>
    <col min="3" max="3" width="97.33203125" style="107" customWidth="1"/>
    <col min="4" max="4" width="3" style="72" bestFit="1" customWidth="1"/>
    <col min="5" max="5" width="5.83203125" style="72" bestFit="1" customWidth="1"/>
    <col min="6" max="6" width="42.5" style="107" customWidth="1"/>
    <col min="7" max="7" width="30.6640625" style="107" customWidth="1"/>
    <col min="8" max="16384" width="11" style="72"/>
  </cols>
  <sheetData>
    <row r="1" spans="2:7" ht="18.5" x14ac:dyDescent="0.45">
      <c r="B1" s="82" t="s">
        <v>132</v>
      </c>
      <c r="C1" s="106"/>
      <c r="D1" s="79"/>
      <c r="E1" s="79"/>
      <c r="F1" s="106"/>
      <c r="G1" s="106"/>
    </row>
    <row r="2" spans="2:7" x14ac:dyDescent="0.35">
      <c r="B2" s="80"/>
      <c r="C2" s="106"/>
      <c r="D2" s="79"/>
      <c r="E2" s="79"/>
      <c r="F2" s="106"/>
      <c r="G2" s="106"/>
    </row>
    <row r="3" spans="2:7" x14ac:dyDescent="0.35">
      <c r="B3" s="55" t="s">
        <v>0</v>
      </c>
      <c r="C3" s="108" t="s">
        <v>43</v>
      </c>
      <c r="D3" s="26" t="s">
        <v>44</v>
      </c>
      <c r="E3" s="26" t="s">
        <v>107</v>
      </c>
      <c r="F3" s="108" t="s">
        <v>121</v>
      </c>
      <c r="G3" s="113" t="s">
        <v>108</v>
      </c>
    </row>
    <row r="4" spans="2:7" x14ac:dyDescent="0.35">
      <c r="B4" s="56"/>
      <c r="C4" s="96" t="s">
        <v>46</v>
      </c>
      <c r="D4" s="30"/>
      <c r="E4" s="30"/>
      <c r="F4" s="96"/>
      <c r="G4" s="114"/>
    </row>
    <row r="5" spans="2:7" ht="29" x14ac:dyDescent="0.35">
      <c r="B5" s="70" t="s">
        <v>236</v>
      </c>
      <c r="C5" s="110" t="s">
        <v>246</v>
      </c>
      <c r="D5" s="24" t="s">
        <v>7</v>
      </c>
      <c r="E5" s="29" t="s">
        <v>81</v>
      </c>
      <c r="F5" s="97" t="str">
        <f>HYPERLINK(CONCATENATE(
BASE_URL,
"0x05j-Testing-Resiliency-Against-Reverse-Engineering.md#testing-root-detection"),
"Testing Root Detection")</f>
        <v>Testing Root Detection</v>
      </c>
      <c r="G5" s="115"/>
    </row>
    <row r="6" spans="2:7" ht="29" x14ac:dyDescent="0.35">
      <c r="B6" s="70" t="s">
        <v>237</v>
      </c>
      <c r="C6" s="110" t="s">
        <v>247</v>
      </c>
      <c r="D6" s="24" t="s">
        <v>7</v>
      </c>
      <c r="E6" s="29" t="s">
        <v>81</v>
      </c>
      <c r="F6" s="97" t="str">
        <f>HYPERLINK(
CONCATENATE(
BASE_URL,
"0x05j-Testing-Resiliency-Against-Reverse-Engineering.md#testing-anti-debugging"),
"Testing Debugging Defenses")</f>
        <v>Testing Debugging Defenses</v>
      </c>
      <c r="G6" s="115"/>
    </row>
    <row r="7" spans="2:7" x14ac:dyDescent="0.35">
      <c r="B7" s="70" t="s">
        <v>238</v>
      </c>
      <c r="C7" s="110" t="s">
        <v>248</v>
      </c>
      <c r="D7" s="24" t="s">
        <v>7</v>
      </c>
      <c r="E7" s="29" t="s">
        <v>81</v>
      </c>
      <c r="F7" s="97" t="str">
        <f>HYPERLINK(CONCATENATE(
BASE_URL,
"0x05j-Testing-Resiliency-Against-Reverse-Engineering.md#testing-file-integrity-checks"),
"Testing File Integrity Checks")</f>
        <v>Testing File Integrity Checks</v>
      </c>
      <c r="G7" s="115"/>
    </row>
    <row r="8" spans="2:7" x14ac:dyDescent="0.35">
      <c r="B8" s="70" t="s">
        <v>239</v>
      </c>
      <c r="C8" s="110" t="s">
        <v>249</v>
      </c>
      <c r="D8" s="24" t="s">
        <v>7</v>
      </c>
      <c r="E8" s="29" t="s">
        <v>81</v>
      </c>
      <c r="F8" s="97" t="str">
        <f>HYPERLINK(CONCATENATE(
BASE_URL,
"0x05j-Testing-Resiliency-Against-Reverse-Engineering.md#testing-the-detection-of-reverse-engineering-tools"),
"Testing Detection of Reverse Engineering Tools")</f>
        <v>Testing Detection of Reverse Engineering Tools</v>
      </c>
      <c r="G8" s="115"/>
    </row>
    <row r="9" spans="2:7" x14ac:dyDescent="0.35">
      <c r="B9" s="70" t="s">
        <v>240</v>
      </c>
      <c r="C9" s="110" t="s">
        <v>250</v>
      </c>
      <c r="D9" s="24" t="s">
        <v>7</v>
      </c>
      <c r="E9" s="29" t="s">
        <v>81</v>
      </c>
      <c r="F9" s="97" t="str">
        <f>HYPERLINK(CONCATENATE(
BASE_URL,
"0x05j-Testing-Resiliency-Against-Reverse-Engineering.md#testing-emulator-detection"),
"Testing Simple Emulator Detection")</f>
        <v>Testing Simple Emulator Detection</v>
      </c>
      <c r="G9" s="115"/>
    </row>
    <row r="10" spans="2:7" x14ac:dyDescent="0.35">
      <c r="B10" s="70" t="s">
        <v>241</v>
      </c>
      <c r="C10" s="110" t="s">
        <v>251</v>
      </c>
      <c r="D10" s="24" t="s">
        <v>7</v>
      </c>
      <c r="E10" s="29" t="s">
        <v>81</v>
      </c>
      <c r="F10" s="97" t="str">
        <f>HYPERLINK(CONCATENATE(
BASE_URL,
"0x05j-Testing-Resiliency-Against-Reverse-Engineering.md#testing-run-time-integrity-checks"),
"Testing Run-Time Integrity Checks")</f>
        <v>Testing Run-Time Integrity Checks</v>
      </c>
      <c r="G10" s="115"/>
    </row>
    <row r="11" spans="2:7" ht="29" x14ac:dyDescent="0.35">
      <c r="B11" s="70" t="s">
        <v>242</v>
      </c>
      <c r="C11" s="110" t="s">
        <v>252</v>
      </c>
      <c r="D11" s="24" t="s">
        <v>7</v>
      </c>
      <c r="E11" s="29" t="s">
        <v>81</v>
      </c>
      <c r="F11" s="95" t="s">
        <v>129</v>
      </c>
      <c r="G11" s="115"/>
    </row>
    <row r="12" spans="2:7" x14ac:dyDescent="0.35">
      <c r="B12" s="70" t="s">
        <v>243</v>
      </c>
      <c r="C12" s="110" t="s">
        <v>253</v>
      </c>
      <c r="D12" s="24" t="s">
        <v>7</v>
      </c>
      <c r="E12" s="29" t="s">
        <v>81</v>
      </c>
      <c r="F12" s="95" t="s">
        <v>129</v>
      </c>
      <c r="G12" s="115"/>
    </row>
    <row r="13" spans="2:7" x14ac:dyDescent="0.35">
      <c r="B13" s="70" t="s">
        <v>155</v>
      </c>
      <c r="C13" s="110" t="s">
        <v>254</v>
      </c>
      <c r="D13" s="24" t="s">
        <v>7</v>
      </c>
      <c r="E13" s="29" t="s">
        <v>81</v>
      </c>
      <c r="F13" s="97" t="str">
        <f>HYPERLINK(CONCATENATE(
BASE_URL,
"0x05j-Testing-Resiliency-Against-Reverse-Engineering.md#testing-obfuscation"),
"Testing Simple Obfuscation")</f>
        <v>Testing Simple Obfuscation</v>
      </c>
      <c r="G13" s="115"/>
    </row>
    <row r="14" spans="2:7" x14ac:dyDescent="0.35">
      <c r="B14" s="56"/>
      <c r="C14" s="96" t="s">
        <v>45</v>
      </c>
      <c r="D14" s="30"/>
      <c r="E14" s="30"/>
      <c r="F14" s="96"/>
      <c r="G14" s="114"/>
    </row>
    <row r="15" spans="2:7" ht="29" x14ac:dyDescent="0.35">
      <c r="B15" s="58" t="s">
        <v>73</v>
      </c>
      <c r="C15" s="110" t="s">
        <v>255</v>
      </c>
      <c r="D15" s="24" t="s">
        <v>7</v>
      </c>
      <c r="E15" s="29" t="s">
        <v>81</v>
      </c>
      <c r="F15" s="97" t="str">
        <f>HYPERLINK(CONCATENATE(
BASE_URL,
"0x05j-Testing-Resiliency-Against-Reverse-Engineering.md#testing-device-binding"),
"Testing Device Binding")</f>
        <v>Testing Device Binding</v>
      </c>
      <c r="G15" s="115"/>
    </row>
    <row r="16" spans="2:7" x14ac:dyDescent="0.35">
      <c r="B16" s="56"/>
      <c r="C16" s="96" t="s">
        <v>47</v>
      </c>
      <c r="D16" s="30"/>
      <c r="E16" s="30"/>
      <c r="F16" s="96"/>
      <c r="G16" s="114"/>
    </row>
    <row r="17" spans="2:7" ht="29" x14ac:dyDescent="0.35">
      <c r="B17" s="70" t="s">
        <v>244</v>
      </c>
      <c r="C17" s="110" t="s">
        <v>256</v>
      </c>
      <c r="D17" s="24" t="s">
        <v>7</v>
      </c>
      <c r="E17" s="29" t="s">
        <v>81</v>
      </c>
      <c r="F17" s="98" t="str">
        <f>HYPERLINK(CONCATENATE(
BASE_URL,
"0x05j-Testing-Resiliency-Against-Reverse-Engineering.md#testing-obfuscation"),
"Testing Obfuscation")</f>
        <v>Testing Obfuscation</v>
      </c>
      <c r="G17" s="115"/>
    </row>
    <row r="18" spans="2:7" ht="58" x14ac:dyDescent="0.35">
      <c r="B18" s="70" t="s">
        <v>245</v>
      </c>
      <c r="C18" s="110" t="s">
        <v>257</v>
      </c>
      <c r="D18" s="24" t="s">
        <v>7</v>
      </c>
      <c r="E18" s="29" t="s">
        <v>81</v>
      </c>
      <c r="F18" s="95" t="s">
        <v>129</v>
      </c>
      <c r="G18" s="115"/>
    </row>
    <row r="19" spans="2:7" x14ac:dyDescent="0.35">
      <c r="B19" s="59"/>
      <c r="C19" s="100"/>
      <c r="D19" s="31"/>
      <c r="E19" s="31"/>
      <c r="F19" s="100"/>
      <c r="G19" s="116"/>
    </row>
    <row r="20" spans="2:7" x14ac:dyDescent="0.35">
      <c r="B20" s="76"/>
      <c r="C20" s="95"/>
      <c r="D20" s="77"/>
      <c r="E20" s="77"/>
      <c r="F20" s="95"/>
      <c r="G20" s="95"/>
    </row>
    <row r="21" spans="2:7" x14ac:dyDescent="0.35">
      <c r="B21" s="76"/>
      <c r="C21" s="95"/>
      <c r="D21" s="77"/>
      <c r="E21" s="77"/>
      <c r="F21" s="95"/>
      <c r="G21" s="95"/>
    </row>
    <row r="22" spans="2:7" x14ac:dyDescent="0.35">
      <c r="B22" s="78" t="s">
        <v>77</v>
      </c>
      <c r="C22" s="95"/>
      <c r="D22" s="77"/>
      <c r="E22" s="77"/>
      <c r="F22" s="95"/>
      <c r="G22" s="95"/>
    </row>
    <row r="23" spans="2:7" x14ac:dyDescent="0.35">
      <c r="B23" s="62" t="s">
        <v>78</v>
      </c>
      <c r="C23" s="111" t="s">
        <v>79</v>
      </c>
      <c r="D23" s="77"/>
      <c r="E23" s="77"/>
      <c r="F23" s="95"/>
      <c r="G23" s="95"/>
    </row>
    <row r="24" spans="2:7" x14ac:dyDescent="0.35">
      <c r="B24" s="63" t="s">
        <v>109</v>
      </c>
      <c r="C24" s="112" t="s">
        <v>80</v>
      </c>
      <c r="D24" s="77"/>
      <c r="E24" s="77"/>
      <c r="F24" s="95"/>
      <c r="G24" s="95"/>
    </row>
    <row r="25" spans="2:7" x14ac:dyDescent="0.35">
      <c r="B25" s="63" t="s">
        <v>110</v>
      </c>
      <c r="C25" s="112" t="s">
        <v>83</v>
      </c>
      <c r="D25" s="77"/>
      <c r="E25" s="77"/>
      <c r="F25" s="95"/>
      <c r="G25" s="95"/>
    </row>
    <row r="26" spans="2:7" x14ac:dyDescent="0.35">
      <c r="B26" s="63" t="s">
        <v>81</v>
      </c>
      <c r="C26" s="112" t="s">
        <v>82</v>
      </c>
      <c r="D26" s="77"/>
      <c r="E26" s="77"/>
      <c r="F26" s="95"/>
      <c r="G26" s="95"/>
    </row>
    <row r="27" spans="2:7" x14ac:dyDescent="0.35">
      <c r="B27" s="80"/>
      <c r="C27" s="106"/>
      <c r="D27" s="79"/>
      <c r="E27" s="79"/>
      <c r="F27" s="106"/>
      <c r="G27" s="106"/>
    </row>
    <row r="28" spans="2:7" x14ac:dyDescent="0.35">
      <c r="B28" s="80"/>
      <c r="C28" s="106"/>
      <c r="D28" s="79"/>
      <c r="E28" s="79"/>
      <c r="F28" s="106"/>
      <c r="G28" s="106"/>
    </row>
    <row r="29" spans="2:7" x14ac:dyDescent="0.35">
      <c r="B29" s="80"/>
      <c r="C29" s="106"/>
      <c r="D29" s="79"/>
      <c r="E29" s="79"/>
      <c r="F29" s="106"/>
      <c r="G29" s="106"/>
    </row>
  </sheetData>
  <dataValidations disablePrompts="1" count="1">
    <dataValidation type="list" allowBlank="1" showInputMessage="1" showErrorMessage="1" sqref="E17:E18 E15 E5:E13" xr:uid="{00000000-0002-0000-0300-000000000000}">
      <formula1>"Pass,Fail,N/A"</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K85"/>
  <sheetViews>
    <sheetView topLeftCell="D47" zoomScale="74" zoomScaleNormal="74" zoomScalePageLayoutView="130" workbookViewId="0">
      <selection activeCell="H50" sqref="H50"/>
    </sheetView>
  </sheetViews>
  <sheetFormatPr baseColWidth="10" defaultColWidth="11" defaultRowHeight="15.5" x14ac:dyDescent="0.35"/>
  <cols>
    <col min="1" max="1" width="1.83203125" customWidth="1"/>
    <col min="2" max="2" width="8" style="54" customWidth="1"/>
    <col min="3" max="3" width="97.33203125" style="103" customWidth="1"/>
    <col min="4" max="5" width="6.6640625" bestFit="1" customWidth="1"/>
    <col min="6" max="6" width="5.83203125" bestFit="1" customWidth="1"/>
    <col min="7" max="7" width="60.33203125" style="103" bestFit="1" customWidth="1"/>
    <col min="8" max="8" width="63.6640625" style="107" bestFit="1" customWidth="1"/>
    <col min="9" max="9" width="30.83203125" style="103" customWidth="1"/>
    <col min="11" max="12" width="10.83203125" customWidth="1"/>
  </cols>
  <sheetData>
    <row r="1" spans="2:9" ht="18.5" x14ac:dyDescent="0.45">
      <c r="B1" s="64" t="s">
        <v>133</v>
      </c>
      <c r="C1" s="93"/>
      <c r="D1" s="33"/>
      <c r="E1" s="33"/>
      <c r="F1" s="33"/>
      <c r="G1" s="93"/>
      <c r="H1" s="104"/>
      <c r="I1" s="93"/>
    </row>
    <row r="2" spans="2:9" x14ac:dyDescent="0.35">
      <c r="B2" s="65"/>
      <c r="C2" s="93"/>
      <c r="D2" s="33"/>
      <c r="E2" s="33"/>
      <c r="F2" s="33"/>
      <c r="G2" s="93"/>
      <c r="H2" s="104"/>
      <c r="I2" s="93"/>
    </row>
    <row r="3" spans="2:9" x14ac:dyDescent="0.35">
      <c r="B3" s="66" t="s">
        <v>0</v>
      </c>
      <c r="C3" s="108" t="s">
        <v>1</v>
      </c>
      <c r="D3" s="26" t="s">
        <v>2</v>
      </c>
      <c r="E3" s="26" t="s">
        <v>3</v>
      </c>
      <c r="F3" s="26" t="s">
        <v>107</v>
      </c>
      <c r="G3" s="170" t="s">
        <v>273</v>
      </c>
      <c r="H3" s="171"/>
      <c r="I3" s="113" t="s">
        <v>108</v>
      </c>
    </row>
    <row r="4" spans="2:9" x14ac:dyDescent="0.35">
      <c r="B4" s="67" t="s">
        <v>4</v>
      </c>
      <c r="C4" s="94" t="s">
        <v>5</v>
      </c>
      <c r="D4" s="27"/>
      <c r="E4" s="27"/>
      <c r="F4" s="27"/>
      <c r="G4" s="94"/>
      <c r="H4" s="94"/>
      <c r="I4" s="118"/>
    </row>
    <row r="5" spans="2:9" x14ac:dyDescent="0.35">
      <c r="B5" s="57" t="s">
        <v>6</v>
      </c>
      <c r="C5" s="109" t="s">
        <v>160</v>
      </c>
      <c r="D5" s="25" t="s">
        <v>7</v>
      </c>
      <c r="E5" s="34" t="s">
        <v>7</v>
      </c>
      <c r="F5" s="29"/>
      <c r="G5" s="95" t="s">
        <v>129</v>
      </c>
      <c r="H5" s="110"/>
      <c r="I5" s="115"/>
    </row>
    <row r="6" spans="2:9" x14ac:dyDescent="0.35">
      <c r="B6" s="57" t="s">
        <v>235</v>
      </c>
      <c r="C6" s="109" t="s">
        <v>161</v>
      </c>
      <c r="D6" s="25" t="s">
        <v>7</v>
      </c>
      <c r="E6" s="34" t="s">
        <v>7</v>
      </c>
      <c r="F6" s="29"/>
      <c r="G6" s="95" t="s">
        <v>129</v>
      </c>
      <c r="H6" s="110"/>
      <c r="I6" s="115"/>
    </row>
    <row r="7" spans="2:9" ht="29" x14ac:dyDescent="0.35">
      <c r="B7" s="57" t="s">
        <v>234</v>
      </c>
      <c r="C7" s="109" t="s">
        <v>162</v>
      </c>
      <c r="D7" s="25" t="s">
        <v>7</v>
      </c>
      <c r="E7" s="34" t="s">
        <v>7</v>
      </c>
      <c r="F7" s="29"/>
      <c r="G7" s="95" t="s">
        <v>129</v>
      </c>
      <c r="H7" s="110"/>
      <c r="I7" s="115"/>
    </row>
    <row r="8" spans="2:9" x14ac:dyDescent="0.35">
      <c r="B8" s="57" t="s">
        <v>233</v>
      </c>
      <c r="C8" s="109" t="s">
        <v>163</v>
      </c>
      <c r="D8" s="25" t="s">
        <v>7</v>
      </c>
      <c r="E8" s="34" t="s">
        <v>7</v>
      </c>
      <c r="F8" s="29"/>
      <c r="G8" s="95" t="s">
        <v>129</v>
      </c>
      <c r="H8" s="110"/>
      <c r="I8" s="115"/>
    </row>
    <row r="9" spans="2:9" x14ac:dyDescent="0.35">
      <c r="B9" s="57" t="s">
        <v>232</v>
      </c>
      <c r="C9" s="109" t="s">
        <v>164</v>
      </c>
      <c r="D9" s="28"/>
      <c r="E9" s="34" t="s">
        <v>7</v>
      </c>
      <c r="F9" s="29" t="s">
        <v>81</v>
      </c>
      <c r="G9" s="95" t="s">
        <v>129</v>
      </c>
      <c r="H9" s="110"/>
      <c r="I9" s="115"/>
    </row>
    <row r="10" spans="2:9" ht="29" x14ac:dyDescent="0.35">
      <c r="B10" s="57" t="s">
        <v>231</v>
      </c>
      <c r="C10" s="109" t="s">
        <v>165</v>
      </c>
      <c r="D10" s="28"/>
      <c r="E10" s="34" t="s">
        <v>7</v>
      </c>
      <c r="F10" s="29" t="s">
        <v>81</v>
      </c>
      <c r="G10" s="95" t="s">
        <v>129</v>
      </c>
      <c r="H10" s="110"/>
      <c r="I10" s="115"/>
    </row>
    <row r="11" spans="2:9" x14ac:dyDescent="0.35">
      <c r="B11" s="57" t="s">
        <v>8</v>
      </c>
      <c r="C11" s="109" t="s">
        <v>166</v>
      </c>
      <c r="D11" s="35"/>
      <c r="E11" s="34" t="s">
        <v>7</v>
      </c>
      <c r="F11" s="29" t="s">
        <v>81</v>
      </c>
      <c r="G11" s="95" t="s">
        <v>129</v>
      </c>
      <c r="H11" s="110"/>
      <c r="I11" s="115"/>
    </row>
    <row r="12" spans="2:9" ht="29" x14ac:dyDescent="0.35">
      <c r="B12" s="57" t="s">
        <v>230</v>
      </c>
      <c r="C12" s="109" t="s">
        <v>167</v>
      </c>
      <c r="D12" s="28"/>
      <c r="E12" s="34" t="s">
        <v>7</v>
      </c>
      <c r="F12" s="29" t="s">
        <v>81</v>
      </c>
      <c r="G12" s="95" t="s">
        <v>129</v>
      </c>
      <c r="H12" s="110"/>
      <c r="I12" s="115"/>
    </row>
    <row r="13" spans="2:9" x14ac:dyDescent="0.35">
      <c r="B13" s="57" t="s">
        <v>229</v>
      </c>
      <c r="C13" s="109" t="s">
        <v>168</v>
      </c>
      <c r="D13" s="28"/>
      <c r="E13" s="34" t="s">
        <v>7</v>
      </c>
      <c r="F13" s="29" t="s">
        <v>81</v>
      </c>
      <c r="G13" s="95" t="s">
        <v>129</v>
      </c>
      <c r="H13" s="110"/>
      <c r="I13" s="115"/>
    </row>
    <row r="14" spans="2:9" x14ac:dyDescent="0.35">
      <c r="B14" s="57" t="s">
        <v>9</v>
      </c>
      <c r="C14" s="109" t="s">
        <v>169</v>
      </c>
      <c r="D14" s="28"/>
      <c r="E14" s="34" t="s">
        <v>7</v>
      </c>
      <c r="F14" s="29" t="s">
        <v>81</v>
      </c>
      <c r="G14" s="95" t="s">
        <v>129</v>
      </c>
      <c r="H14" s="110"/>
      <c r="I14" s="115"/>
    </row>
    <row r="15" spans="2:9" x14ac:dyDescent="0.35">
      <c r="B15" s="56" t="s">
        <v>10</v>
      </c>
      <c r="C15" s="96" t="s">
        <v>42</v>
      </c>
      <c r="D15" s="30"/>
      <c r="E15" s="36"/>
      <c r="F15" s="30"/>
      <c r="G15" s="96"/>
      <c r="H15" s="96"/>
      <c r="I15" s="114"/>
    </row>
    <row r="16" spans="2:9" ht="29" x14ac:dyDescent="0.35">
      <c r="B16" s="68" t="s">
        <v>11</v>
      </c>
      <c r="C16" s="109" t="s">
        <v>170</v>
      </c>
      <c r="D16" s="25" t="s">
        <v>7</v>
      </c>
      <c r="E16" s="34" t="s">
        <v>7</v>
      </c>
      <c r="F16" s="29"/>
      <c r="G16" s="97" t="str">
        <f>HYPERLINK(CONCATENATE(
BASE_URL,
"0x06d-Testing-Data-Storage.md#testing-local-data-storage"),
"Testing For Sensitive Data in Local Data Storage")</f>
        <v>Testing For Sensitive Data in Local Data Storage</v>
      </c>
      <c r="H16" s="110"/>
      <c r="I16" s="115"/>
    </row>
    <row r="17" spans="2:10" x14ac:dyDescent="0.35">
      <c r="B17" s="68" t="s">
        <v>48</v>
      </c>
      <c r="C17" s="109" t="s">
        <v>171</v>
      </c>
      <c r="D17" s="25"/>
      <c r="E17" s="34"/>
      <c r="F17" s="29"/>
      <c r="G17" s="97" t="str">
        <f>HYPERLINK(CONCATENATE(
BASE_URL,
"0x06d-Testing-Data-Storage.md#testing-local-data-storage"),
"Testing For Sensitive Data in Local Data Storage")</f>
        <v>Testing For Sensitive Data in Local Data Storage</v>
      </c>
      <c r="H17" s="110"/>
      <c r="I17" s="115"/>
    </row>
    <row r="18" spans="2:10" x14ac:dyDescent="0.35">
      <c r="B18" s="68" t="s">
        <v>49</v>
      </c>
      <c r="C18" s="109" t="s">
        <v>172</v>
      </c>
      <c r="D18" s="25" t="s">
        <v>7</v>
      </c>
      <c r="E18" s="34" t="s">
        <v>7</v>
      </c>
      <c r="F18" s="29"/>
      <c r="G18" s="97" t="str">
        <f>HYPERLINK(CONCATENATE(
BASE_URL,
"0x06d-Testing-Data-Storage.md#checking-logs-for-sensitive-data"),
"Testing For Sensitive Data in Logs")</f>
        <v>Testing For Sensitive Data in Logs</v>
      </c>
      <c r="H18" s="110"/>
      <c r="I18" s="115"/>
    </row>
    <row r="19" spans="2:10" x14ac:dyDescent="0.35">
      <c r="B19" s="68" t="s">
        <v>12</v>
      </c>
      <c r="C19" s="109" t="s">
        <v>173</v>
      </c>
      <c r="D19" s="25" t="s">
        <v>7</v>
      </c>
      <c r="E19" s="34" t="s">
        <v>7</v>
      </c>
      <c r="F19" s="29"/>
      <c r="G19" s="97" t="str">
        <f>HYPERLINK(CONCATENATE(
BASE_URL,
"0x06d-Testing-Data-Storage.md#determining-whether-sensitive-data-is-sent-to-third-parties"),
"Testing Whether Sensitive Data Is Sent To Third Parties")</f>
        <v>Testing Whether Sensitive Data Is Sent To Third Parties</v>
      </c>
      <c r="H19" s="110"/>
      <c r="I19" s="115"/>
    </row>
    <row r="20" spans="2:10" x14ac:dyDescent="0.35">
      <c r="B20" s="68" t="s">
        <v>50</v>
      </c>
      <c r="C20" s="109" t="s">
        <v>174</v>
      </c>
      <c r="D20" s="25" t="s">
        <v>7</v>
      </c>
      <c r="E20" s="34" t="s">
        <v>7</v>
      </c>
      <c r="F20" s="29"/>
      <c r="G20" s="97" t="str">
        <f>HYPERLINK(CONCATENATE(
BASE_URL,
"0x06d-Testing-Data-Storage.md#finding-sensitive-data-in-the-keyboard-cache"),
"Testing Whether the Keyboard Cache Is Disabled for Text Input Fields")</f>
        <v>Testing Whether the Keyboard Cache Is Disabled for Text Input Fields</v>
      </c>
      <c r="H20" s="110"/>
      <c r="I20" s="115"/>
    </row>
    <row r="21" spans="2:10" x14ac:dyDescent="0.35">
      <c r="B21" s="68" t="s">
        <v>13</v>
      </c>
      <c r="C21" s="109" t="s">
        <v>175</v>
      </c>
      <c r="D21" s="25" t="s">
        <v>7</v>
      </c>
      <c r="E21" s="34" t="s">
        <v>7</v>
      </c>
      <c r="F21" s="29"/>
      <c r="G21" s="97" t="str">
        <f>HYPERLINK(CONCATENATE(
BASE_URL,
"0x06d-Testing-Data-Storage.md#determining-whether-sensitive-data-is-exposed-via-ipc-mechanisms"),
"Testing Whether Sensitive Data Is Exposed via IPC Mechanisms")</f>
        <v>Testing Whether Sensitive Data Is Exposed via IPC Mechanisms</v>
      </c>
      <c r="H21" s="110"/>
      <c r="I21" s="115"/>
    </row>
    <row r="22" spans="2:10" x14ac:dyDescent="0.35">
      <c r="B22" s="68" t="s">
        <v>14</v>
      </c>
      <c r="C22" s="109" t="s">
        <v>176</v>
      </c>
      <c r="D22" s="25" t="s">
        <v>7</v>
      </c>
      <c r="E22" s="34" t="s">
        <v>7</v>
      </c>
      <c r="F22" s="29"/>
      <c r="G22" s="97" t="str">
        <f>HYPERLINK(CONCATENATE(
BASE_URL,
"0x06d-Testing-Data-Storage.md#checking-for-sensitive-data-disclosed-through-the-user-interface"),
"Testing for Sensitive Data Disclosure Through the User Interface")</f>
        <v>Testing for Sensitive Data Disclosure Through the User Interface</v>
      </c>
      <c r="H22" s="110"/>
      <c r="I22" s="115"/>
    </row>
    <row r="23" spans="2:10" x14ac:dyDescent="0.35">
      <c r="B23" s="68" t="s">
        <v>15</v>
      </c>
      <c r="C23" s="109" t="s">
        <v>177</v>
      </c>
      <c r="D23" s="37"/>
      <c r="E23" s="34" t="s">
        <v>7</v>
      </c>
      <c r="F23" s="29" t="s">
        <v>81</v>
      </c>
      <c r="G23" s="97" t="str">
        <f>HYPERLINK(CONCATENATE(
BASE_URL,
"0x06d-Testing-Data-Storage.md#testing-backups-for-sensitive-data"),
"Testing for Sensitive Data in Backups")</f>
        <v>Testing for Sensitive Data in Backups</v>
      </c>
      <c r="H23" s="110"/>
      <c r="I23" s="115"/>
    </row>
    <row r="24" spans="2:10" x14ac:dyDescent="0.35">
      <c r="B24" s="68" t="s">
        <v>16</v>
      </c>
      <c r="C24" s="109" t="s">
        <v>178</v>
      </c>
      <c r="D24" s="37"/>
      <c r="E24" s="34" t="s">
        <v>7</v>
      </c>
      <c r="F24" s="29" t="s">
        <v>81</v>
      </c>
      <c r="G24" s="97" t="str">
        <f>HYPERLINK(CONCATENATE(
BASE_URL,
"0x06d-Testing-Data-Storage.md#testing-auto-generated-screenshots-for-sensitive-information"),
"Testing for Sensitive Information in Auto-Generated Screenshots")</f>
        <v>Testing for Sensitive Information in Auto-Generated Screenshots</v>
      </c>
      <c r="H24" s="110"/>
      <c r="I24" s="115"/>
    </row>
    <row r="25" spans="2:10" x14ac:dyDescent="0.35">
      <c r="B25" s="68" t="s">
        <v>51</v>
      </c>
      <c r="C25" s="109" t="s">
        <v>179</v>
      </c>
      <c r="D25" s="37"/>
      <c r="E25" s="34" t="s">
        <v>7</v>
      </c>
      <c r="F25" s="29" t="s">
        <v>81</v>
      </c>
      <c r="G25" s="97" t="str">
        <f>HYPERLINK(CONCATENATE(
BASE_URL,
"0x06d-Testing-Data-Storage.md#testing-memory-for-sensitive-data"),
"Testing for Sensitive Data in Memory")</f>
        <v>Testing for Sensitive Data in Memory</v>
      </c>
      <c r="H25" s="110"/>
      <c r="I25" s="115"/>
    </row>
    <row r="26" spans="2:10" x14ac:dyDescent="0.35">
      <c r="B26" s="68" t="s">
        <v>52</v>
      </c>
      <c r="C26" s="109" t="s">
        <v>180</v>
      </c>
      <c r="D26" s="37"/>
      <c r="E26" s="34" t="s">
        <v>7</v>
      </c>
      <c r="F26" s="29" t="s">
        <v>81</v>
      </c>
      <c r="G26" s="98" t="str">
        <f>HYPERLINK(CONCATENATE(
BASE_URL,
"0x06f-Testing-Local-Authentication.md#local-authentication-on-ios"),
"Testing Local Authentication")</f>
        <v>Testing Local Authentication</v>
      </c>
      <c r="H26" s="110"/>
      <c r="I26" s="115"/>
      <c r="J26" s="85"/>
    </row>
    <row r="27" spans="2:10" ht="29" x14ac:dyDescent="0.35">
      <c r="B27" s="68" t="s">
        <v>17</v>
      </c>
      <c r="C27" s="109" t="s">
        <v>181</v>
      </c>
      <c r="D27" s="37"/>
      <c r="E27" s="34" t="s">
        <v>7</v>
      </c>
      <c r="F27" s="29" t="s">
        <v>81</v>
      </c>
      <c r="G27" s="125" t="str">
        <f>HYPERLINK(CONCATENATE(
BASE_URL,
"0x06f-Testing-Local-Authentication.md#local-authentication-on-ios"),
"Testing Local Authentication")</f>
        <v>Testing Local Authentication</v>
      </c>
      <c r="H27" s="110"/>
      <c r="I27" s="115"/>
      <c r="J27" s="72"/>
    </row>
    <row r="28" spans="2:10" x14ac:dyDescent="0.35">
      <c r="B28" s="56" t="s">
        <v>18</v>
      </c>
      <c r="C28" s="96" t="s">
        <v>53</v>
      </c>
      <c r="D28" s="30"/>
      <c r="E28" s="36"/>
      <c r="F28" s="30"/>
      <c r="G28" s="96"/>
      <c r="H28" s="96"/>
      <c r="I28" s="114"/>
    </row>
    <row r="29" spans="2:10" x14ac:dyDescent="0.35">
      <c r="B29" s="68" t="s">
        <v>19</v>
      </c>
      <c r="C29" s="109" t="s">
        <v>182</v>
      </c>
      <c r="D29" s="25" t="s">
        <v>7</v>
      </c>
      <c r="E29" s="34" t="s">
        <v>7</v>
      </c>
      <c r="F29" s="29"/>
      <c r="G29" s="97" t="str">
        <f>HYPERLINK(CONCATENATE(
BASE_URL,
"0x06e-Testing-Cryptography.md#testing-key-management"),
"Verifying Key Management")</f>
        <v>Verifying Key Management</v>
      </c>
      <c r="H29" s="110"/>
      <c r="I29" s="115"/>
    </row>
    <row r="30" spans="2:10" x14ac:dyDescent="0.35">
      <c r="B30" s="68" t="s">
        <v>20</v>
      </c>
      <c r="C30" s="109" t="s">
        <v>183</v>
      </c>
      <c r="D30" s="25" t="s">
        <v>7</v>
      </c>
      <c r="E30" s="34" t="s">
        <v>7</v>
      </c>
      <c r="F30" s="29"/>
      <c r="G30" s="97" t="str">
        <f>HYPERLINK(CONCATENATE(
BASE_URL,
"0x04g-Testing-Cryptography.md#custom-implementations-of-cryptography"),
"Testing for Custom Implementations of Cryptography")</f>
        <v>Testing for Custom Implementations of Cryptography</v>
      </c>
      <c r="H30" s="110"/>
      <c r="I30" s="115"/>
    </row>
    <row r="31" spans="2:10" ht="29" x14ac:dyDescent="0.35">
      <c r="B31" s="68" t="s">
        <v>21</v>
      </c>
      <c r="C31" s="109" t="s">
        <v>184</v>
      </c>
      <c r="D31" s="25" t="s">
        <v>7</v>
      </c>
      <c r="E31" s="34" t="s">
        <v>7</v>
      </c>
      <c r="F31" s="29"/>
      <c r="G31" s="97" t="str">
        <f>HYPERLINK(CONCATENATE(
BASE_URL,
"0x06e-Testing-Cryptography.md#verifying-the-configuration-of-cryptographic-standard-algorithms"),
"Verifying the Configuration of Cryptographic Standard Algorithms")</f>
        <v>Verifying the Configuration of Cryptographic Standard Algorithms</v>
      </c>
      <c r="H31" s="110"/>
      <c r="I31" s="115"/>
    </row>
    <row r="32" spans="2:10" x14ac:dyDescent="0.35">
      <c r="B32" s="68" t="s">
        <v>22</v>
      </c>
      <c r="C32" s="109" t="s">
        <v>185</v>
      </c>
      <c r="D32" s="25" t="s">
        <v>7</v>
      </c>
      <c r="E32" s="34" t="s">
        <v>7</v>
      </c>
      <c r="F32" s="29"/>
      <c r="G32" s="97" t="str">
        <f>HYPERLINK(CONCATENATE(
BASE_URL,
"0x04g-Testing-Cryptography.md#identifying-insecure-andor-deprecated-cryptographic-algorithms"),
"Testing for Insecure and/or Deprecated Cryptographic Algorithms")</f>
        <v>Testing for Insecure and/or Deprecated Cryptographic Algorithms</v>
      </c>
      <c r="H32" s="110"/>
      <c r="I32" s="115"/>
    </row>
    <row r="33" spans="2:11" x14ac:dyDescent="0.35">
      <c r="B33" s="68" t="s">
        <v>23</v>
      </c>
      <c r="C33" s="109" t="s">
        <v>186</v>
      </c>
      <c r="D33" s="25" t="s">
        <v>7</v>
      </c>
      <c r="E33" s="34" t="s">
        <v>7</v>
      </c>
      <c r="F33" s="29"/>
      <c r="G33" s="97" t="str">
        <f>HYPERLINK(CONCATENATE(
BASE_URL,
"0x06e-Testing-Cryptography.md#testing-key-management"),
"Verifying Key Management")</f>
        <v>Verifying Key Management</v>
      </c>
      <c r="H33" s="110"/>
      <c r="I33" s="115"/>
    </row>
    <row r="34" spans="2:11" x14ac:dyDescent="0.35">
      <c r="B34" s="68" t="s">
        <v>24</v>
      </c>
      <c r="C34" s="109" t="s">
        <v>187</v>
      </c>
      <c r="D34" s="25" t="s">
        <v>7</v>
      </c>
      <c r="E34" s="34" t="s">
        <v>7</v>
      </c>
      <c r="F34" s="29"/>
      <c r="G34" s="97" t="str">
        <f>HYPERLINK(CONCATENATE(
BASE_URL,
"0x06e-Testing-Cryptography.md#testing-random-number-generation"),
"Testing Random Number Generation")</f>
        <v>Testing Random Number Generation</v>
      </c>
      <c r="H34" s="110"/>
      <c r="I34" s="115"/>
    </row>
    <row r="35" spans="2:11" x14ac:dyDescent="0.35">
      <c r="B35" s="56" t="s">
        <v>25</v>
      </c>
      <c r="C35" s="96" t="s">
        <v>54</v>
      </c>
      <c r="D35" s="30"/>
      <c r="E35" s="36"/>
      <c r="F35" s="30"/>
      <c r="G35" s="96"/>
      <c r="H35" s="96"/>
      <c r="I35" s="114"/>
    </row>
    <row r="36" spans="2:11" ht="29" x14ac:dyDescent="0.35">
      <c r="B36" s="68" t="s">
        <v>26</v>
      </c>
      <c r="C36" s="110" t="s">
        <v>188</v>
      </c>
      <c r="D36" s="25" t="s">
        <v>7</v>
      </c>
      <c r="E36" s="34" t="s">
        <v>7</v>
      </c>
      <c r="F36" s="29"/>
      <c r="G36" s="97" t="str">
        <f>HYPERLINK(CONCATENATE(
BASE_URL,
"0x04e-Testing-Authentication-and-Session-Management.md#testing-authentication"),
"Verifying that Users Are Properly Authenticated")</f>
        <v>Verifying that Users Are Properly Authenticated</v>
      </c>
      <c r="H36" s="110"/>
      <c r="I36" s="115"/>
    </row>
    <row r="37" spans="2:11" ht="29" x14ac:dyDescent="0.35">
      <c r="B37" s="68" t="s">
        <v>55</v>
      </c>
      <c r="C37" s="110" t="s">
        <v>189</v>
      </c>
      <c r="D37" s="25" t="s">
        <v>7</v>
      </c>
      <c r="E37" s="34" t="s">
        <v>7</v>
      </c>
      <c r="F37" s="29"/>
      <c r="G37" s="97" t="str">
        <f>HYPERLINK(CONCATENATE(
BASE_URL,
"0x04e-Testing-Authentication-and-Session-Management.md#testing-stateful-session-management"),
"Testing Stateful Session Management")</f>
        <v>Testing Stateful Session Management</v>
      </c>
      <c r="H37" s="110"/>
      <c r="I37" s="115"/>
    </row>
    <row r="38" spans="2:11" x14ac:dyDescent="0.35">
      <c r="B38" s="68" t="s">
        <v>56</v>
      </c>
      <c r="C38" s="110" t="s">
        <v>190</v>
      </c>
      <c r="D38" s="25" t="s">
        <v>7</v>
      </c>
      <c r="E38" s="34" t="s">
        <v>7</v>
      </c>
      <c r="F38" s="29"/>
      <c r="G38" s="97" t="str">
        <f>HYPERLINK(CONCATENATE(
BASE_URL,
"0x04e-Testing-Authentication-and-Session-Management.md#testing-stateless-token-based-authentication"),
"Testing Stateless Authentication")</f>
        <v>Testing Stateless Authentication</v>
      </c>
      <c r="H38" s="110"/>
      <c r="I38" s="115"/>
    </row>
    <row r="39" spans="2:11" x14ac:dyDescent="0.35">
      <c r="B39" s="68" t="s">
        <v>27</v>
      </c>
      <c r="C39" s="110" t="s">
        <v>191</v>
      </c>
      <c r="D39" s="25"/>
      <c r="E39" s="34"/>
      <c r="F39" s="29"/>
      <c r="G39" s="97" t="str">
        <f>HYPERLINK(
CONCATENATE(
BASE_URL,
"0x04e-Testing-Authentication-and-Session-Management.md#user-logout-and-session-timeouts"),
"Testing the Logout Functionality")</f>
        <v>Testing the Logout Functionality</v>
      </c>
      <c r="H39" s="110"/>
      <c r="I39" s="115"/>
      <c r="K39" s="38"/>
    </row>
    <row r="40" spans="2:11" x14ac:dyDescent="0.35">
      <c r="B40" s="68" t="s">
        <v>28</v>
      </c>
      <c r="C40" s="110" t="s">
        <v>192</v>
      </c>
      <c r="D40" s="25" t="s">
        <v>7</v>
      </c>
      <c r="E40" s="34" t="s">
        <v>7</v>
      </c>
      <c r="F40" s="29"/>
      <c r="G40" s="97" t="str">
        <f>HYPERLINK(CONCATENATE(
BASE_URL,
"0x04e-Testing-Authentication-and-Session-Management.md#best-practices-for-passwords"),
"Testing the Password Policy")</f>
        <v>Testing the Password Policy</v>
      </c>
      <c r="H40" s="110"/>
      <c r="I40" s="115"/>
      <c r="K40" s="38"/>
    </row>
    <row r="41" spans="2:11" ht="29" x14ac:dyDescent="0.35">
      <c r="B41" s="68" t="s">
        <v>57</v>
      </c>
      <c r="C41" s="110" t="s">
        <v>193</v>
      </c>
      <c r="D41" s="25" t="s">
        <v>7</v>
      </c>
      <c r="E41" s="34" t="s">
        <v>7</v>
      </c>
      <c r="F41" s="29"/>
      <c r="G41" s="97" t="str">
        <f>HYPERLINK(CONCATENATE(
BASE_URL,
"0x04e-Testing-Authentication-and-Session-Management.md#running-a-password-dictionary-attack"),
"Testing Excessive Login Attempts")</f>
        <v>Testing Excessive Login Attempts</v>
      </c>
      <c r="H41" s="110"/>
      <c r="I41" s="115"/>
    </row>
    <row r="42" spans="2:11" x14ac:dyDescent="0.35">
      <c r="B42" s="68" t="s">
        <v>58</v>
      </c>
      <c r="C42" s="110" t="s">
        <v>195</v>
      </c>
      <c r="D42" s="25" t="s">
        <v>7</v>
      </c>
      <c r="E42" s="34" t="s">
        <v>7</v>
      </c>
      <c r="F42" s="29"/>
      <c r="G42" s="97" t="str">
        <f>HYPERLINK(CONCATENATE(
BASE_URL,
"0x04e-Testing-Authentication-and-Session-Management.md#session-timeout"),
"Testing the Session Timeout")</f>
        <v>Testing the Session Timeout</v>
      </c>
      <c r="H42" s="99"/>
      <c r="I42" s="117"/>
    </row>
    <row r="43" spans="2:11" ht="29" x14ac:dyDescent="0.35">
      <c r="B43" s="68" t="s">
        <v>29</v>
      </c>
      <c r="C43" s="110" t="s">
        <v>194</v>
      </c>
      <c r="D43" s="37"/>
      <c r="E43" s="34" t="s">
        <v>7</v>
      </c>
      <c r="F43" s="29" t="s">
        <v>81</v>
      </c>
      <c r="G43" s="97" t="str">
        <f>HYPERLINK(CONCATENATE(
BASE_URL,
"0x06f-Testing-Local-Authentication.md#testing-local-authentication"),
"Testing Biometric Authentication")</f>
        <v>Testing Biometric Authentication</v>
      </c>
      <c r="H43" s="110"/>
      <c r="I43" s="115"/>
    </row>
    <row r="44" spans="2:11" x14ac:dyDescent="0.35">
      <c r="B44" s="68" t="s">
        <v>30</v>
      </c>
      <c r="C44" s="110" t="s">
        <v>196</v>
      </c>
      <c r="D44" s="37"/>
      <c r="E44" s="34" t="s">
        <v>7</v>
      </c>
      <c r="F44" s="29" t="s">
        <v>81</v>
      </c>
      <c r="G44" s="97" t="str">
        <f>HYPERLINK(CONCATENATE(
BASE_URL,
"0x04e-Testing-Authentication-and-Session-Management.md#verifying-that-2fa-is-enforced"),
"Testing 2-Factor Authentication")</f>
        <v>Testing 2-Factor Authentication</v>
      </c>
      <c r="H44" s="110"/>
      <c r="I44" s="115"/>
    </row>
    <row r="45" spans="2:11" x14ac:dyDescent="0.35">
      <c r="B45" s="68" t="s">
        <v>31</v>
      </c>
      <c r="C45" s="110" t="s">
        <v>197</v>
      </c>
      <c r="D45" s="37"/>
      <c r="E45" s="34" t="s">
        <v>7</v>
      </c>
      <c r="F45" s="29" t="s">
        <v>81</v>
      </c>
      <c r="G45" s="97" t="str">
        <f>HYPERLINK(CONCATENATE(
BASE_URL,
"0x04e-Testing-Authentication-and-Session-Management.md#2-factor-authentication-and-step-up-authentication"),
"Testing Step-up Authentication")</f>
        <v>Testing Step-up Authentication</v>
      </c>
      <c r="H45" s="110"/>
      <c r="I45" s="115"/>
    </row>
    <row r="46" spans="2:11" ht="29" x14ac:dyDescent="0.35">
      <c r="B46" s="68" t="s">
        <v>151</v>
      </c>
      <c r="C46" s="110" t="s">
        <v>198</v>
      </c>
      <c r="D46" s="37"/>
      <c r="E46" s="34" t="s">
        <v>7</v>
      </c>
      <c r="F46" s="29" t="s">
        <v>81</v>
      </c>
      <c r="G46" s="97" t="str">
        <f>HYPERLINK(CONCATENATE(
BASE_URL,
"0x04e-Testing-Authentication-and-Session-Management.md#login-activity-and-device-blocking"),
"Testing Login Activity and Device Blocking")</f>
        <v>Testing Login Activity and Device Blocking</v>
      </c>
      <c r="H46" s="110"/>
      <c r="I46" s="115"/>
    </row>
    <row r="47" spans="2:11" x14ac:dyDescent="0.35">
      <c r="B47" s="56" t="s">
        <v>32</v>
      </c>
      <c r="C47" s="96" t="s">
        <v>59</v>
      </c>
      <c r="D47" s="30"/>
      <c r="E47" s="36"/>
      <c r="F47" s="30"/>
      <c r="G47" s="96"/>
      <c r="H47" s="96"/>
      <c r="I47" s="114"/>
    </row>
    <row r="48" spans="2:11" x14ac:dyDescent="0.35">
      <c r="B48" s="68" t="s">
        <v>33</v>
      </c>
      <c r="C48" s="110" t="s">
        <v>199</v>
      </c>
      <c r="D48" s="25" t="s">
        <v>7</v>
      </c>
      <c r="E48" s="34" t="s">
        <v>7</v>
      </c>
      <c r="F48" s="29"/>
      <c r="G48" s="97" t="str">
        <f>HYPERLINK(CONCATENATE(
BASE_URL,
"0x04f-Testing-Network-Communication.md#verifying-data-encryption-on-the-network"),
"Testing for Unencrypted Sensitive Data on the Network")</f>
        <v>Testing for Unencrypted Sensitive Data on the Network</v>
      </c>
      <c r="H48" s="98" t="str">
        <f>HYPERLINK(CONCATENATE(
BASE_URL,
"0x06g-Testing-Network-Communication.md#app-transport-security"),
"App Transport Security (ATS)")</f>
        <v>App Transport Security (ATS)</v>
      </c>
      <c r="I48" s="120"/>
    </row>
    <row r="49" spans="2:9" ht="29" x14ac:dyDescent="0.35">
      <c r="B49" s="68" t="s">
        <v>60</v>
      </c>
      <c r="C49" s="110" t="s">
        <v>200</v>
      </c>
      <c r="D49" s="25" t="s">
        <v>7</v>
      </c>
      <c r="E49" s="34" t="s">
        <v>7</v>
      </c>
      <c r="F49" s="29"/>
      <c r="G49" s="97" t="str">
        <f>HYPERLINK(CONCATENATE(
BASE_URL,
"0x04f-Testing-Network-Communication.md#recommended-tls-settings"),
"Verifying the TLS Settings")</f>
        <v>Verifying the TLS Settings</v>
      </c>
      <c r="H49" s="98" t="str">
        <f>HYPERLINK(CONCATENATE(
BASE_URL,
"0x06g-Testing-Network-Communication.md#app-transport-security"),
"App Transport Security (ATS)")</f>
        <v>App Transport Security (ATS)</v>
      </c>
      <c r="I49" s="120"/>
    </row>
    <row r="50" spans="2:9" ht="29" x14ac:dyDescent="0.35">
      <c r="B50" s="68" t="s">
        <v>34</v>
      </c>
      <c r="C50" s="110" t="s">
        <v>201</v>
      </c>
      <c r="D50" s="25" t="s">
        <v>7</v>
      </c>
      <c r="E50" s="34" t="s">
        <v>7</v>
      </c>
      <c r="F50" s="29"/>
      <c r="G50" s="97" t="str">
        <f>HYPERLINK(CONCATENATE(
BASE_URL,
"0x06g-Testing-Network-Communication.md#testing-custom-certificate-stores-and-certificate-pinning"),
"Testing Custom Certificate Stores and SSL Pinning")</f>
        <v>Testing Custom Certificate Stores and SSL Pinning</v>
      </c>
      <c r="H50" s="98"/>
      <c r="I50" s="120"/>
    </row>
    <row r="51" spans="2:9" ht="29" x14ac:dyDescent="0.35">
      <c r="B51" s="68" t="s">
        <v>61</v>
      </c>
      <c r="C51" s="110" t="s">
        <v>202</v>
      </c>
      <c r="D51" s="37"/>
      <c r="E51" s="34" t="s">
        <v>7</v>
      </c>
      <c r="F51" s="29" t="s">
        <v>81</v>
      </c>
      <c r="G51" s="97" t="str">
        <f>HYPERLINK(CONCATENATE(
BASE_URL,
"0x06g-Testing-Network-Communication.md#testing-custom-certificate-stores-and-certificate-pinning"),
"Testing Custom Certificate Stores and SSL Pinning")</f>
        <v>Testing Custom Certificate Stores and SSL Pinning</v>
      </c>
      <c r="H51" s="110"/>
      <c r="I51" s="115"/>
    </row>
    <row r="52" spans="2:9" ht="29" x14ac:dyDescent="0.35">
      <c r="B52" s="68" t="s">
        <v>35</v>
      </c>
      <c r="C52" s="110" t="s">
        <v>203</v>
      </c>
      <c r="D52" s="37"/>
      <c r="E52" s="34" t="s">
        <v>7</v>
      </c>
      <c r="F52" s="29" t="s">
        <v>81</v>
      </c>
      <c r="G52" s="97" t="str">
        <f>HYPERLINK(CONCATENATE(
BASE_URL,
"0x04f-Testing-Network-Communication.md#making-sure-that-critical-operations-use-secure-communication-channels"),
"Verifying that Critical Operations Use Secure Communication Channels")</f>
        <v>Verifying that Critical Operations Use Secure Communication Channels</v>
      </c>
      <c r="H52" s="110"/>
      <c r="I52" s="115"/>
    </row>
    <row r="53" spans="2:9" x14ac:dyDescent="0.35">
      <c r="B53" s="68" t="s">
        <v>228</v>
      </c>
      <c r="C53" s="110" t="s">
        <v>204</v>
      </c>
      <c r="D53" s="37"/>
      <c r="E53" s="34" t="s">
        <v>7</v>
      </c>
      <c r="F53" s="29" t="s">
        <v>81</v>
      </c>
      <c r="G53" s="98" t="str">
        <f>HYPERLINK(CONCATENATE(
BASE_URL,
"0x06i-Testing-Code-Quality-and-Build-Settings.md#checking-for-weaknesses-in-third-party-libraries"),
"Checking for Weaknesses in Third Party Libraries")</f>
        <v>Checking for Weaknesses in Third Party Libraries</v>
      </c>
      <c r="H53" s="110"/>
      <c r="I53" s="115"/>
    </row>
    <row r="54" spans="2:9" x14ac:dyDescent="0.35">
      <c r="B54" s="56" t="s">
        <v>36</v>
      </c>
      <c r="C54" s="96" t="s">
        <v>130</v>
      </c>
      <c r="D54" s="30"/>
      <c r="E54" s="36"/>
      <c r="F54" s="30"/>
      <c r="G54" s="96"/>
      <c r="H54" s="96"/>
      <c r="I54" s="114"/>
    </row>
    <row r="55" spans="2:9" x14ac:dyDescent="0.35">
      <c r="B55" s="68" t="s">
        <v>62</v>
      </c>
      <c r="C55" s="110" t="s">
        <v>205</v>
      </c>
      <c r="D55" s="25" t="s">
        <v>7</v>
      </c>
      <c r="E55" s="34" t="s">
        <v>7</v>
      </c>
      <c r="F55" s="29"/>
      <c r="G55" s="97" t="str">
        <f>HYPERLINK(CONCATENATE(
BASE_URL,
"0x06h-Testing-Platform-Interaction.md#testing-app-permissions"),
"Testing App Permissions")</f>
        <v>Testing App Permissions</v>
      </c>
      <c r="H55" s="110"/>
      <c r="I55" s="115"/>
    </row>
    <row r="56" spans="2:9" ht="29" x14ac:dyDescent="0.35">
      <c r="B56" s="68" t="s">
        <v>63</v>
      </c>
      <c r="C56" s="110" t="s">
        <v>206</v>
      </c>
      <c r="D56" s="25" t="s">
        <v>7</v>
      </c>
      <c r="E56" s="34" t="s">
        <v>7</v>
      </c>
      <c r="F56" s="29"/>
      <c r="G56" s="97" t="str">
        <f>HYPERLINK(CONCATENATE(
BASE_URL,
"0x04h-Testing-Code-Quality.md#injection-flaws"),
"Testing Input Validation and Sanitization")</f>
        <v>Testing Input Validation and Sanitization</v>
      </c>
      <c r="H56" s="110"/>
      <c r="I56" s="115"/>
    </row>
    <row r="57" spans="2:9" x14ac:dyDescent="0.35">
      <c r="B57" s="68" t="s">
        <v>64</v>
      </c>
      <c r="C57" s="110" t="s">
        <v>207</v>
      </c>
      <c r="D57" s="25" t="s">
        <v>7</v>
      </c>
      <c r="E57" s="34" t="s">
        <v>7</v>
      </c>
      <c r="F57" s="29"/>
      <c r="G57" s="97" t="str">
        <f>HYPERLINK(CONCATENATE(
BASE_URL,
"0x06h-Testing-Platform-Interaction.md#testing-custom-url-schemes"),
"Testing Custom URL Schemes")</f>
        <v>Testing Custom URL Schemes</v>
      </c>
      <c r="H57" s="110"/>
      <c r="I57" s="115"/>
    </row>
    <row r="58" spans="2:9" x14ac:dyDescent="0.35">
      <c r="B58" s="68" t="s">
        <v>65</v>
      </c>
      <c r="C58" s="110" t="s">
        <v>208</v>
      </c>
      <c r="D58" s="25" t="s">
        <v>7</v>
      </c>
      <c r="E58" s="34" t="s">
        <v>7</v>
      </c>
      <c r="F58" s="29"/>
      <c r="G58" s="98" t="str">
        <f>HYPERLINK(CONCATENATE(
BASE_URL,
"0x06h-Testing-Platform-Interaction.md#testing-for-sensitive-functionality-exposure-through-ipc"),
"Testing For Sensitive Functionality Exposure Through IPC")</f>
        <v>Testing For Sensitive Functionality Exposure Through IPC</v>
      </c>
      <c r="H58" s="110"/>
      <c r="I58" s="115"/>
    </row>
    <row r="59" spans="2:9" x14ac:dyDescent="0.35">
      <c r="B59" s="68" t="s">
        <v>66</v>
      </c>
      <c r="C59" s="110" t="s">
        <v>209</v>
      </c>
      <c r="D59" s="25" t="s">
        <v>7</v>
      </c>
      <c r="E59" s="34" t="s">
        <v>7</v>
      </c>
      <c r="F59" s="29"/>
      <c r="G59" s="97" t="str">
        <f>HYPERLINK(CONCATENATE(
BASE_URL,
"0x06h-Testing-Platform-Interaction.md#testing-ios-webviews"),
"Testing JavaScript Execution in WebViews")</f>
        <v>Testing JavaScript Execution in WebViews</v>
      </c>
      <c r="H59" s="110"/>
      <c r="I59" s="115"/>
    </row>
    <row r="60" spans="2:9" ht="29" x14ac:dyDescent="0.35">
      <c r="B60" s="68" t="s">
        <v>67</v>
      </c>
      <c r="C60" s="110" t="s">
        <v>210</v>
      </c>
      <c r="D60" s="25" t="s">
        <v>7</v>
      </c>
      <c r="E60" s="34" t="s">
        <v>7</v>
      </c>
      <c r="F60" s="29"/>
      <c r="G60" s="97" t="str">
        <f>HYPERLINK(CONCATENATE(
BASE_URL,
"0x06h-Testing-Platform-Interaction.md#testing-webview-protocol-handlers"),
"Testing WebView Protocol Handlers")</f>
        <v>Testing WebView Protocol Handlers</v>
      </c>
      <c r="H60" s="110"/>
      <c r="I60" s="115"/>
    </row>
    <row r="61" spans="2:9" ht="29" x14ac:dyDescent="0.35">
      <c r="B61" s="68" t="s">
        <v>227</v>
      </c>
      <c r="C61" s="110" t="s">
        <v>150</v>
      </c>
      <c r="D61" s="25" t="s">
        <v>7</v>
      </c>
      <c r="E61" s="34" t="s">
        <v>7</v>
      </c>
      <c r="F61" s="29"/>
      <c r="G61" s="97" t="str">
        <f>HYPERLINK(CONCATENATE(
BASE_URL,
"0x06h-Testing-Platform-Interaction.md#determining-whether-native-methods-are-exposed-through-webviews"),
"Testing Whether Native Methods Are Exposed Through WebViews")</f>
        <v>Testing Whether Native Methods Are Exposed Through WebViews</v>
      </c>
      <c r="H61" s="110"/>
      <c r="I61" s="115"/>
    </row>
    <row r="62" spans="2:9" x14ac:dyDescent="0.35">
      <c r="B62" s="68" t="s">
        <v>226</v>
      </c>
      <c r="C62" s="110" t="s">
        <v>211</v>
      </c>
      <c r="D62" s="25" t="s">
        <v>7</v>
      </c>
      <c r="E62" s="34" t="s">
        <v>7</v>
      </c>
      <c r="F62" s="29"/>
      <c r="G62" s="97" t="str">
        <f>HYPERLINK(CONCATENATE(
BASE_URL,
"0x06h-Testing-Platform-Interaction.md#testing-object-persistence"),
"Testing Object (De-)Serialization")</f>
        <v>Testing Object (De-)Serialization</v>
      </c>
      <c r="H62" s="110"/>
      <c r="I62" s="115"/>
    </row>
    <row r="63" spans="2:9" x14ac:dyDescent="0.35">
      <c r="B63" s="56" t="s">
        <v>37</v>
      </c>
      <c r="C63" s="96" t="s">
        <v>72</v>
      </c>
      <c r="D63" s="30"/>
      <c r="E63" s="36"/>
      <c r="F63" s="30"/>
      <c r="G63" s="96"/>
      <c r="H63" s="96"/>
      <c r="I63" s="114"/>
    </row>
    <row r="64" spans="2:9" x14ac:dyDescent="0.35">
      <c r="B64" s="68" t="s">
        <v>68</v>
      </c>
      <c r="C64" s="109" t="s">
        <v>212</v>
      </c>
      <c r="D64" s="25" t="s">
        <v>7</v>
      </c>
      <c r="E64" s="34" t="s">
        <v>7</v>
      </c>
      <c r="F64" s="29"/>
      <c r="G64" s="97" t="str">
        <f>HYPERLINK(CONCATENATE(
BASE_URL,
"0x06i-Testing-Code-Quality-and-Build-Settings.md#making-sure-that-the-app-is-properly-signed"),
"Verifying That the App is Properly Signed")</f>
        <v>Verifying That the App is Properly Signed</v>
      </c>
      <c r="H64" s="110"/>
      <c r="I64" s="115"/>
    </row>
    <row r="65" spans="2:9" x14ac:dyDescent="0.35">
      <c r="B65" s="68" t="s">
        <v>38</v>
      </c>
      <c r="C65" s="109" t="s">
        <v>213</v>
      </c>
      <c r="D65" s="25" t="s">
        <v>7</v>
      </c>
      <c r="E65" s="34" t="s">
        <v>7</v>
      </c>
      <c r="F65" s="29"/>
      <c r="G65" s="97" t="str">
        <f>HYPERLINK(CONCATENATE(
BASE_URL,
"0x06i-Testing-Code-Quality-and-Build-Settings.md#determining-whether-the-app-is-debuggable"),
"Testing If the App is Debuggable")</f>
        <v>Testing If the App is Debuggable</v>
      </c>
      <c r="H65" s="110"/>
      <c r="I65" s="115"/>
    </row>
    <row r="66" spans="2:9" x14ac:dyDescent="0.35">
      <c r="B66" s="68" t="s">
        <v>69</v>
      </c>
      <c r="C66" s="109" t="s">
        <v>214</v>
      </c>
      <c r="D66" s="25" t="s">
        <v>7</v>
      </c>
      <c r="E66" s="34" t="s">
        <v>7</v>
      </c>
      <c r="F66" s="29"/>
      <c r="G66" s="97" t="str">
        <f>HYPERLINK(CONCATENATE(
BASE_URL,
"0x06i-Testing-Code-Quality-and-Build-Settings.md#finding-debugging-symbols"),
"Testing for Debugging Symbols")</f>
        <v>Testing for Debugging Symbols</v>
      </c>
      <c r="H66" s="110"/>
      <c r="I66" s="115"/>
    </row>
    <row r="67" spans="2:9" x14ac:dyDescent="0.35">
      <c r="B67" s="68" t="s">
        <v>70</v>
      </c>
      <c r="C67" s="109" t="s">
        <v>215</v>
      </c>
      <c r="D67" s="25" t="s">
        <v>7</v>
      </c>
      <c r="E67" s="34" t="s">
        <v>7</v>
      </c>
      <c r="F67" s="29"/>
      <c r="G67" s="97" t="str">
        <f>HYPERLINK(CONCATENATE(
BASE_URL,
"0x06i-Testing-Code-Quality-and-Build-Settings.md#finding-debugging-code-and-verbose-error-logging"),
"Testing for Debugging Code and Verbose Error Logging")</f>
        <v>Testing for Debugging Code and Verbose Error Logging</v>
      </c>
      <c r="H67" s="110"/>
      <c r="I67" s="115"/>
    </row>
    <row r="68" spans="2:9" ht="29" x14ac:dyDescent="0.35">
      <c r="B68" s="68" t="s">
        <v>71</v>
      </c>
      <c r="C68" s="109" t="s">
        <v>216</v>
      </c>
      <c r="D68" s="25" t="s">
        <v>7</v>
      </c>
      <c r="E68" s="34" t="s">
        <v>7</v>
      </c>
      <c r="F68" s="29"/>
      <c r="G68" s="98" t="str">
        <f>HYPERLINK(CONCATENATE(
BASE_URL,
"0x06i-Testing-Code-Quality-and-Build-Settings.md#checking-for-weaknesses-in-third-party-libraries"),
"Testing for Weaknesses in Third Party Libraries")</f>
        <v>Testing for Weaknesses in Third Party Libraries</v>
      </c>
      <c r="H68" s="110"/>
      <c r="I68" s="115"/>
    </row>
    <row r="69" spans="2:9" x14ac:dyDescent="0.35">
      <c r="B69" s="68" t="s">
        <v>39</v>
      </c>
      <c r="C69" s="109" t="s">
        <v>217</v>
      </c>
      <c r="D69" s="25" t="s">
        <v>7</v>
      </c>
      <c r="E69" s="34" t="s">
        <v>7</v>
      </c>
      <c r="F69" s="29"/>
      <c r="G69" s="97" t="str">
        <f>HYPERLINK(CONCATENATE(
BASE_URL,
"0x06i-Testing-Code-Quality-and-Build-Settings.md#testing-exception-handling"),
"Testing Exception Handling")</f>
        <v>Testing Exception Handling</v>
      </c>
      <c r="H69" s="110"/>
      <c r="I69" s="115"/>
    </row>
    <row r="70" spans="2:9" x14ac:dyDescent="0.35">
      <c r="B70" s="68" t="s">
        <v>40</v>
      </c>
      <c r="C70" s="109" t="s">
        <v>218</v>
      </c>
      <c r="D70" s="25" t="s">
        <v>7</v>
      </c>
      <c r="E70" s="34" t="s">
        <v>7</v>
      </c>
      <c r="F70" s="29"/>
      <c r="G70" s="97" t="str">
        <f>HYPERLINK(CONCATENATE(
BASE_URL,
"0x06i-Testing-Code-Quality-and-Build-Settings.md#testing-exception-handling"),
"Testing  Error Handling in Security Controls")</f>
        <v>Testing  Error Handling in Security Controls</v>
      </c>
      <c r="H70" s="110"/>
      <c r="I70" s="115"/>
    </row>
    <row r="71" spans="2:9" x14ac:dyDescent="0.35">
      <c r="B71" s="68" t="s">
        <v>41</v>
      </c>
      <c r="C71" s="109" t="s">
        <v>219</v>
      </c>
      <c r="D71" s="25" t="s">
        <v>7</v>
      </c>
      <c r="E71" s="34" t="s">
        <v>7</v>
      </c>
      <c r="F71" s="29"/>
      <c r="G71" s="97" t="str">
        <f>HYPERLINK(CONCATENATE(
BASE_URL,
"0x06i-Testing-Code-Quality-and-Build-Settings.md#memory-corruption-bugs"),
"Testing for Memory Management Bugs")</f>
        <v>Testing for Memory Management Bugs</v>
      </c>
      <c r="H71" s="110"/>
      <c r="I71" s="115"/>
    </row>
    <row r="72" spans="2:9" ht="29" x14ac:dyDescent="0.35">
      <c r="B72" s="68" t="s">
        <v>153</v>
      </c>
      <c r="C72" s="109" t="s">
        <v>146</v>
      </c>
      <c r="D72" s="25" t="s">
        <v>7</v>
      </c>
      <c r="E72" s="34" t="s">
        <v>7</v>
      </c>
      <c r="F72" s="29"/>
      <c r="G72" s="97" t="str">
        <f>HYPERLINK(CONCATENATE(
BASE_URL,
"0x06i-Testing-Code-Quality-and-Build-Settings.md#make-sure-that-free-security-features-are-activated"),
"Verifying usage of Free Security Features")</f>
        <v>Verifying usage of Free Security Features</v>
      </c>
      <c r="H72" s="110"/>
      <c r="I72" s="115"/>
    </row>
    <row r="73" spans="2:9" x14ac:dyDescent="0.35">
      <c r="B73" s="59"/>
      <c r="C73" s="100"/>
      <c r="D73" s="31"/>
      <c r="E73" s="31"/>
      <c r="F73" s="31"/>
      <c r="G73" s="100"/>
      <c r="H73" s="122"/>
      <c r="I73" s="123"/>
    </row>
    <row r="74" spans="2:9" x14ac:dyDescent="0.35">
      <c r="B74" s="60"/>
      <c r="C74" s="101"/>
      <c r="D74" s="32"/>
      <c r="E74" s="32"/>
      <c r="F74" s="32"/>
      <c r="G74" s="101"/>
      <c r="H74" s="95"/>
      <c r="I74" s="101"/>
    </row>
    <row r="75" spans="2:9" x14ac:dyDescent="0.35">
      <c r="B75" s="60"/>
      <c r="C75" s="101"/>
      <c r="D75" s="32"/>
      <c r="E75" s="32"/>
      <c r="F75" s="32"/>
      <c r="G75" s="99"/>
      <c r="H75" s="95"/>
      <c r="I75" s="101"/>
    </row>
    <row r="76" spans="2:9" x14ac:dyDescent="0.35">
      <c r="B76" s="60"/>
      <c r="C76" s="101"/>
      <c r="D76" s="32"/>
      <c r="E76" s="32"/>
      <c r="F76" s="32"/>
      <c r="G76" s="101"/>
      <c r="H76" s="95"/>
      <c r="I76" s="101"/>
    </row>
    <row r="77" spans="2:9" x14ac:dyDescent="0.35">
      <c r="B77" s="61" t="s">
        <v>77</v>
      </c>
      <c r="C77" s="101"/>
      <c r="D77" s="32"/>
      <c r="E77" s="32"/>
      <c r="F77" s="32"/>
      <c r="G77" s="101"/>
      <c r="H77" s="95"/>
      <c r="I77" s="101"/>
    </row>
    <row r="78" spans="2:9" x14ac:dyDescent="0.35">
      <c r="B78" s="62" t="s">
        <v>78</v>
      </c>
      <c r="C78" s="111" t="s">
        <v>79</v>
      </c>
      <c r="D78" s="32"/>
      <c r="E78" s="32"/>
      <c r="F78" s="32"/>
      <c r="G78" s="101"/>
      <c r="H78" s="95"/>
      <c r="I78" s="101"/>
    </row>
    <row r="79" spans="2:9" x14ac:dyDescent="0.35">
      <c r="B79" s="63" t="s">
        <v>109</v>
      </c>
      <c r="C79" s="112" t="s">
        <v>80</v>
      </c>
      <c r="D79" s="32"/>
      <c r="E79" s="32"/>
      <c r="F79" s="32"/>
      <c r="G79" s="101"/>
      <c r="H79" s="95"/>
      <c r="I79" s="101"/>
    </row>
    <row r="80" spans="2:9" x14ac:dyDescent="0.35">
      <c r="B80" s="63" t="s">
        <v>110</v>
      </c>
      <c r="C80" s="112" t="s">
        <v>83</v>
      </c>
      <c r="D80" s="32"/>
      <c r="E80" s="32"/>
      <c r="F80" s="32"/>
      <c r="G80" s="101"/>
      <c r="H80" s="95"/>
      <c r="I80" s="101"/>
    </row>
    <row r="81" spans="2:9" x14ac:dyDescent="0.35">
      <c r="B81" s="63" t="s">
        <v>81</v>
      </c>
      <c r="C81" s="112" t="s">
        <v>82</v>
      </c>
      <c r="D81" s="32"/>
      <c r="E81" s="32"/>
      <c r="F81" s="32"/>
      <c r="G81" s="101"/>
      <c r="H81" s="95"/>
      <c r="I81" s="101"/>
    </row>
    <row r="82" spans="2:9" x14ac:dyDescent="0.35">
      <c r="B82" s="69"/>
      <c r="C82" s="102"/>
      <c r="D82" s="23"/>
      <c r="E82" s="23"/>
      <c r="F82" s="23"/>
      <c r="G82" s="102"/>
      <c r="H82" s="106"/>
      <c r="I82" s="102"/>
    </row>
    <row r="83" spans="2:9" x14ac:dyDescent="0.35">
      <c r="B83" s="69"/>
      <c r="C83" s="102"/>
      <c r="D83" s="23"/>
      <c r="E83" s="23"/>
      <c r="F83" s="23"/>
      <c r="G83" s="102"/>
      <c r="H83" s="106"/>
      <c r="I83" s="102"/>
    </row>
    <row r="84" spans="2:9" x14ac:dyDescent="0.35">
      <c r="B84" s="69"/>
      <c r="C84" s="102"/>
      <c r="D84" s="23"/>
      <c r="E84" s="23"/>
      <c r="F84" s="23"/>
      <c r="G84" s="102"/>
      <c r="H84" s="106"/>
      <c r="I84" s="102"/>
    </row>
    <row r="85" spans="2:9" x14ac:dyDescent="0.35">
      <c r="B85" s="69"/>
      <c r="C85" s="102"/>
      <c r="D85" s="23"/>
      <c r="E85" s="23"/>
      <c r="F85" s="23"/>
      <c r="G85" s="102"/>
      <c r="H85" s="106"/>
      <c r="I85" s="102"/>
    </row>
  </sheetData>
  <mergeCells count="1">
    <mergeCell ref="G3:H3"/>
  </mergeCells>
  <conditionalFormatting sqref="K1:K1048576">
    <cfRule type="containsText" dxfId="9" priority="2" operator="containsText" text="0x05">
      <formula>NOT(ISERROR(SEARCH("0x05",K1)))</formula>
    </cfRule>
  </conditionalFormatting>
  <conditionalFormatting sqref="G1:G26 G28:G1048576">
    <cfRule type="containsText" dxfId="8" priority="1" operator="containsText" text="0x05">
      <formula>NOT(ISERROR(SEARCH("0x05",G1)))</formula>
    </cfRule>
  </conditionalFormatting>
  <dataValidations disablePrompts="1" count="2">
    <dataValidation type="list" allowBlank="1" showInputMessage="1" showErrorMessage="1" sqref="F74:F1048576 H74:I1048576" xr:uid="{00000000-0002-0000-0400-000000000000}">
      <formula1>"Yes,No,N/A"</formula1>
    </dataValidation>
    <dataValidation type="list" allowBlank="1" showInputMessage="1" showErrorMessage="1" sqref="F29:F34 F36:F46 F48:F53 F64:F72 F5:F14 F55:F62 F16:F27" xr:uid="{00000000-0002-0000-0400-000001000000}">
      <formula1>"Pass,Fail,N/A"</formula1>
    </dataValidation>
  </dataValidation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G32"/>
  <sheetViews>
    <sheetView zoomScaleNormal="100" zoomScalePageLayoutView="130" workbookViewId="0">
      <selection activeCell="C18" sqref="C18"/>
    </sheetView>
  </sheetViews>
  <sheetFormatPr baseColWidth="10" defaultColWidth="11" defaultRowHeight="15.5" x14ac:dyDescent="0.35"/>
  <cols>
    <col min="1" max="1" width="1.83203125" customWidth="1"/>
    <col min="2" max="2" width="7.33203125" style="54" customWidth="1"/>
    <col min="3" max="3" width="93.33203125" style="103" customWidth="1"/>
    <col min="4" max="4" width="3" bestFit="1" customWidth="1"/>
    <col min="5" max="5" width="5.83203125" bestFit="1" customWidth="1"/>
    <col min="6" max="6" width="42.5" style="102" customWidth="1"/>
    <col min="7" max="7" width="30.6640625" style="103" customWidth="1"/>
  </cols>
  <sheetData>
    <row r="1" spans="2:7" ht="18.5" x14ac:dyDescent="0.45">
      <c r="B1" s="53" t="s">
        <v>131</v>
      </c>
      <c r="G1" s="102"/>
    </row>
    <row r="2" spans="2:7" x14ac:dyDescent="0.35">
      <c r="G2" s="102"/>
    </row>
    <row r="3" spans="2:7" x14ac:dyDescent="0.35">
      <c r="B3" s="55" t="s">
        <v>0</v>
      </c>
      <c r="C3" s="108" t="s">
        <v>43</v>
      </c>
      <c r="D3" s="26" t="s">
        <v>44</v>
      </c>
      <c r="E3" s="26" t="s">
        <v>107</v>
      </c>
      <c r="F3" s="113" t="s">
        <v>121</v>
      </c>
      <c r="G3" s="113" t="s">
        <v>108</v>
      </c>
    </row>
    <row r="4" spans="2:7" x14ac:dyDescent="0.35">
      <c r="B4" s="56"/>
      <c r="C4" s="96" t="s">
        <v>46</v>
      </c>
      <c r="D4" s="30"/>
      <c r="E4" s="30"/>
      <c r="F4" s="96"/>
      <c r="G4" s="114"/>
    </row>
    <row r="5" spans="2:7" ht="29" x14ac:dyDescent="0.35">
      <c r="B5" s="70" t="s">
        <v>236</v>
      </c>
      <c r="C5" s="110" t="s">
        <v>246</v>
      </c>
      <c r="D5" s="24" t="s">
        <v>7</v>
      </c>
      <c r="E5" s="29" t="s">
        <v>81</v>
      </c>
      <c r="F5" s="105" t="str">
        <f>HYPERLINK(CONCATENATE(
BASE_URL,
"0x06j-Testing-Resiliency-Against-Reverse-Engineering.md#jailbreak-detection"),
"Testing Jailbreak Detection")</f>
        <v>Testing Jailbreak Detection</v>
      </c>
      <c r="G5" s="115"/>
    </row>
    <row r="6" spans="2:7" ht="29" x14ac:dyDescent="0.35">
      <c r="B6" s="70" t="s">
        <v>237</v>
      </c>
      <c r="C6" s="110" t="s">
        <v>247</v>
      </c>
      <c r="D6" s="24" t="s">
        <v>7</v>
      </c>
      <c r="E6" s="29" t="s">
        <v>81</v>
      </c>
      <c r="F6" s="105" t="str">
        <f>HYPERLINK(CONCATENATE(
BASE_URL,
"0x06j-Testing-Resiliency-Against-Reverse-Engineering.md#anti-debugging-checks"),
"Testing Debugging Defenses")</f>
        <v>Testing Debugging Defenses</v>
      </c>
      <c r="G6" s="115"/>
    </row>
    <row r="7" spans="2:7" x14ac:dyDescent="0.35">
      <c r="B7" s="70" t="s">
        <v>238</v>
      </c>
      <c r="C7" s="110" t="s">
        <v>248</v>
      </c>
      <c r="D7" s="24" t="s">
        <v>7</v>
      </c>
      <c r="E7" s="29" t="s">
        <v>81</v>
      </c>
      <c r="F7" s="105" t="str">
        <f>HYPERLINK(CONCATENATE(
BASE_URL,
"0x06j-Testing-Resiliency-Against-Reverse-Engineering.md#file-integrity-checks"),
"Testing File Integrity Checks")</f>
        <v>Testing File Integrity Checks</v>
      </c>
      <c r="G7" s="115"/>
    </row>
    <row r="8" spans="2:7" x14ac:dyDescent="0.35">
      <c r="B8" s="70" t="s">
        <v>239</v>
      </c>
      <c r="C8" s="110" t="s">
        <v>249</v>
      </c>
      <c r="D8" s="24" t="s">
        <v>7</v>
      </c>
      <c r="E8" s="29" t="s">
        <v>81</v>
      </c>
      <c r="F8" s="95" t="s">
        <v>129</v>
      </c>
      <c r="G8" s="115"/>
    </row>
    <row r="9" spans="2:7" x14ac:dyDescent="0.35">
      <c r="B9" s="70" t="s">
        <v>240</v>
      </c>
      <c r="C9" s="110" t="s">
        <v>250</v>
      </c>
      <c r="D9" s="24" t="s">
        <v>7</v>
      </c>
      <c r="E9" s="29" t="s">
        <v>81</v>
      </c>
      <c r="F9" s="95" t="s">
        <v>129</v>
      </c>
      <c r="G9" s="115"/>
    </row>
    <row r="10" spans="2:7" x14ac:dyDescent="0.35">
      <c r="B10" s="70" t="s">
        <v>241</v>
      </c>
      <c r="C10" s="110" t="s">
        <v>251</v>
      </c>
      <c r="D10" s="24" t="s">
        <v>7</v>
      </c>
      <c r="E10" s="29" t="s">
        <v>81</v>
      </c>
      <c r="F10" s="95" t="s">
        <v>129</v>
      </c>
      <c r="G10" s="115"/>
    </row>
    <row r="11" spans="2:7" ht="29" x14ac:dyDescent="0.35">
      <c r="B11" s="70" t="s">
        <v>242</v>
      </c>
      <c r="C11" s="110" t="s">
        <v>252</v>
      </c>
      <c r="D11" s="24" t="s">
        <v>7</v>
      </c>
      <c r="E11" s="29" t="s">
        <v>81</v>
      </c>
      <c r="F11" s="95" t="s">
        <v>129</v>
      </c>
      <c r="G11" s="115"/>
    </row>
    <row r="12" spans="2:7" x14ac:dyDescent="0.35">
      <c r="B12" s="70" t="s">
        <v>243</v>
      </c>
      <c r="C12" s="110" t="s">
        <v>253</v>
      </c>
      <c r="D12" s="24" t="s">
        <v>7</v>
      </c>
      <c r="E12" s="29" t="s">
        <v>81</v>
      </c>
      <c r="F12" s="95" t="s">
        <v>129</v>
      </c>
      <c r="G12" s="115"/>
    </row>
    <row r="13" spans="2:7" x14ac:dyDescent="0.35">
      <c r="B13" s="70" t="s">
        <v>155</v>
      </c>
      <c r="C13" s="110" t="s">
        <v>254</v>
      </c>
      <c r="D13" s="24" t="s">
        <v>7</v>
      </c>
      <c r="E13" s="29" t="s">
        <v>81</v>
      </c>
      <c r="F13" s="95" t="s">
        <v>129</v>
      </c>
      <c r="G13" s="115"/>
    </row>
    <row r="14" spans="2:7" x14ac:dyDescent="0.35">
      <c r="B14" s="56"/>
      <c r="C14" s="96" t="s">
        <v>45</v>
      </c>
      <c r="D14" s="30"/>
      <c r="E14" s="30"/>
      <c r="F14" s="96"/>
      <c r="G14" s="114"/>
    </row>
    <row r="15" spans="2:7" ht="29" x14ac:dyDescent="0.35">
      <c r="B15" s="58" t="s">
        <v>73</v>
      </c>
      <c r="C15" s="110" t="s">
        <v>255</v>
      </c>
      <c r="D15" s="24" t="s">
        <v>7</v>
      </c>
      <c r="E15" s="29" t="s">
        <v>81</v>
      </c>
      <c r="F15" s="105" t="str">
        <f>HYPERLINK(CONCATENATE(
BASE_URL,
"0x06j-Testing-Resiliency-Against-Reverse-Engineering.md#device-binding"),
"Testing Device Binding")</f>
        <v>Testing Device Binding</v>
      </c>
      <c r="G15" s="115"/>
    </row>
    <row r="16" spans="2:7" x14ac:dyDescent="0.35">
      <c r="B16" s="56"/>
      <c r="C16" s="96" t="s">
        <v>47</v>
      </c>
      <c r="D16" s="30"/>
      <c r="E16" s="30"/>
      <c r="F16" s="96"/>
      <c r="G16" s="114"/>
    </row>
    <row r="17" spans="2:7" ht="43.5" x14ac:dyDescent="0.35">
      <c r="B17" s="70" t="s">
        <v>244</v>
      </c>
      <c r="C17" s="110" t="s">
        <v>256</v>
      </c>
      <c r="D17" s="24" t="s">
        <v>7</v>
      </c>
      <c r="E17" s="29" t="s">
        <v>81</v>
      </c>
      <c r="F17" s="95" t="s">
        <v>129</v>
      </c>
      <c r="G17" s="115"/>
    </row>
    <row r="18" spans="2:7" ht="58" x14ac:dyDescent="0.35">
      <c r="B18" s="70" t="s">
        <v>245</v>
      </c>
      <c r="C18" s="110" t="s">
        <v>257</v>
      </c>
      <c r="D18" s="24" t="s">
        <v>7</v>
      </c>
      <c r="E18" s="29" t="s">
        <v>81</v>
      </c>
      <c r="F18" s="95" t="s">
        <v>129</v>
      </c>
      <c r="G18" s="115"/>
    </row>
    <row r="19" spans="2:7" x14ac:dyDescent="0.35">
      <c r="B19" s="59"/>
      <c r="C19" s="100"/>
      <c r="D19" s="31"/>
      <c r="E19" s="31"/>
      <c r="F19" s="116"/>
      <c r="G19" s="116"/>
    </row>
    <row r="20" spans="2:7" x14ac:dyDescent="0.35">
      <c r="B20" s="60"/>
      <c r="C20" s="101"/>
      <c r="D20" s="32"/>
      <c r="E20" s="32"/>
      <c r="F20" s="101"/>
      <c r="G20" s="101"/>
    </row>
    <row r="21" spans="2:7" x14ac:dyDescent="0.35">
      <c r="B21" s="60"/>
      <c r="C21" s="101"/>
      <c r="D21" s="32"/>
      <c r="E21" s="32"/>
      <c r="F21" s="101"/>
      <c r="G21" s="101"/>
    </row>
    <row r="22" spans="2:7" x14ac:dyDescent="0.35">
      <c r="B22" s="61" t="s">
        <v>77</v>
      </c>
      <c r="C22" s="101"/>
      <c r="D22" s="32"/>
      <c r="E22" s="32"/>
      <c r="F22" s="101"/>
      <c r="G22" s="101"/>
    </row>
    <row r="23" spans="2:7" x14ac:dyDescent="0.35">
      <c r="B23" s="62" t="s">
        <v>78</v>
      </c>
      <c r="C23" s="111" t="s">
        <v>79</v>
      </c>
      <c r="D23" s="32"/>
      <c r="E23" s="32"/>
      <c r="F23" s="101"/>
      <c r="G23" s="101"/>
    </row>
    <row r="24" spans="2:7" x14ac:dyDescent="0.35">
      <c r="B24" s="63" t="s">
        <v>109</v>
      </c>
      <c r="C24" s="112" t="s">
        <v>80</v>
      </c>
      <c r="D24" s="32"/>
      <c r="E24" s="32"/>
      <c r="F24" s="101"/>
      <c r="G24" s="101"/>
    </row>
    <row r="25" spans="2:7" x14ac:dyDescent="0.35">
      <c r="B25" s="63" t="s">
        <v>110</v>
      </c>
      <c r="C25" s="112" t="s">
        <v>83</v>
      </c>
      <c r="D25" s="32"/>
      <c r="E25" s="32"/>
      <c r="F25" s="101"/>
      <c r="G25" s="101"/>
    </row>
    <row r="26" spans="2:7" x14ac:dyDescent="0.35">
      <c r="B26" s="63" t="s">
        <v>81</v>
      </c>
      <c r="C26" s="112" t="s">
        <v>82</v>
      </c>
      <c r="D26" s="32"/>
      <c r="E26" s="32"/>
      <c r="F26" s="101"/>
      <c r="G26" s="101"/>
    </row>
    <row r="27" spans="2:7" x14ac:dyDescent="0.35">
      <c r="B27" s="60"/>
      <c r="C27" s="101"/>
      <c r="D27" s="32"/>
      <c r="E27" s="32"/>
      <c r="F27" s="101"/>
      <c r="G27" s="102"/>
    </row>
    <row r="28" spans="2:7" x14ac:dyDescent="0.35">
      <c r="B28" s="60"/>
      <c r="C28" s="101"/>
      <c r="D28" s="32"/>
      <c r="E28" s="32"/>
      <c r="F28" s="101"/>
      <c r="G28" s="102"/>
    </row>
    <row r="29" spans="2:7" x14ac:dyDescent="0.35">
      <c r="B29" s="60"/>
      <c r="C29" s="101"/>
      <c r="D29" s="32"/>
      <c r="E29" s="32"/>
      <c r="F29" s="101"/>
      <c r="G29" s="102"/>
    </row>
    <row r="30" spans="2:7" x14ac:dyDescent="0.35">
      <c r="B30" s="60"/>
      <c r="C30" s="101"/>
      <c r="D30" s="32"/>
      <c r="E30" s="32"/>
      <c r="F30" s="101"/>
    </row>
    <row r="31" spans="2:7" x14ac:dyDescent="0.35">
      <c r="B31" s="60"/>
      <c r="C31" s="101"/>
      <c r="D31" s="32"/>
      <c r="E31" s="32"/>
      <c r="F31" s="101"/>
    </row>
    <row r="32" spans="2:7" x14ac:dyDescent="0.35">
      <c r="B32" s="60"/>
      <c r="C32" s="101"/>
      <c r="D32" s="32"/>
      <c r="E32" s="32"/>
      <c r="F32" s="101"/>
    </row>
  </sheetData>
  <conditionalFormatting sqref="F8">
    <cfRule type="containsText" dxfId="7" priority="8" operator="containsText" text="0x05">
      <formula>NOT(ISERROR(SEARCH("0x05",F8)))</formula>
    </cfRule>
  </conditionalFormatting>
  <conditionalFormatting sqref="F9">
    <cfRule type="containsText" dxfId="6" priority="7" operator="containsText" text="0x05">
      <formula>NOT(ISERROR(SEARCH("0x05",F9)))</formula>
    </cfRule>
  </conditionalFormatting>
  <conditionalFormatting sqref="F10">
    <cfRule type="containsText" dxfId="5" priority="6" operator="containsText" text="0x05">
      <formula>NOT(ISERROR(SEARCH("0x05",F10)))</formula>
    </cfRule>
  </conditionalFormatting>
  <conditionalFormatting sqref="F11">
    <cfRule type="containsText" dxfId="4" priority="5" operator="containsText" text="0x05">
      <formula>NOT(ISERROR(SEARCH("0x05",F11)))</formula>
    </cfRule>
  </conditionalFormatting>
  <conditionalFormatting sqref="F12">
    <cfRule type="containsText" dxfId="3" priority="4" operator="containsText" text="0x05">
      <formula>NOT(ISERROR(SEARCH("0x05",F12)))</formula>
    </cfRule>
  </conditionalFormatting>
  <conditionalFormatting sqref="F13">
    <cfRule type="containsText" dxfId="2" priority="3" operator="containsText" text="0x05">
      <formula>NOT(ISERROR(SEARCH("0x05",F13)))</formula>
    </cfRule>
  </conditionalFormatting>
  <conditionalFormatting sqref="F17">
    <cfRule type="containsText" dxfId="1" priority="2" operator="containsText" text="0x05">
      <formula>NOT(ISERROR(SEARCH("0x05",F17)))</formula>
    </cfRule>
  </conditionalFormatting>
  <conditionalFormatting sqref="F18">
    <cfRule type="containsText" dxfId="0" priority="1" operator="containsText" text="0x05">
      <formula>NOT(ISERROR(SEARCH("0x05",F18)))</formula>
    </cfRule>
  </conditionalFormatting>
  <dataValidations count="1">
    <dataValidation type="list" allowBlank="1" showInputMessage="1" showErrorMessage="1" sqref="E15 E17:E18 E5:E13" xr:uid="{00000000-0002-0000-0500-000000000000}">
      <formula1>"Pass,Fail,N/A"</formula1>
    </dataValidation>
  </dataValidation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20"/>
  <sheetViews>
    <sheetView showGridLines="0" tabSelected="1" topLeftCell="A19" zoomScale="57" zoomScaleNormal="57" workbookViewId="0">
      <selection activeCell="D20" sqref="D20"/>
    </sheetView>
  </sheetViews>
  <sheetFormatPr baseColWidth="10" defaultColWidth="11" defaultRowHeight="15.5" x14ac:dyDescent="0.35"/>
  <cols>
    <col min="1" max="1" width="33.33203125" bestFit="1" customWidth="1"/>
    <col min="3" max="3" width="13.6640625" bestFit="1" customWidth="1"/>
    <col min="5" max="5" width="119.6640625" customWidth="1"/>
  </cols>
  <sheetData>
    <row r="1" spans="1:5" x14ac:dyDescent="0.35">
      <c r="A1" s="172" t="s">
        <v>74</v>
      </c>
      <c r="B1" s="172"/>
      <c r="C1" s="51"/>
      <c r="D1" s="33"/>
      <c r="E1" s="33"/>
    </row>
    <row r="2" spans="1:5" x14ac:dyDescent="0.35">
      <c r="A2" s="44" t="s">
        <v>138</v>
      </c>
      <c r="B2" s="44" t="s">
        <v>100</v>
      </c>
      <c r="C2" s="44" t="s">
        <v>224</v>
      </c>
      <c r="D2" s="44" t="s">
        <v>139</v>
      </c>
      <c r="E2" s="45" t="s">
        <v>108</v>
      </c>
    </row>
    <row r="3" spans="1:5" x14ac:dyDescent="0.35">
      <c r="A3" s="42" t="s">
        <v>75</v>
      </c>
      <c r="B3" s="46">
        <v>0.1</v>
      </c>
      <c r="C3" s="46"/>
      <c r="D3" s="43">
        <v>42765</v>
      </c>
      <c r="E3" s="41" t="s">
        <v>140</v>
      </c>
    </row>
    <row r="4" spans="1:5" x14ac:dyDescent="0.35">
      <c r="A4" s="41" t="s">
        <v>76</v>
      </c>
      <c r="B4" s="46">
        <v>0.2</v>
      </c>
      <c r="C4" s="46"/>
      <c r="D4" s="43">
        <v>42766</v>
      </c>
      <c r="E4" s="41" t="s">
        <v>141</v>
      </c>
    </row>
    <row r="5" spans="1:5" x14ac:dyDescent="0.35">
      <c r="A5" s="41" t="s">
        <v>119</v>
      </c>
      <c r="B5" s="46">
        <v>0.3</v>
      </c>
      <c r="C5" s="46"/>
      <c r="D5" s="43">
        <v>42778</v>
      </c>
      <c r="E5" s="41" t="s">
        <v>142</v>
      </c>
    </row>
    <row r="6" spans="1:5" x14ac:dyDescent="0.35">
      <c r="A6" s="41" t="s">
        <v>120</v>
      </c>
      <c r="B6" s="46" t="s">
        <v>134</v>
      </c>
      <c r="C6" s="46"/>
      <c r="D6" s="43">
        <v>42780</v>
      </c>
      <c r="E6" s="41" t="s">
        <v>143</v>
      </c>
    </row>
    <row r="7" spans="1:5" x14ac:dyDescent="0.35">
      <c r="A7" s="41" t="s">
        <v>76</v>
      </c>
      <c r="B7" s="47" t="s">
        <v>144</v>
      </c>
      <c r="C7" s="47"/>
      <c r="D7" s="43">
        <v>42781</v>
      </c>
      <c r="E7" s="41" t="s">
        <v>145</v>
      </c>
    </row>
    <row r="8" spans="1:5" x14ac:dyDescent="0.35">
      <c r="A8" s="41" t="s">
        <v>120</v>
      </c>
      <c r="B8" s="47" t="s">
        <v>147</v>
      </c>
      <c r="C8" s="47"/>
      <c r="D8" s="43">
        <v>42829</v>
      </c>
      <c r="E8" s="41" t="s">
        <v>148</v>
      </c>
    </row>
    <row r="9" spans="1:5" x14ac:dyDescent="0.35">
      <c r="A9" s="41" t="s">
        <v>76</v>
      </c>
      <c r="B9" s="47" t="s">
        <v>147</v>
      </c>
      <c r="C9" s="47"/>
      <c r="D9" s="43">
        <v>42919</v>
      </c>
      <c r="E9" s="41" t="s">
        <v>152</v>
      </c>
    </row>
    <row r="10" spans="1:5" x14ac:dyDescent="0.35">
      <c r="A10" s="41" t="s">
        <v>76</v>
      </c>
      <c r="B10" s="47" t="s">
        <v>156</v>
      </c>
      <c r="C10" s="47"/>
      <c r="D10" s="43">
        <v>42963</v>
      </c>
      <c r="E10" s="41" t="s">
        <v>154</v>
      </c>
    </row>
    <row r="11" spans="1:5" x14ac:dyDescent="0.35">
      <c r="A11" s="41" t="s">
        <v>76</v>
      </c>
      <c r="B11" s="50" t="s">
        <v>157</v>
      </c>
      <c r="C11" s="50"/>
      <c r="D11" s="43">
        <v>43113</v>
      </c>
      <c r="E11" s="41" t="s">
        <v>158</v>
      </c>
    </row>
    <row r="12" spans="1:5" x14ac:dyDescent="0.35">
      <c r="A12" s="41" t="s">
        <v>76</v>
      </c>
      <c r="B12" s="50">
        <v>1.1000000000000001</v>
      </c>
      <c r="C12" s="50"/>
      <c r="D12" s="43">
        <v>43289</v>
      </c>
      <c r="E12" s="41" t="s">
        <v>159</v>
      </c>
    </row>
    <row r="13" spans="1:5" x14ac:dyDescent="0.35">
      <c r="A13" s="86" t="s">
        <v>261</v>
      </c>
      <c r="B13" s="87" t="s">
        <v>263</v>
      </c>
      <c r="C13" s="91"/>
      <c r="D13" s="88">
        <v>43464</v>
      </c>
      <c r="E13" s="89" t="s">
        <v>277</v>
      </c>
    </row>
    <row r="14" spans="1:5" x14ac:dyDescent="0.35">
      <c r="A14" s="86" t="s">
        <v>262</v>
      </c>
      <c r="B14" s="87" t="s">
        <v>264</v>
      </c>
      <c r="C14" s="91"/>
      <c r="D14" s="88">
        <v>43469</v>
      </c>
      <c r="E14" s="89" t="s">
        <v>277</v>
      </c>
    </row>
    <row r="15" spans="1:5" ht="409" customHeight="1" x14ac:dyDescent="0.35">
      <c r="A15" s="52" t="s">
        <v>225</v>
      </c>
      <c r="B15" s="50" t="s">
        <v>266</v>
      </c>
      <c r="C15" s="50" t="s">
        <v>222</v>
      </c>
      <c r="D15" s="43">
        <v>43471</v>
      </c>
      <c r="E15" s="52" t="s">
        <v>258</v>
      </c>
    </row>
    <row r="16" spans="1:5" x14ac:dyDescent="0.35">
      <c r="A16" s="86" t="s">
        <v>261</v>
      </c>
      <c r="B16" s="87" t="s">
        <v>267</v>
      </c>
      <c r="C16" s="50" t="s">
        <v>222</v>
      </c>
      <c r="D16" s="90">
        <v>43475</v>
      </c>
      <c r="E16" s="89" t="s">
        <v>276</v>
      </c>
    </row>
    <row r="17" spans="1:5" ht="77.5" x14ac:dyDescent="0.35">
      <c r="A17" s="52" t="s">
        <v>225</v>
      </c>
      <c r="B17" s="87" t="s">
        <v>268</v>
      </c>
      <c r="C17" s="50" t="s">
        <v>222</v>
      </c>
      <c r="D17" s="43">
        <v>43476</v>
      </c>
      <c r="E17" s="92" t="s">
        <v>270</v>
      </c>
    </row>
    <row r="18" spans="1:5" ht="46.5" x14ac:dyDescent="0.35">
      <c r="A18" s="52" t="s">
        <v>225</v>
      </c>
      <c r="B18" s="87" t="s">
        <v>269</v>
      </c>
      <c r="C18" s="50" t="s">
        <v>222</v>
      </c>
      <c r="D18" s="43">
        <v>43478</v>
      </c>
      <c r="E18" s="92" t="s">
        <v>271</v>
      </c>
    </row>
    <row r="19" spans="1:5" ht="46.5" x14ac:dyDescent="0.35">
      <c r="A19" s="52" t="s">
        <v>225</v>
      </c>
      <c r="B19" s="87" t="s">
        <v>272</v>
      </c>
      <c r="C19" s="50" t="s">
        <v>222</v>
      </c>
      <c r="D19" s="43">
        <v>43478</v>
      </c>
      <c r="E19" s="92" t="s">
        <v>274</v>
      </c>
    </row>
    <row r="20" spans="1:5" x14ac:dyDescent="0.35">
      <c r="A20" s="52" t="s">
        <v>261</v>
      </c>
      <c r="B20" s="87" t="s">
        <v>278</v>
      </c>
      <c r="C20" s="50" t="s">
        <v>222</v>
      </c>
      <c r="D20" s="43">
        <v>43641</v>
      </c>
      <c r="E20" s="92" t="s">
        <v>279</v>
      </c>
    </row>
  </sheetData>
  <mergeCells count="1">
    <mergeCell ref="A1:B1"/>
  </mergeCell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2</vt:i4>
      </vt:variant>
    </vt:vector>
  </HeadingPairs>
  <TitlesOfParts>
    <vt:vector size="9" baseType="lpstr">
      <vt:lpstr>Dashboard</vt:lpstr>
      <vt:lpstr>Management Summary</vt:lpstr>
      <vt:lpstr>Security Requirements - Android</vt:lpstr>
      <vt:lpstr>Anti-RE - Android</vt:lpstr>
      <vt:lpstr>Security Requirements - iOS</vt:lpstr>
      <vt:lpstr>Anti-RE - iOS</vt:lpstr>
      <vt:lpstr>Version history</vt:lpstr>
      <vt:lpstr>BASE_URL</vt:lpstr>
      <vt:lpstr>MASVS_VERSION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Abderrahmane</cp:lastModifiedBy>
  <dcterms:created xsi:type="dcterms:W3CDTF">2017-01-25T17:37:15Z</dcterms:created>
  <dcterms:modified xsi:type="dcterms:W3CDTF">2019-06-25T10:39:41Z</dcterms:modified>
</cp:coreProperties>
</file>