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halin.USERS\Desktop\"/>
    </mc:Choice>
  </mc:AlternateContent>
  <bookViews>
    <workbookView xWindow="90" yWindow="1680" windowWidth="22170" windowHeight="7875" firstSheet="1" activeTab="3"/>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C2" i="6" l="1"/>
  <c r="B128" i="7"/>
  <c r="B130" i="7"/>
  <c r="B129" i="7"/>
  <c r="P45" i="7"/>
  <c r="Q45" i="7" s="1"/>
  <c r="P2" i="7"/>
  <c r="B127" i="7" s="1"/>
  <c r="B144" i="7"/>
  <c r="B143" i="7"/>
  <c r="R45" i="7"/>
  <c r="S45" i="7" s="1"/>
  <c r="R2" i="7"/>
  <c r="B141" i="7" s="1"/>
  <c r="B116" i="7"/>
  <c r="B115" i="7"/>
  <c r="N45" i="7"/>
  <c r="O45" i="7" s="1"/>
  <c r="N2" i="7"/>
  <c r="B113" i="7" s="1"/>
  <c r="B100" i="7"/>
  <c r="B102" i="7"/>
  <c r="B101" i="7"/>
  <c r="L45" i="7"/>
  <c r="M45" i="7" s="1"/>
  <c r="L2" i="7"/>
  <c r="B99" i="7" s="1"/>
  <c r="B57" i="7"/>
  <c r="B88" i="7"/>
  <c r="B87" i="7"/>
  <c r="J45" i="7"/>
  <c r="K45" i="7" s="1"/>
  <c r="J2" i="7"/>
  <c r="B85" i="7" s="1"/>
  <c r="B74" i="7"/>
  <c r="B73" i="7"/>
  <c r="H45" i="7"/>
  <c r="I45" i="7" s="1"/>
  <c r="H2" i="7"/>
  <c r="B71" i="7" s="1"/>
  <c r="B60" i="7"/>
  <c r="B59" i="7"/>
  <c r="F45" i="7"/>
  <c r="G45" i="7" s="1"/>
  <c r="F2" i="7"/>
  <c r="B44" i="7"/>
  <c r="B43" i="7"/>
  <c r="B46" i="7"/>
  <c r="B45" i="7"/>
  <c r="T2" i="7"/>
  <c r="T45" i="7"/>
  <c r="B142" i="7" l="1"/>
  <c r="B72" i="7"/>
  <c r="B58" i="7"/>
  <c r="B86" i="7"/>
  <c r="B114"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<sst xmlns="http://schemas.openxmlformats.org/spreadsheetml/2006/main" count="3899" uniqueCount="1910">
  <si>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</si>
  <si>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</si>
  <si>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</si>
  <si>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</si>
  <si>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</si>
  <si>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</si>
  <si>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</si>
  <si>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</si>
  <si>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</si>
  <si>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</si>
  <si>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</si>
  <si>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</si>
  <si>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</si>
  <si>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</si>
  <si>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</si>
  <si>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</si>
  <si>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</si>
  <si>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</si>
  <si>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</si>
  <si>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</si>
  <si>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</si>
  <si>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</si>
  <si>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</si>
  <si>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</si>
  <si>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</si>
  <si>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</si>
  <si>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</si>
  <si>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</si>
  <si>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</si>
  <si>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</si>
  <si>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</si>
  <si>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</si>
  <si>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</si>
  <si>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</si>
  <si>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</si>
  <si>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</si>
  <si>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</si>
  <si>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</si>
  <si>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</si>
  <si>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</si>
  <si>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</si>
  <si>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</si>
  <si>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</si>
  <si>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</si>
  <si>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</si>
  <si>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</si>
  <si>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</si>
  <si>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</si>
  <si>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</si>
  <si>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</si>
  <si>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</si>
  <si>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</si>
  <si>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</si>
  <si>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</si>
  <si>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</si>
  <si>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</si>
  <si>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</si>
  <si>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</si>
  <si>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</si>
  <si>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</si>
  <si>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</si>
  <si>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</si>
  <si>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</si>
  <si>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</si>
  <si>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</si>
  <si>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</si>
  <si>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</si>
  <si>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</si>
  <si>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</si>
  <si>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</si>
  <si>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</si>
  <si>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</si>
  <si>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</si>
  <si>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</si>
  <si>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</si>
  <si>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</si>
  <si>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</si>
  <si>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</si>
  <si>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</si>
  <si>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</si>
  <si>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</si>
  <si>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</si>
  <si>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</si>
  <si>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</si>
  <si>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</si>
  <si>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</si>
  <si>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</si>
  <si>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</si>
  <si>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</si>
  <si>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</si>
  <si>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</si>
  <si>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</si>
  <si>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</si>
  <si>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</si>
  <si>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</si>
  <si>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</si>
  <si>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</si>
  <si>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</si>
  <si>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</si>
  <si>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</si>
  <si>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</si>
  <si>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</si>
  <si>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</si>
  <si>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</si>
  <si>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</si>
  <si>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</si>
  <si>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</si>
  <si>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</si>
  <si>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</si>
  <si>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</si>
  <si>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</si>
  <si>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</si>
  <si>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</si>
  <si>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</si>
  <si>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</si>
  <si>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</si>
  <si>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</si>
  <si>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</si>
  <si>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</si>
  <si>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</si>
  <si>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</si>
  <si>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</si>
  <si>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</si>
  <si>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</si>
  <si>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</si>
  <si>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</si>
  <si>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</si>
  <si>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</si>
  <si>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</si>
  <si>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</si>
  <si>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</si>
  <si>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</si>
  <si>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</si>
  <si>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</si>
  <si>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</si>
  <si>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</si>
  <si>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</si>
  <si>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</si>
  <si>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</si>
  <si>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</si>
  <si>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</si>
  <si>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</si>
  <si>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</si>
  <si>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</si>
  <si>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</si>
  <si>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</si>
  <si>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</si>
  <si>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</si>
  <si>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</si>
  <si>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</si>
  <si>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</si>
  <si>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</si>
  <si>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</si>
  <si>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</si>
  <si>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</si>
  <si>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</si>
  <si>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</si>
  <si>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</si>
  <si>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</si>
  <si>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</si>
  <si>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</si>
  <si>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</si>
  <si>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</si>
  <si>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</si>
  <si>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</si>
  <si>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</si>
  <si>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</si>
  <si>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</si>
  <si>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</si>
  <si>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</si>
  <si>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</si>
  <si>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</si>
  <si>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</si>
  <si>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</si>
  <si>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</si>
  <si>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</si>
  <si>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</si>
  <si>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</si>
  <si>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</si>
  <si>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URLs in Tweet</t>
  </si>
  <si>
    <t>Domains in Tweet</t>
  </si>
  <si>
    <t>Hashtags in Tweet</t>
  </si>
  <si>
    <t>Tweet Date (UTC)</t>
  </si>
  <si>
    <t>Twitter Page for Tweet</t>
  </si>
  <si>
    <t>Latitude</t>
  </si>
  <si>
    <t>Longitude</t>
  </si>
  <si>
    <t>Imported ID</t>
  </si>
  <si>
    <t>securityshell</t>
  </si>
  <si>
    <t>rajaihakki</t>
  </si>
  <si>
    <t>_coredump</t>
  </si>
  <si>
    <t>tecnologiafree</t>
  </si>
  <si>
    <t>exploit_this</t>
  </si>
  <si>
    <t>thefox41</t>
  </si>
  <si>
    <t>razoreqx</t>
  </si>
  <si>
    <t>fl3xu5</t>
  </si>
  <si>
    <t>j0eylane</t>
  </si>
  <si>
    <t>stopmalvertisin</t>
  </si>
  <si>
    <t>innoviceit</t>
  </si>
  <si>
    <t>b0rn70d13</t>
  </si>
  <si>
    <t>infosecnewsbot</t>
  </si>
  <si>
    <t>0xerror</t>
  </si>
  <si>
    <t>essachin</t>
  </si>
  <si>
    <t>todb</t>
  </si>
  <si>
    <t>cybercodes</t>
  </si>
  <si>
    <t>levvitronlabs</t>
  </si>
  <si>
    <t>sysloggr</t>
  </si>
  <si>
    <t>r3dy__</t>
  </si>
  <si>
    <t>tonispbr</t>
  </si>
  <si>
    <t>nyounvlys</t>
  </si>
  <si>
    <t>mme_it</t>
  </si>
  <si>
    <t>anonyspain</t>
  </si>
  <si>
    <t>anonymiss_spain</t>
  </si>
  <si>
    <t>anonspainloic</t>
  </si>
  <si>
    <t>psxchotic</t>
  </si>
  <si>
    <t>krailon</t>
  </si>
  <si>
    <t>btshell1</t>
  </si>
  <si>
    <t>cyberdomain</t>
  </si>
  <si>
    <t>wopot</t>
  </si>
  <si>
    <t>fosnss</t>
  </si>
  <si>
    <t>openwebinarsnet</t>
  </si>
  <si>
    <t>selsroger</t>
  </si>
  <si>
    <t>fahimmandvia</t>
  </si>
  <si>
    <t>seancostigan</t>
  </si>
  <si>
    <t>marcmilligan</t>
  </si>
  <si>
    <t>__kail</t>
  </si>
  <si>
    <t>_idkmatt</t>
  </si>
  <si>
    <t>thassec</t>
  </si>
  <si>
    <t>fifth_sentinel</t>
  </si>
  <si>
    <t>thinkdelta</t>
  </si>
  <si>
    <t>remhard</t>
  </si>
  <si>
    <t>global_hackers</t>
  </si>
  <si>
    <t>mainhack</t>
  </si>
  <si>
    <t>robinfosecinst</t>
  </si>
  <si>
    <t>t_toyota</t>
  </si>
  <si>
    <t>egyp7</t>
  </si>
  <si>
    <t>deepimpactio</t>
  </si>
  <si>
    <t>pun1sh_3r</t>
  </si>
  <si>
    <t>wolfinside</t>
  </si>
  <si>
    <t>rubenthijssen</t>
  </si>
  <si>
    <t>bryongloden</t>
  </si>
  <si>
    <t>_lopi_</t>
  </si>
  <si>
    <t>jcran</t>
  </si>
  <si>
    <t>trevrosen</t>
  </si>
  <si>
    <t>s3yfullah</t>
  </si>
  <si>
    <t>thebokojan</t>
  </si>
  <si>
    <t>leoferreyra</t>
  </si>
  <si>
    <t>exploit_hub</t>
  </si>
  <si>
    <t>thegrugq</t>
  </si>
  <si>
    <t>ziromr</t>
  </si>
  <si>
    <t>michaelmcatee</t>
  </si>
  <si>
    <t>phreaklets</t>
  </si>
  <si>
    <t>borjamerino</t>
  </si>
  <si>
    <t>wvuuuuuuuuuuuuu</t>
  </si>
  <si>
    <t>hcxcz</t>
  </si>
  <si>
    <t>codewatchorg</t>
  </si>
  <si>
    <t>darth_d0c</t>
  </si>
  <si>
    <t>_juan_vazquez_</t>
  </si>
  <si>
    <t>portablewebid</t>
  </si>
  <si>
    <t>mateusz_jozef</t>
  </si>
  <si>
    <t>_sinn3r</t>
  </si>
  <si>
    <t>jedws</t>
  </si>
  <si>
    <t>thecolonial</t>
  </si>
  <si>
    <t>scriptjunkie1</t>
  </si>
  <si>
    <t>darkestral</t>
  </si>
  <si>
    <t>emmetc99</t>
  </si>
  <si>
    <t>metasploit</t>
  </si>
  <si>
    <t>isnr_abudhabi</t>
  </si>
  <si>
    <t>jschimr7</t>
  </si>
  <si>
    <t>snakingmax</t>
  </si>
  <si>
    <t>nmonkee</t>
  </si>
  <si>
    <t>atimorin</t>
  </si>
  <si>
    <t>nightrang3r</t>
  </si>
  <si>
    <t>justincormack</t>
  </si>
  <si>
    <t>highfrequnce</t>
  </si>
  <si>
    <t>morisson</t>
  </si>
  <si>
    <t>hacktobeer</t>
  </si>
  <si>
    <t>johnnycannuk</t>
  </si>
  <si>
    <t>dacf_12</t>
  </si>
  <si>
    <t>brandonprry</t>
  </si>
  <si>
    <t>fluproject</t>
  </si>
  <si>
    <t>bonsaiviking</t>
  </si>
  <si>
    <t>meatballs__</t>
  </si>
  <si>
    <t>forgottensec</t>
  </si>
  <si>
    <t>ciccio_87xx</t>
  </si>
  <si>
    <t>onuralanbel</t>
  </si>
  <si>
    <t>crypiehef</t>
  </si>
  <si>
    <t>egeektronic</t>
  </si>
  <si>
    <t>jstnkndy</t>
  </si>
  <si>
    <t>captainhooligan</t>
  </si>
  <si>
    <t>benfinke</t>
  </si>
  <si>
    <t>mubix</t>
  </si>
  <si>
    <t>fozavci</t>
  </si>
  <si>
    <t>spyd3r</t>
  </si>
  <si>
    <t>zbrianw</t>
  </si>
  <si>
    <t>xaitax</t>
  </si>
  <si>
    <t>axcheron</t>
  </si>
  <si>
    <t>rudy386</t>
  </si>
  <si>
    <t>corelanc0d3r</t>
  </si>
  <si>
    <t>hectorrsantiago</t>
  </si>
  <si>
    <t>zwned</t>
  </si>
  <si>
    <t>hybridakash</t>
  </si>
  <si>
    <t>xrenster</t>
  </si>
  <si>
    <t>jlshaw87</t>
  </si>
  <si>
    <t>warvector</t>
  </si>
  <si>
    <t>netciel</t>
  </si>
  <si>
    <t>michaeliston</t>
  </si>
  <si>
    <t>loveoverxshimja</t>
  </si>
  <si>
    <t>dreamerxception</t>
  </si>
  <si>
    <t>methadonebaby</t>
  </si>
  <si>
    <t>epikmani</t>
  </si>
  <si>
    <t>answrguy</t>
  </si>
  <si>
    <t>evancss</t>
  </si>
  <si>
    <t>gndvl</t>
  </si>
  <si>
    <t>y3dips</t>
  </si>
  <si>
    <t>jonppenney</t>
  </si>
  <si>
    <t>jandrusk</t>
  </si>
  <si>
    <t>mygetshorty</t>
  </si>
  <si>
    <t>repaircarguides</t>
  </si>
  <si>
    <t>digiears</t>
  </si>
  <si>
    <t>vi_xii</t>
  </si>
  <si>
    <t>dardo82</t>
  </si>
  <si>
    <t>inzect02</t>
  </si>
  <si>
    <t>hansenkarsten</t>
  </si>
  <si>
    <t>laurenthl</t>
  </si>
  <si>
    <t>henriquemecking</t>
  </si>
  <si>
    <t>lpeterman</t>
  </si>
  <si>
    <t>johnfontana</t>
  </si>
  <si>
    <t>stmanfr</t>
  </si>
  <si>
    <t>on4r4p</t>
  </si>
  <si>
    <t>h3ll0ssec</t>
  </si>
  <si>
    <t>sonar_guy</t>
  </si>
  <si>
    <t>sigsec</t>
  </si>
  <si>
    <t>rcoutada</t>
  </si>
  <si>
    <t>ceprevost</t>
  </si>
  <si>
    <t>korhangurler</t>
  </si>
  <si>
    <t>maglo</t>
  </si>
  <si>
    <t>notfabrice</t>
  </si>
  <si>
    <t>lordrna</t>
  </si>
  <si>
    <t>esch</t>
  </si>
  <si>
    <t>artbyalida</t>
  </si>
  <si>
    <t>carlos_perez</t>
  </si>
  <si>
    <t>tzdev</t>
  </si>
  <si>
    <t>m0scar</t>
  </si>
  <si>
    <t>notthombjorke</t>
  </si>
  <si>
    <t>b_mike_thomas</t>
  </si>
  <si>
    <t>sec_vinnix</t>
  </si>
  <si>
    <t>racpong</t>
  </si>
  <si>
    <t>subzraw</t>
  </si>
  <si>
    <t>deltahacker</t>
  </si>
  <si>
    <t>gewoonlastig_</t>
  </si>
  <si>
    <t>casperspy</t>
  </si>
  <si>
    <t>uploadebs</t>
  </si>
  <si>
    <t>aventacron</t>
  </si>
  <si>
    <t>batmunkhcom</t>
  </si>
  <si>
    <t>panzer_jagdiron</t>
  </si>
  <si>
    <t>annontrinity</t>
  </si>
  <si>
    <t>anonycanada</t>
  </si>
  <si>
    <t>kaiux</t>
  </si>
  <si>
    <t>juesito</t>
  </si>
  <si>
    <t>lishevita</t>
  </si>
  <si>
    <t>archseptem</t>
  </si>
  <si>
    <t>netsecu</t>
  </si>
  <si>
    <t>ekosuhartono88</t>
  </si>
  <si>
    <t>sueur_christian</t>
  </si>
  <si>
    <t>experledge</t>
  </si>
  <si>
    <t>samehfayed</t>
  </si>
  <si>
    <t>securitytube</t>
  </si>
  <si>
    <t>iliquicity</t>
  </si>
  <si>
    <t>myhaxorninja</t>
  </si>
  <si>
    <t>musulmanfrance</t>
  </si>
  <si>
    <t>sebmln</t>
  </si>
  <si>
    <t>hackeamesta</t>
  </si>
  <si>
    <t>truthizsexy</t>
  </si>
  <si>
    <t>adz6794</t>
  </si>
  <si>
    <t>gawhd</t>
  </si>
  <si>
    <t>navajo</t>
  </si>
  <si>
    <t>pra3t0r1an</t>
  </si>
  <si>
    <t>tinolle</t>
  </si>
  <si>
    <t>rshanbhag</t>
  </si>
  <si>
    <t>piz69</t>
  </si>
  <si>
    <t>b1kcrwn</t>
  </si>
  <si>
    <t>haventfoundme</t>
  </si>
  <si>
    <t>sikalejr</t>
  </si>
  <si>
    <t>4amq</t>
  </si>
  <si>
    <t>oziee_sanwa</t>
  </si>
  <si>
    <t>intrusionskills</t>
  </si>
  <si>
    <t>nipunjaswal</t>
  </si>
  <si>
    <t>deniz_koekden</t>
  </si>
  <si>
    <t>x_gh_float</t>
  </si>
  <si>
    <t>darksurferza</t>
  </si>
  <si>
    <t>retweetubuntu</t>
  </si>
  <si>
    <t>wow_fredy</t>
  </si>
  <si>
    <t>connect24h</t>
  </si>
  <si>
    <t>ij0s3ph</t>
  </si>
  <si>
    <t>theonlyevil1</t>
  </si>
  <si>
    <t>en0fmc</t>
  </si>
  <si>
    <t>cr1ysys</t>
  </si>
  <si>
    <t>anarcocenobita</t>
  </si>
  <si>
    <t>wilderko</t>
  </si>
  <si>
    <t>nethemba</t>
  </si>
  <si>
    <t>fitigra</t>
  </si>
  <si>
    <t>salgado_bruno</t>
  </si>
  <si>
    <t>ochiinegri</t>
  </si>
  <si>
    <t>nessaferry</t>
  </si>
  <si>
    <t>titan_games</t>
  </si>
  <si>
    <t>garotascpbr</t>
  </si>
  <si>
    <t>gustcol</t>
  </si>
  <si>
    <t>plakkerigelijm</t>
  </si>
  <si>
    <t>seawolfrn</t>
  </si>
  <si>
    <t>dynamic585</t>
  </si>
  <si>
    <t>thepro_1903</t>
  </si>
  <si>
    <t>rapid7</t>
  </si>
  <si>
    <t>brav0hax</t>
  </si>
  <si>
    <t>lauraortiz_anon</t>
  </si>
  <si>
    <t>solemnwatch</t>
  </si>
  <si>
    <t>cynicalsecurity</t>
  </si>
  <si>
    <t>sergeybratus</t>
  </si>
  <si>
    <t>sascha242</t>
  </si>
  <si>
    <t>tavotejadacid</t>
  </si>
  <si>
    <t>pablogonzalezp</t>
  </si>
  <si>
    <t>pablogonzalezpe</t>
  </si>
  <si>
    <t>youtube</t>
  </si>
  <si>
    <t>guardiantech</t>
  </si>
  <si>
    <t>hdmoore</t>
  </si>
  <si>
    <t>packet_storm</t>
  </si>
  <si>
    <t>inj3ct0r</t>
  </si>
  <si>
    <t>bsidesnash</t>
  </si>
  <si>
    <t>georgiaweidman</t>
  </si>
  <si>
    <t>darkoperator</t>
  </si>
  <si>
    <t>socializewp</t>
  </si>
  <si>
    <t>blackhatevents</t>
  </si>
  <si>
    <t>currahee88</t>
  </si>
  <si>
    <t>th3j35t3r</t>
  </si>
  <si>
    <t>hit_a_donger</t>
  </si>
  <si>
    <t>heard</t>
  </si>
  <si>
    <t>scoopit</t>
  </si>
  <si>
    <t>jack_daniel</t>
  </si>
  <si>
    <t>eddwod</t>
  </si>
  <si>
    <t>h4x0rcouk</t>
  </si>
  <si>
    <t>ybenkhouya</t>
  </si>
  <si>
    <t>corujadeti</t>
  </si>
  <si>
    <t>tweetofv1ncent</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</si>
  <si>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</si>
  <si>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</si>
  <si>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</si>
  <si>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</si>
  <si>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</si>
  <si>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</si>
  <si>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</si>
  <si>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</si>
  <si>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</si>
  <si>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</si>
  <si>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</si>
  <si>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</si>
  <si>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</si>
  <si>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Security Engineer at http://t.co/lJ4hNOVnIM</t>
  </si>
  <si>
    <t>Arab-American. Defense contractor. Huffington Post Blogger. Tweet pop culture &amp; hot topics. Tweeting from Arabia.</t>
  </si>
  <si>
    <t>Chief Scientist - http://t.co/iKEPTsdL</t>
  </si>
  <si>
    <t>Software Libre, GNU/LINUX,  Ubuntu, Debian, Open Suse, Android, Firefox OS, NodeJS, eOS,  HTML5, Javascript, OpenWRT.</t>
  </si>
  <si>
    <t>@Exploit_This is dedicated to the latest in #security news as well as system #vulnerabilities and #exploits.</t>
  </si>
  <si>
    <t>Muslim,Egyptian,Programmer,Dreamer  MicroFoxSystems.inc Founder  &amp;CEO     just type:thefox41 &amp;you will find me easy is that :D</t>
  </si>
  <si>
    <t>Speaker @DerbyCon ||
#DFIR Pentester || US Army Combat Medic || Founder:http://t.co/OmSwScG1mL || Opinions are my own!</t>
  </si>
  <si>
    <t>Information Security Trainer &amp; Speaker, Lecturer, Penetration Testing with Metasploit &amp; @BackTrackLinux @KaliLinux Master WannaBe, Apple Freak, Self taught</t>
  </si>
  <si>
    <t>Tweeting news on information security, malware analysis, freedom of information and more.</t>
  </si>
  <si>
    <t>Stop Malvertising investigates and reports on current Malware Trends and the distribution of malware exploits through major online advertising networks.</t>
  </si>
  <si>
    <t>::designed not to fail</t>
  </si>
  <si>
    <t>All Tweets are my own.
Tweets older than 31 Days will be deleted *Period*
Retweet does not imply endorsement, neither does following.</t>
  </si>
  <si>
    <t>Current resident of Planet Earth, usually classified as human and not as a meat popsicle or melon or anything like that.</t>
  </si>
  <si>
    <t>I'm a computer scientist || i'm your secret fans ;)) || Indonesia - USA</t>
  </si>
  <si>
    <t>Scan and clean your blog/website to prevent getting hacked</t>
  </si>
  <si>
    <t>Accuvant LABS Security Consultant &amp; Technology Researcher.  Author of jigsaw.rb</t>
  </si>
  <si>
    <t>http://t.co/2EIp5aEp_x000D_
-IT Governance_x000D_
-Information Security Governance: ISO 27001 and 27002_x000D_
-GWAPT - Analyst:02829 http://t.co/PiRKxRxX</t>
  </si>
  <si>
    <t>Etudiant de 20 ans en Ethical Hacking  ≠ Valar Dohaeris</t>
  </si>
  <si>
    <t>Specialized in Penetration Testing, Ethical Hacking, InfoSec Training &amp; Evil Bee Hunting  |  Founder of #bWAPP, an extremely buggy web app  |  Wanted: superbees</t>
  </si>
  <si>
    <t>Facebook: https://t.co/IN1XrInNdY</t>
  </si>
  <si>
    <t>{Double Click Certified}</t>
  </si>
  <si>
    <t>Novice Security Researcher; Programmer; Gamer; Modder; Hak5 Fan; Comp-Sci University Student; That about covers it!</t>
  </si>
  <si>
    <t>Si lo haces, hazlo bien.</t>
  </si>
  <si>
    <t>It took only 14 days to decode 9EC4C12949A4F31474F299058CE2B22A_x000D_
#Cyberwar #Cyber #Security #Intelligence #SCADA #Infosec #Pentest #OSINT #Exploit #Crypter</t>
  </si>
  <si>
    <t>liek dancing and leaks, Hamburg_x000D_
and CAKE</t>
  </si>
  <si>
    <t>Usuario GNU/Linux    « #ArchLinux :: #Ubuntu » entre otras.                                                                       « :(){ :|:&amp; };: »</t>
  </si>
  <si>
    <t>La Comunidad de Software Libre para profesionales TI</t>
  </si>
  <si>
    <t>Independent information security professional / Sr. Penetration tester. My comments do not not necessarily represent my views... . ENTP, wide interest spectrum.</t>
  </si>
  <si>
    <t>Information Security Enthusiast</t>
  </si>
  <si>
    <t>Emerging security challenges thinker + international fancypants. Executive editor, Connections @pfpconsortium &amp; Lecturer @TheNewSchool_x000D_
RT/follow ≠ endorsement.</t>
  </si>
  <si>
    <t>Network Security Analyst // Windows Endpoint Security Researcher</t>
  </si>
  <si>
    <t>Gaming, computer forensics, penetration testing, and infosec are my favorite things.</t>
  </si>
  <si>
    <t>im gay</t>
  </si>
  <si>
    <t>Computer security enthusiast</t>
  </si>
  <si>
    <t>Enterprise security reality, forensics, visualisation... surviving the insanity</t>
  </si>
  <si>
    <t>Paranoid Conservative Government employee.  I know, right? Civil Service has turned me into a brain-dead zombie and I'd like to share.</t>
  </si>
  <si>
    <t>Information security CISSP CISA ISO9001/27001 Owner at http://t.co/A97Vtx0kv4 , http://t.co/XMGNk13t2t and webvanklaveren.nl.</t>
  </si>
  <si>
    <t>Anonymous GHC formaly known as Global-hackers crew. Hacking is not just a hobby, its a way of living.</t>
  </si>
  <si>
    <t>MainHack PlayGround, lets hack something. Hellcome BrotherHood!</t>
  </si>
  <si>
    <t>Are you a security tech pro? Let's talk - and get you some wide exposure in the tech media. Email me at rob.rodriguez@infosecinstitute.com</t>
  </si>
  <si>
    <t>#WinDbg #BSOD #CrashDumpAnalysis #Security  #Performance #Debug #Malware  #Rootkit</t>
  </si>
  <si>
    <t>Metasploit core developer.</t>
  </si>
  <si>
    <t>Information Assurance, Security and Technology, Penetration Testing, News and more!</t>
  </si>
  <si>
    <t>infosec enthusiast .......... driven by curiosity and desire to evolve as an infosec pro...  @securabit</t>
  </si>
  <si>
    <t>Seguridad Informática y Pentest</t>
  </si>
  <si>
    <t>Software Engineer, System Administrator, IT-Security person #OSCP</t>
  </si>
  <si>
    <t>Certified Cyber Security Engineer — Computer &amp; Network Security, CISSP, Ex-Arxan Technologies, Ex-Arxan Defense Systems, Ex-Purdue University</t>
  </si>
  <si>
    <t>@iDroidProject Sister, Professional Intern, Script Kiddie, CTF Lover, Caffiene Fanatic, Student</t>
  </si>
  <si>
    <t>Security and startup guy at @bugcrowd.</t>
  </si>
  <si>
    <t>software | rants | the modern age</t>
  </si>
  <si>
    <t>- Beyaz Şapkalı Heykır -</t>
  </si>
  <si>
    <t>Estudiante de Sistemas de la UTN, músico y programador entusiasta de la seguridad IT Basicamente un nerd mas.</t>
  </si>
  <si>
    <t>ExploitHub is the first legitimate marketplace for validated,_x000D_
non-zero-day exploits.</t>
  </si>
  <si>
    <t>Cultural Attaché :: PGP key - http://t.co/fFGgg4t4zu :: Не верь, не бойся, не проси</t>
  </si>
  <si>
    <t>Ruby, Advocatus Diaboli. 50% Angus MacGyver, 50% John Rambo. ex-Pirat. Deal with it.</t>
  </si>
  <si>
    <t>Technology, Purdue, Physics, Nerddom as a whole.</t>
  </si>
  <si>
    <t>Network security news, tools &amp; tactics. Red Team slant. Some ICS/SCADA stuff. Most stuff is not mine. Check my blog for articles by me.</t>
  </si>
  <si>
    <t>Th3 sh3ll 1s c0m1ng ...</t>
  </si>
  <si>
    <t>Sentient one-liner grepping the Internet for signs of intelligence.</t>
  </si>
  <si>
    <t>Network Security</t>
  </si>
  <si>
    <t>Penetration tester, blogger, interested in application security, maintainer of CodeWatch - a free source code review service, BJJ practitioner</t>
  </si>
  <si>
    <t>#D0C aka Dementor |_x000D_
#Cybersecurity and #Hacking Expert</t>
  </si>
  <si>
    <t>Diar Portable a.k.a Arusar Private Area</t>
  </si>
  <si>
    <t>Information security addict</t>
  </si>
  <si>
    <t>Longest living Metasploit Exploit Dev (Rapid7), Exploit-DB, Corelan Security. Free shells for everyone.</t>
  </si>
  <si>
    <t>concurrency, scalability, high performance and fp junkie, bass-player, cricketer, proud dad</t>
  </si>
  <si>
    <t>Polyglot geek | security | rce | distributed systems | fp | building stuff | breaking stuff | metasploit contributor | bugcrowd ninja | aussie</t>
  </si>
  <si>
    <t>Documentation is lies. Source is an abstraction. Assembly is the truth.</t>
  </si>
  <si>
    <t>Security Analyst &amp; 0 Day Researcher.</t>
  </si>
  <si>
    <t>Ethical Hacker_x000D_
Indie Game Developer_x000D_
Programmer_x000D_
Game Story Writer_x000D_
Level Designer_x000D_
Modded Minecrafter_x000D_
Minetest Modder</t>
  </si>
  <si>
    <t>official tweet generator of the metasploit project</t>
  </si>
  <si>
    <t>1 to 3 April, 2014, ADNEC.
It is the only event in the region covering the entire spectrum of security, safety and national resilience issues in one place.</t>
  </si>
  <si>
    <t>Federal Account Manager, A NY Yankee in Big Papi's Court</t>
  </si>
  <si>
    <t>Open source, cloud, technology</t>
  </si>
  <si>
    <t>Privacy,DigitalFreedom,linux/gnu,opensource,freesoftware</t>
  </si>
  <si>
    <t>I do security stuff. BSidesLisbon 2013 organizer. קרב מגע practitioner.</t>
  </si>
  <si>
    <t>ict security, reverse engineering, exploitation, sushi, sports, family and friends</t>
  </si>
  <si>
    <t>Hacker Dad in Ottawa - pro-choice, anti-state libertarian atheist. Reversing and analysis...</t>
  </si>
  <si>
    <t>Web Developer with a focus on Linux, Python, Ruby on Rails, PHP and JAVA.</t>
  </si>
  <si>
    <t>I went on the internet once and it scared me :(</t>
  </si>
  <si>
    <t>Twitter oficial de Flu Project  @jantoniocalles @pablogonzalezpe</t>
  </si>
  <si>
    <t>https://t.co/UTZWUQcsvj
http://t.co/27oBtcIi4M
http://t.co/TzuGfC44lt</t>
  </si>
  <si>
    <t>Student of Life, Infosec, and InfoSec Challenges. Keyholder of Unallocated Space (http://t.co/NrSQLmaM) I don't speak for anyone besides me</t>
  </si>
  <si>
    <t>Computer Engineering Student @iyteedutr, SR / PT @bgakademisi
High Security, High Performance</t>
  </si>
  <si>
    <t>InfoSec Enthusiast | Software Developer | Bad Ass Surfer</t>
  </si>
  <si>
    <t>Security Practitioner 2.0</t>
  </si>
  <si>
    <t>Beer and computer enthusiast (although aren't we all?)</t>
  </si>
  <si>
    <t>Certified Checkbox Unchecker
http://t.co/nJQUU0ZPNq</t>
  </si>
  <si>
    <t>Chief Science Officer @ NCC-1701, author of Viproy VoIP Pen-Test Kit, demi-god</t>
  </si>
  <si>
    <t>Tweet slinger. Dr. Feelgood.</t>
  </si>
  <si>
    <t>.Net is my Canvas</t>
  </si>
  <si>
    <t>Hacking, Politics and Frequent Flying sums it up.</t>
  </si>
  <si>
    <t>Hacker. Lockpicker. Brainworker. Researcher. Bytes Addict. Almost Human.</t>
  </si>
  <si>
    <t>There is no God here, only the Darkness...and Your DEATH.</t>
  </si>
  <si>
    <t>Founder of Corelan Team &amp; Corelan GCV / https://t.co/CjuGOByPam |  Proud dad. Opinions expressed here are my own.</t>
  </si>
  <si>
    <t>Amateur Photography, IT Professional, Internet Privacy Advocate, Human Rights Advocate. Can't forget I am Awesome too. Really Awesome!</t>
  </si>
  <si>
    <t>a frood who really knows where his towel is</t>
  </si>
  <si>
    <t>Er. Akash Shukla_x000D_
CEO, CISE, CSI, Speaker_x000D_
_x000D_
An IT Security Researcher.</t>
  </si>
  <si>
    <t>University Student who loves to play video games. I don't have any specific favorites, I just enjoy playing games. I help run and chill with @LegendGP1</t>
  </si>
  <si>
    <t>IT Security Geek, Penetration Tester and OWASP East Midlands Chapter Leader. (OSCP, QSTM, eCPPT)</t>
  </si>
  <si>
    <t>ITapz Security Addicted</t>
  </si>
  <si>
    <t>Serveur VPS, Cloud Computing, VPS hosting, IaaS, Linux servers, virtual private servers._x000D_
http://t.co/yKta5WCgj3</t>
  </si>
  <si>
    <t>Comedian Autis. Computer engineering . Peternak Kelinci. EDITH says IUHHHHH... Line: michaeliston</t>
  </si>
  <si>
    <t>Estudiante de ingeniería en sistemas, filosofía y arte. Escribo en un blog y canto con mi banda Lapin Blanc. Web Develop y GNU Fan. Rouge Sang</t>
  </si>
  <si>
    <t>i dream of thunderstorms, earthquakes, blood spilled and #ZOMBIES 18+</t>
  </si>
  <si>
    <t>Lover of anything that goes fast, especially Formula 1.  Sebastian Vettel, @ArminVanBuuren, and Roger Federer superfan. I'm your huckleberry. #Paulbot</t>
  </si>
  <si>
    <t>Known by some, misunderstood by many, loved by all. The one true boolean.</t>
  </si>
  <si>
    <t>info-sec practitioner,web security,scap,cve,oval</t>
  </si>
  <si>
    <t>ingin sekolah lagi dan punya istri.</t>
  </si>
  <si>
    <t>Professional Bandwidth Hunter, IT(Security) Fans, Pen-tester, Jedi Reseacher, @echordc, @idsecconf, Very Proud Husband &amp; Dad.</t>
  </si>
  <si>
    <t>Information Security Professional, CEO, Entrepreneur. Celebrating 25 Years in the Business!!</t>
  </si>
  <si>
    <t>Orthodox Presbyterian, Strict Calvinist, CypherPunk &amp; Security Geek, Husband of One Wife, and Father of 2 boys. IRC Freenode handle is jandrusk.</t>
  </si>
  <si>
    <t>3 accounts locked for now, 2 twitter,1 facebook. Cannot recover passwords.Used hushmail.Been longer than 3 weeks. Please help http://t.co/vGc33yoj5P</t>
  </si>
  <si>
    <t>Christian, Husband, Father, Tech. Autodidact. _x000D_
B-Sides Nashville founding committee member. A lifelong nerd who loves playing with toys.</t>
  </si>
  <si>
    <t>LGBTQ LINKS FOR PARENTS &amp; TEENS http://t.co/1g2sVMV4_x000D_
A well-moderated, porn, pervert, bully &amp; BS-free forum for 13+ LGBTQ teens: http://t.co/UifrrW2T</t>
  </si>
  <si>
    <t>Ho due sorelle ed un fratello.</t>
  </si>
  <si>
    <t>Computer security consultant, malware developer. 
Since 1996</t>
  </si>
  <si>
    <t>Retweeting the Security I find useful. This I do for me but if anyone find it useful, I will have no issues that you follow along on my Security Journey.</t>
  </si>
  <si>
    <t>Ingénieur Système et Réseau / Veille #infosec #security #CyberSecurité</t>
  </si>
  <si>
    <t>Arquiteto de Software, gosta muito de Segurança da Infomação, e FLAMENGO desde 1983. Made in Rio de Janeiro ;-)</t>
  </si>
  <si>
    <t>husband, technologist, identity analyst, yogi,sports fan, concerned citizen, natural horsemanship enthusiast, dog lover. Opinions are my own.</t>
  </si>
  <si>
    <t>ID Evangelist, Ping Identity. ZDNet blogger. Social media, news hound. Rando skier, cyclist. I like to use human power to get places faster than other people</t>
  </si>
  <si>
    <t>Hacktivist &amp; Jediknight ! When Injustice becomes Law, Resistance becomes Duty. Punk, Queer &amp; Radical Crypto-Anarchist Researcher on New P2P Systems. #AnonFamily</t>
  </si>
  <si>
    <t>-Ex/infographiste 2D/3D/Geek et Psychopathe/Consultant InfoSec chez Maxsecurity/- Mes tweets n'engagent que toi    -A consommer de préférence avant : 2023-</t>
  </si>
  <si>
    <t>/home/h3ll0s/public_html/</t>
  </si>
  <si>
    <t>Linux Geek, Fedora Supporter, Information Assurance Guru, IT Security Specialist, and all around troublemaker. In god we trust,  all others we monitor!</t>
  </si>
  <si>
    <t>Regular guy with 2 fingers of intelligence. Enough to see what is going on and not be a sheep</t>
  </si>
  <si>
    <t>Security consultant // jack of all trades master of some // sharing general thoughts on pentesting, Forensics, IR, Malware and Infosec in general</t>
  </si>
  <si>
    <t>Senior Security Consultant,_x000D_
Amateur Photographer</t>
  </si>
  <si>
    <t>agnostic liberal computer expert (self-professed) working at basalt.se</t>
  </si>
  <si>
    <t>I'm a photo computer geek father of two from southern France.</t>
  </si>
  <si>
    <t>Jr. Developer (C/C++, .Net, Java, Oracle), Malware Researcher, Security Researcher, Blogger, OpenSource Evangelist._x000D_
_x000D_
Skype: lordrna</t>
  </si>
  <si>
    <t>Artist, writer, clean water resource advocate, consumer safety advocate, technophile. Watershed hugger.</t>
  </si>
  <si>
    <t>Pauldotcom Security Weekly Podcast, PowerShell Junkie, Metasploit Developer, Vulnerability Research Engineer and all around techie</t>
  </si>
  <si>
    <t>Security Research &amp;&amp; Software/Web Development | Will code for food.</t>
  </si>
  <si>
    <t>Estudiante de Ing. Informática + Ing. Sotfware en la URJC. Suelto paridas de manera profesional.Shisha.</t>
  </si>
  <si>
    <t>notes from exile</t>
  </si>
  <si>
    <t>IT Security and Delivery. Animal Compassion. Pessimistic comedy with a dash of optimism.</t>
  </si>
  <si>
    <t>Extreme InfoSec Geek!</t>
  </si>
  <si>
    <t>ทหารรับจ้าง</t>
  </si>
  <si>
    <t>I survive (mostly) by tapping keys.</t>
  </si>
  <si>
    <t>Το deltaHacker είναι το μοναδικό, μηνιαίο συνδρομητικό περιοδικό με θεματολογία ethical hacking &amp; infosec που απευθύνεται σε όλους! http://t.co/YVn1V0ONOW</t>
  </si>
  <si>
    <t>ICT Student - ROC Aventus - 16jr - gofollowme!</t>
  </si>
  <si>
    <t>beside you like a shadow</t>
  </si>
  <si>
    <t>More than a decade with ERP starting with Oracle Applications 10!</t>
  </si>
  <si>
    <t>Интересуюсь мобильными технологиями. Android, iOS.
Грубо комментирую и резко критикую.
http://t.co/Jh3PzNGnDH…</t>
  </si>
  <si>
    <t>嫌儲/PC/アニメ/foltia/プログラマー/Linux/wxWidgets/C++使いたい/Java/名古屋/</t>
  </si>
  <si>
    <t>A dream you dream alone is only a dream. A dream you dream together is reality. John Lennon 1KPjCEQmCuVd2nBRy784CiMC5TheZkgDTk</t>
  </si>
  <si>
    <t>We are anonymous,_x000D_
We are Legion,_x000D_
We do not forgive,_x000D_
We do not forget,_x000D_
Expect us !
#OpJustice4Rehtaeh</t>
  </si>
  <si>
    <t>Ph.D Candidate - Interested in Computer Security</t>
  </si>
  <si>
    <t>Teaching. Laughing. Writing. Coding. Skating. Kitten Herding &amp; Developer Coordinator at Geeks Without Bounds.</t>
  </si>
  <si>
    <t>MagicBagOfTricks: http://t.co/nT79sg5sKf</t>
  </si>
  <si>
    <t>A bot to get the latest Security News (Stephane Bibiloni, CISSP)</t>
  </si>
  <si>
    <t>Follow back ya :))</t>
  </si>
  <si>
    <t>Ancien étudiant en Licence professionnelle Systèmes Informatiques et Logiciels option Administration de Réseaux et Services à l'université de Strasbourg</t>
  </si>
  <si>
    <t>eXperledge provides individualized Information Technology (IT), Information Security Consulting, Design, Implementation &amp; Support.</t>
  </si>
  <si>
    <t>#Egypt #pentesting #infosec #McAfee #PaloAltoNetworks #Juniper #AirTight #Gemalto</t>
  </si>
  <si>
    <t>Comprehensive, Hands-on, Practical and Affordable infosec training. Join students from 73+ Countries: _x000D_
_x000D_
http://t.co/QVTIJZCdlx_x000D_
_x000D_
http://t.co/0vm0BnkqLa</t>
  </si>
  <si>
    <t>Unite under the Black Flag.</t>
  </si>
  <si>
    <t>I do 1337 hax, I r anoneemoos. I haz orbit canonz n shit.#pewpewpew +18</t>
  </si>
  <si>
    <t>Veille sur les propos discriminatoires et actu, les RT ne refletent en aucun cas mon opinion. Simple compte twitter ❁</t>
  </si>
  <si>
    <t>Digital Forensic Examiner LE - ICC  - ... Je trolle tous les jours</t>
  </si>
  <si>
    <t>WebDeveloper, Geek, Nerd, Linux | InfoSec Security CyberWar Pentesting &amp; Android | Fundador de @xoraorg I Love Machines :3 No Humans</t>
  </si>
  <si>
    <t>#Anonymous 4 Truth &amp; Justice. Love With All Your Heart &amp; Pickaxe All Fucktards ♥ @s3rverexe ♥  #Abuse #Security #FoS #FuckTheSystem  V&amp; = Legal Now #ANH #PAN</t>
  </si>
  <si>
    <t>Computer nerd</t>
  </si>
  <si>
    <t>TYTY NICE GUY ❤@lexitharby IS MY PRIVATE DANCER❤</t>
  </si>
  <si>
    <t>rap legend / #PoolPro / depersonalized schizophrenic / quit / e-famous / felon / Indian titan / backtrack ubuntu kali ape</t>
  </si>
  <si>
    <t>CEH - CISSP - CISM, information Security Officer, geek, gamer, but most of all DAD.</t>
  </si>
  <si>
    <t>#Hardware&amp;Software Expert,# Network&amp;CyberSecurity ,# DigitalStrategy&amp;Execution, #Forensic,#Security#Privacy,#Cyberwar #Threats</t>
  </si>
  <si>
    <t>SAP ERP Consultant Australia; IT Integration Consulting; BPM design and optimisation architect; interests in astronomy, American history and everything tech</t>
  </si>
  <si>
    <t>Systems administrator, IT &amp; security consultant, internet junkie, sneakerhead, penetrator of things, coder, cold ass honky, and 2 legit 2 quit</t>
  </si>
  <si>
    <t>Security and System Enthusiast. I would really love to have your job.</t>
  </si>
  <si>
    <t>Engineer | Activist | FOSS Believer | Farmer | Mtanzania | @arsenal and @SimbaSC Fan |</t>
  </si>
  <si>
    <t>#Coder #Security addicted #Professional Trainer #Writer #Designer #Goalkeeper #Speaker and I have no limits</t>
  </si>
  <si>
    <t>Stmik nusamandiri | pin 76afd70c |  ُ</t>
  </si>
  <si>
    <t>Security Researcher, Penetration Tester, Malware Analyst</t>
  </si>
  <si>
    <t>SPEAKER | TRAINER | RESEARCHER | AUTHOR | HACKER | ENGINEER</t>
  </si>
  <si>
    <t>20 | blogger/editor @ Tablethype.de | arbeite in der Mobilfunkbranche</t>
  </si>
  <si>
    <t>航空 / 無線 / Security 系 ｱｶｳﾝﾄ!   Network Security / / Python勉強中  Secrity_camp  2014 NetWork 志 願    |^|     規制垢(sub)  ===  @rook_ing |^|   フロートとよみなはれ　#newbie</t>
  </si>
  <si>
    <t>Totally not my fault</t>
  </si>
  <si>
    <t>Ubuntu is the future of computing - RT Ubuntu News Thanks what we do!</t>
  </si>
  <si>
    <t>| J: ジョイフル | K: かわいい | T: 最善しよう | 48 |  サイバー | チーム |</t>
  </si>
  <si>
    <t>ML connect24h,MicrosoftMVP2010(Consumer Security),VMware vExport2010 Award,Web  Audit,Nessus,nmap,VMware,ESXi,Citirx,Xen,KVM,Cloud,Honeypot,Malware,Hyper-V</t>
  </si>
  <si>
    <t>IT Security enthusiast, th3 h4ck3r c0mmun!ty
| Skype &amp; KiK : ij0s3ph |
| iMessage : ij0s3ph@me.com |</t>
  </si>
  <si>
    <t>lone gunman</t>
  </si>
  <si>
    <t>Hacker, Breaker, Fixer, Father, Husband | Infosec &amp; Security Researcher | Motorcycles, All Things Outdoor &amp; Water | Tweets &amp; Thoughts Are Mine, Not My Employers</t>
  </si>
  <si>
    <t>Jack of all trades. I void warranties. My tweets are my own unless hacked.</t>
  </si>
  <si>
    <t>( ),,( )  ( ),( )
 ( ';' )    (';' )
 -(. )-    -('.')-
   I I        II
Stanislao Anarcocenobita
|| Silence in the Crypt ||</t>
  </si>
  <si>
    <t>Cryptoanarchist and voluntaryist focused on technology and society hacking.</t>
  </si>
  <si>
    <t>IT security company focused on penetration tests, security audits, ..</t>
  </si>
  <si>
    <t>Membro da @ClavisSecurity, interessado em @SegInfo, empreendedorismo, software livre e twittando frases filosóficas aleatórias sem sentido algum! \o/</t>
  </si>
  <si>
    <t>Self-Cancer / I Don't Care / Hate / Anger / Bleed / Madness / Frustration / Sadness / NSSI / No Estoy loco, Me lo Dijo un Unicornio Rosa (eleos y phobos)</t>
  </si>
  <si>
    <t>Geek estressadinha. Apaixonada por Internet e Redes Sociais. Um tanto gamer, lerda e curiosa. Ah, sou stalker profissional também =)</t>
  </si>
  <si>
    <t>Titan Games - feito por gamers para gamers, assim como você !</t>
  </si>
  <si>
    <t>Garotas Campus Party Brasil: Agregando e compartihando conteúdo SEMPRE! http://t.co/hqg6WX45Sd. Contate-nos: garotascpbr@garotascpbr.com.br</t>
  </si>
  <si>
    <t>quanto mais eu leio, mais eu descubro o quanto ainda tenho que aprender..</t>
  </si>
  <si>
    <t>Sponsored Undergraduate Royal Navy (Pilot), Part-time Security Enthusiast, Reading Aeronautical Engineering at the University of Bristol</t>
  </si>
  <si>
    <t>CEO Dynamic Designz Web-Development Albion NY Small Business Web Design -  HTML, CSS, XHTML, XML, PHP, MySQL. | I turn Coffee into Code!</t>
  </si>
  <si>
    <t>#C#.Net #C++ #Pentest #Java #T-Sql #KaliLinux #Xaml #LinuxLover #Unsocial #Atatürkçü #Security</t>
  </si>
  <si>
    <t>Real risk. Real insight. Real security. _x000D_
Take control with Nexpose vulnerability management, Metasploit penetration testing, and Mobilisafe BYOD management.</t>
  </si>
  <si>
    <t>CEO of my laptop... Happy Hunting!</t>
  </si>
  <si>
    <t>Supreme excellence consists in defeating the enemy without fighting. We are Anonymous. #FreeAnons @AnonySpain</t>
  </si>
  <si>
    <t>Eternity has been, is and will be. We're in it now.</t>
  </si>
  <si>
    <t>IT Security, cynically aged. Maths. Some nukes. Four languages. Longing for Symbolics and Connection Machines. #Anarchist</t>
  </si>
  <si>
    <t>The cat is the Otocolobus Manul,  http://t.co/OLFyVkgjCF. Manul is the perfect privacy mascot.</t>
  </si>
  <si>
    <t>Software Architect / Line Manager / Java EE and JBoss / Objective-C</t>
  </si>
  <si>
    <t>Esteban Tejada Cid [tavOu]
I.T.Informático.Seguidor del Depor: VOLTAREMOS.Comunio fan.GT rider (re-volviendo...).Rock estatal siempre.
Ahora por el mundo Web.</t>
  </si>
  <si>
    <t>Ingeniero por Estudios, Músico de Nacimiento, ColoColino hasta la muerte...y después también...</t>
  </si>
  <si>
    <t>Project Manager en Telefónica Digital. Ingeniero Informático por la URJC. Autor de: Metasploit para Pentesters y Pentesting con Kali. Fundador de @fluproject</t>
  </si>
  <si>
    <t>Tweets on news, music and trends from all your favorite channels.</t>
  </si>
  <si>
    <t>News and comment from the Guardian's technology team</t>
  </si>
  <si>
    <t>Chief Research Officer of Rapid7 and Chief Architect of Metasploit</t>
  </si>
  <si>
    <t>Information Security Services, News, and Files</t>
  </si>
  <si>
    <t>The ultimate archive of #exploits #0day #shellcode #zeroday #vulnerabilities and #resource for #vulnerability #researchers and #security #professionals.</t>
  </si>
  <si>
    <t>Bsides is coming to Nashville May 17, 2014 - Organized by @edgarr0jas, @lil_lost, @digiears, @gdbassett &amp; a lot of fantastic volunteers. info@bsidesnash.org</t>
  </si>
  <si>
    <t>Smartphone Pentest Framework developer | Founder @bulbsecurity | Faculty @ians_security | Author of the upcoming: http://t.co/Dc6Wchottw (Use code GEORGIA)</t>
  </si>
  <si>
    <t>Alpha_Geek/Daddy/Ethical_Hacker/InfoSec_Pro/Superhero_Fanboy/Clone_Trooper</t>
  </si>
  <si>
    <t>This WordPress plugin makes managing and adding actionable social bookmarks easier and more efficient.</t>
  </si>
  <si>
    <t>The World's Premier Technical Security Conferences</t>
  </si>
  <si>
    <t>One of the most salient features of our culture is that there is so much bullshit, Harry G. Frankfurt</t>
  </si>
  <si>
    <t>Proud infidel &amp; hacktivist for good. Pro pitier of fools. Bitcoin Trader. Honorary Officer of Sherwood Forest. My laptop is in the International Spy Museum, DC.</t>
  </si>
  <si>
    <t>pseudologia fantastica</t>
  </si>
  <si>
    <t>Germany.</t>
  </si>
  <si>
    <t>Build engaged audiences with clever publishing. Discover, publish and promote. | #curatethecurators | #leancontent | Tweets by @allygreer</t>
  </si>
  <si>
    <t>Sporadic Blogger, Security BSides co-founder, InfoSec Curmudgeon, Reluctant CISSP, Tenable Product Manager, Amateur Blacksmith, BS Artiste Extraordinaire, more</t>
  </si>
  <si>
    <t>@dtmsecurity</t>
  </si>
  <si>
    <t>忍者</t>
  </si>
  <si>
    <t>13 y/o | Dollard College #1Ta | #Yolo | #Retweet for a #ShoutOut | :)</t>
  </si>
  <si>
    <t>Qatar</t>
  </si>
  <si>
    <t>Israel</t>
  </si>
  <si>
    <t>México</t>
  </si>
  <si>
    <t>World-Wide</t>
  </si>
  <si>
    <t>cairo,egypt</t>
  </si>
  <si>
    <t>My opinions are my own.</t>
  </si>
  <si>
    <t>E-mail : fl3xu5@icloud.com</t>
  </si>
  <si>
    <t>Beverwijk</t>
  </si>
  <si>
    <t xml:space="preserve">::near the coffee machine </t>
  </si>
  <si>
    <t>Austin, TX</t>
  </si>
  <si>
    <t>New York, NY</t>
  </si>
  <si>
    <t>Resende - Brasil</t>
  </si>
  <si>
    <t>Maubeuge - Poitiers</t>
  </si>
  <si>
    <t>Madrid-ESPAÑA</t>
  </si>
  <si>
    <t>1.3000° N, 103.8000° E</t>
  </si>
  <si>
    <t>Kamloops, BC</t>
  </si>
  <si>
    <t>Pentester</t>
  </si>
  <si>
    <t>Cyber Domain</t>
  </si>
  <si>
    <t>Hamburg</t>
  </si>
  <si>
    <t>México, D.F. ✍</t>
  </si>
  <si>
    <t xml:space="preserve">London - Sofia - Brussels. </t>
  </si>
  <si>
    <t>Here, then there.</t>
  </si>
  <si>
    <t xml:space="preserve">Washington, DC </t>
  </si>
  <si>
    <t>Oklahoma</t>
  </si>
  <si>
    <t>illinois</t>
  </si>
  <si>
    <t>Sydney, Australia</t>
  </si>
  <si>
    <t>Liberalville Albany, NY</t>
  </si>
  <si>
    <t>Rotterdam, The Netherands</t>
  </si>
  <si>
    <t>anonymousghc1@gmail.com</t>
  </si>
  <si>
    <t>On Your Beloved Servers</t>
  </si>
  <si>
    <t>Tokyo Area, Japan</t>
  </si>
  <si>
    <t>FreeNode #metasploit</t>
  </si>
  <si>
    <t xml:space="preserve">FaceTime </t>
  </si>
  <si>
    <t>Wonderland</t>
  </si>
  <si>
    <t>San Francisco</t>
  </si>
  <si>
    <t>Türkiye</t>
  </si>
  <si>
    <t>MadTown</t>
  </si>
  <si>
    <t>Resistencia, Argentina</t>
  </si>
  <si>
    <t>Austin, Texas</t>
  </si>
  <si>
    <t>Bangkok, Thailand</t>
  </si>
  <si>
    <t>∞</t>
  </si>
  <si>
    <t>Chicago</t>
  </si>
  <si>
    <t>ÜT: 50.102329,14.44407</t>
  </si>
  <si>
    <t>Wylie, TX</t>
  </si>
  <si>
    <t>/etc/shadow</t>
  </si>
  <si>
    <t>Sydney</t>
  </si>
  <si>
    <t>Sunshine Coast, Australia</t>
  </si>
  <si>
    <t>Distributed</t>
  </si>
  <si>
    <t xml:space="preserve">Abu Dhabi </t>
  </si>
  <si>
    <t>Boston</t>
  </si>
  <si>
    <t>Galicia, España</t>
  </si>
  <si>
    <t>London</t>
  </si>
  <si>
    <t>your network</t>
  </si>
  <si>
    <t>Rotterdam, Netherlands</t>
  </si>
  <si>
    <t>An office in Canada..</t>
  </si>
  <si>
    <t>El salvador</t>
  </si>
  <si>
    <t>github.com/brandonprry</t>
  </si>
  <si>
    <t>Móstoles</t>
  </si>
  <si>
    <t>Break ALL THE THINGS!</t>
  </si>
  <si>
    <t>UK</t>
  </si>
  <si>
    <t>Unallocated Space</t>
  </si>
  <si>
    <t>The Internet</t>
  </si>
  <si>
    <t>Jacksonville, FL</t>
  </si>
  <si>
    <t>Indonesia</t>
  </si>
  <si>
    <t>Baltimore, MD</t>
  </si>
  <si>
    <t>Humdinger Drive In (Portland)</t>
  </si>
  <si>
    <t>Frogville</t>
  </si>
  <si>
    <t>Dubai</t>
  </si>
  <si>
    <t>glasgow</t>
  </si>
  <si>
    <t>Deerlijk, Belgium</t>
  </si>
  <si>
    <t>Tampa, FL</t>
  </si>
  <si>
    <t>zombocom</t>
  </si>
  <si>
    <t>Spokane, Washington</t>
  </si>
  <si>
    <t>Nottinghamshire</t>
  </si>
  <si>
    <t>France</t>
  </si>
  <si>
    <t>france</t>
  </si>
  <si>
    <t>Bojong menteng</t>
  </si>
  <si>
    <t>Arriba el Kopimism</t>
  </si>
  <si>
    <t>catch the fire</t>
  </si>
  <si>
    <t>Silicon Valley</t>
  </si>
  <si>
    <t>cn</t>
  </si>
  <si>
    <t>localhost</t>
  </si>
  <si>
    <t>::1</t>
  </si>
  <si>
    <t>Parts Unknown</t>
  </si>
  <si>
    <t>Nashville, TN</t>
  </si>
  <si>
    <t>Via Corcos 25, 50142 - Firenze</t>
  </si>
  <si>
    <t xml:space="preserve">México DF  </t>
  </si>
  <si>
    <t>Florianópolis - Brazil</t>
  </si>
  <si>
    <t>Charlotte, North Carolina</t>
  </si>
  <si>
    <t>Denver, Colo.</t>
  </si>
  <si>
    <t>Paris &amp; La Baule - France</t>
  </si>
  <si>
    <t>anglet</t>
  </si>
  <si>
    <t>Indonesia, Pasuruan</t>
  </si>
  <si>
    <t>11 21' North 142 12' East</t>
  </si>
  <si>
    <t>In the world</t>
  </si>
  <si>
    <t>Ankara</t>
  </si>
  <si>
    <t>Stockholm, Sweden</t>
  </si>
  <si>
    <t>Marseille, France</t>
  </si>
  <si>
    <t>Dominican Republic</t>
  </si>
  <si>
    <t>Minneapolis, Minnesota</t>
  </si>
  <si>
    <t>Ohio Valley Riverbottom</t>
  </si>
  <si>
    <t>Puerto Rico</t>
  </si>
  <si>
    <t>0x14A0, Colorado</t>
  </si>
  <si>
    <t>Moratalaz</t>
  </si>
  <si>
    <t>???UTAH???I THINK???</t>
  </si>
  <si>
    <t>Everywhere</t>
  </si>
  <si>
    <t>Thessaloniki, Greece</t>
  </si>
  <si>
    <t>~0313~</t>
  </si>
  <si>
    <t>casperspy.botnet@gmail.com</t>
  </si>
  <si>
    <t>Bothell WA</t>
  </si>
  <si>
    <t>Москва, Россия</t>
  </si>
  <si>
    <t>Mongolia</t>
  </si>
  <si>
    <t>エルアラメイン</t>
  </si>
  <si>
    <t>Babylon</t>
  </si>
  <si>
    <t>Glasgow, Scotland</t>
  </si>
  <si>
    <t>Malang</t>
  </si>
  <si>
    <t>Strasbourg</t>
  </si>
  <si>
    <t>San Jose, CA</t>
  </si>
  <si>
    <t>Cairo, Egypt</t>
  </si>
  <si>
    <t>CyberSpace</t>
  </si>
  <si>
    <t>Your Pipeline</t>
  </si>
  <si>
    <t>France, Paris</t>
  </si>
  <si>
    <t>Paris</t>
  </si>
  <si>
    <t>~/</t>
  </si>
  <si>
    <t>#Christian Not Of This World</t>
  </si>
  <si>
    <t>Devon, England</t>
  </si>
  <si>
    <t>Seiren</t>
  </si>
  <si>
    <t>@VertixGoddess is a cool kitty</t>
  </si>
  <si>
    <t xml:space="preserve"> Italy</t>
  </si>
  <si>
    <t>Bronx, New York</t>
  </si>
  <si>
    <t>Russia|Tanzania|Ukraine|Kenya</t>
  </si>
  <si>
    <t>هنا وهناك</t>
  </si>
  <si>
    <t>Jakarta-Indonesia</t>
  </si>
  <si>
    <t>Punjab, India</t>
  </si>
  <si>
    <t>Deutschland/Speyer</t>
  </si>
  <si>
    <t>127.0.0.1/24</t>
  </si>
  <si>
    <t>Ubuntu Karmic</t>
  </si>
  <si>
    <t>Anony Social --</t>
  </si>
  <si>
    <t>広島県広島市</t>
  </si>
  <si>
    <t>::1:</t>
  </si>
  <si>
    <t>Phoenix</t>
  </si>
  <si>
    <t>Level 90 death night</t>
  </si>
  <si>
    <t>Bratislava</t>
  </si>
  <si>
    <t>Bratislava / Prague</t>
  </si>
  <si>
    <t>UltraDerechaRadical Venezolana</t>
  </si>
  <si>
    <t xml:space="preserve">Ferraz de Vasconcelos </t>
  </si>
  <si>
    <t>Bauru - SP</t>
  </si>
  <si>
    <t>Brasil</t>
  </si>
  <si>
    <t>Se vc souber, me avisa onde é</t>
  </si>
  <si>
    <t>Rochester NY</t>
  </si>
  <si>
    <t>Nyssa al Ghul</t>
  </si>
  <si>
    <t>N 37°55' 0'' / W 121°41' 0''</t>
  </si>
  <si>
    <t>At large</t>
  </si>
  <si>
    <t>Berlin</t>
  </si>
  <si>
    <t>Ourense City</t>
  </si>
  <si>
    <t>Chile, Santiago, Maipu</t>
  </si>
  <si>
    <t>San Bruno, CA</t>
  </si>
  <si>
    <t>London, UK</t>
  </si>
  <si>
    <t>Worldwide</t>
  </si>
  <si>
    <t>www.1337day.com</t>
  </si>
  <si>
    <t>homeless vagabond</t>
  </si>
  <si>
    <t>Boston, MA</t>
  </si>
  <si>
    <t>San Francisco, USA</t>
  </si>
  <si>
    <t>LINCOLN COUNTY</t>
  </si>
  <si>
    <t>Canada-Land</t>
  </si>
  <si>
    <t>Kantō</t>
  </si>
  <si>
    <t>Cape Cod and Beyond</t>
  </si>
  <si>
    <t>Casablanca, Morocco</t>
  </si>
  <si>
    <t>The Netherlands</t>
  </si>
  <si>
    <t>http://t.co/thm4Lusocs</t>
  </si>
  <si>
    <t>http://t.co/0trawPQaHW</t>
  </si>
  <si>
    <t>http://t.co/wRbhhvhLUn</t>
  </si>
  <si>
    <t>http://t.co/fyxwm28AVG</t>
  </si>
  <si>
    <t>http://t.co/Cxx0KRIdKi</t>
  </si>
  <si>
    <t>https://t.co/TEdbpAyl9d</t>
  </si>
  <si>
    <t>http://t.co/ASgcZVWI46</t>
  </si>
  <si>
    <t>http://t.co/4AKUuNAI3X</t>
  </si>
  <si>
    <t>http://t.co/4diQF0T2DM</t>
  </si>
  <si>
    <t>https://t.co/WNbz7pDATP</t>
  </si>
  <si>
    <t>http://t.co/nlI7coPpOd</t>
  </si>
  <si>
    <t>http://t.co/i5fOPBVqX9</t>
  </si>
  <si>
    <t>http://t.co/tWKaUijcxJ</t>
  </si>
  <si>
    <t>http://t.co/zLwpy9TLd1</t>
  </si>
  <si>
    <t>http://t.co/q5D5Fxz7Fh</t>
  </si>
  <si>
    <t>https://t.co/aQl7Slumka</t>
  </si>
  <si>
    <t>http://t.co/XcLbxhdcsV</t>
  </si>
  <si>
    <t>http://t.co/yGffyZzCnx</t>
  </si>
  <si>
    <t>http://t.co/K7ymfhjh</t>
  </si>
  <si>
    <t>http://t.co/OKMPdNEbGF</t>
  </si>
  <si>
    <t>http://t.co/dF09JS2qhU</t>
  </si>
  <si>
    <t>http://t.co/EFlrSOcfey</t>
  </si>
  <si>
    <t>http://t.co/RfvfTBhlt8</t>
  </si>
  <si>
    <t>http://t.co/bsCHFRItcK</t>
  </si>
  <si>
    <t>http://t.co/j3J4SMyZph</t>
  </si>
  <si>
    <t>https://t.co/CNzkDDKuWH</t>
  </si>
  <si>
    <t>http://t.co/RGicjXAzOA</t>
  </si>
  <si>
    <t>http://t.co/ffc5qWE15d</t>
  </si>
  <si>
    <t>http://t.co/bBWa6zu3qN</t>
  </si>
  <si>
    <t>http://t.co/Eg3E6BBT3I</t>
  </si>
  <si>
    <t>http://t.co/YgGxWcpYsu</t>
  </si>
  <si>
    <t>http://t.co/1yWkyzaEog</t>
  </si>
  <si>
    <t>http://t.co/07ZEjl8X1e</t>
  </si>
  <si>
    <t>http://t.co/gMvsNvuhEJ</t>
  </si>
  <si>
    <t>http://t.co/ug1qIEFJVr</t>
  </si>
  <si>
    <t>http://t.co/zko7rIszMQ</t>
  </si>
  <si>
    <t>http://t.co/3kPyT9Qw02</t>
  </si>
  <si>
    <t>http://t.co/6pEc5UqfBL</t>
  </si>
  <si>
    <t>https://t.co/DeHzXXaQOT</t>
  </si>
  <si>
    <t>http://t.co/5fx9aDnRfF</t>
  </si>
  <si>
    <t>http://t.co/sI7USjDUq3</t>
  </si>
  <si>
    <t>http://t.co/nU3PcOiG4b</t>
  </si>
  <si>
    <t>http://t.co/O575fMNOqP</t>
  </si>
  <si>
    <t>http://t.co/WkVgGiCdNa</t>
  </si>
  <si>
    <t>http://t.co/nSuCpXeD</t>
  </si>
  <si>
    <t>https://t.co/G6CSLqF4yy</t>
  </si>
  <si>
    <t>http://t.co/0SQnIvr1Se</t>
  </si>
  <si>
    <t>http://t.co/zOTWPvRZgH</t>
  </si>
  <si>
    <t>http://t.co/eocX1DHpzc</t>
  </si>
  <si>
    <t>http://t.co/g0J5i6DMoI</t>
  </si>
  <si>
    <t>http://t.co/zYL1WtJZcd</t>
  </si>
  <si>
    <t>http://t.co/Pe2IsF9cee</t>
  </si>
  <si>
    <t>http://t.co/Y7tDS1MHez</t>
  </si>
  <si>
    <t>http://t.co/X8s4HBmFRh</t>
  </si>
  <si>
    <t>http://t.co/5Op4BKqSKz</t>
  </si>
  <si>
    <t>http://t.co/wjjXNpOy21</t>
  </si>
  <si>
    <t>https://t.co/FVyWgRT7zm</t>
  </si>
  <si>
    <t>http://t.co/UfnuFOhXRL</t>
  </si>
  <si>
    <t>http://t.co/znuGXxlUYU</t>
  </si>
  <si>
    <t>http://t.co/P5xJomoNge</t>
  </si>
  <si>
    <t>http://t.co/IwWE7eO5K2</t>
  </si>
  <si>
    <t>http://t.co/E6z6vrSMJc</t>
  </si>
  <si>
    <t>https://t.co/9VY2OePorJ</t>
  </si>
  <si>
    <t>http://t.co/oquDK1N2LV</t>
  </si>
  <si>
    <t>http://t.co/AHeARzqCsP</t>
  </si>
  <si>
    <t>http://t.co/R9tuPCivkU</t>
  </si>
  <si>
    <t>http://t.co/EiZz5OTcAa</t>
  </si>
  <si>
    <t>http://t.co/gjGMZBJ9pO</t>
  </si>
  <si>
    <t>http://t.co/E3EJkKv2to</t>
  </si>
  <si>
    <t>http://t.co/5JrK0Moia9</t>
  </si>
  <si>
    <t>http://t.co/gOfsTiOrA8</t>
  </si>
  <si>
    <t>https://t.co/jzAzvMycbG</t>
  </si>
  <si>
    <t>http://t.co/4Seg6Hw0qY</t>
  </si>
  <si>
    <t>http://t.co/9fDECPvJCT</t>
  </si>
  <si>
    <t>https://t.co/e131llPPs3</t>
  </si>
  <si>
    <t>http://t.co/jEMJ0UhB7r</t>
  </si>
  <si>
    <t>http://t.co/yKta5WCgj3</t>
  </si>
  <si>
    <t>http://t.co/Cx0nwp137W</t>
  </si>
  <si>
    <t>http://t.co/yaK5s7Mkev</t>
  </si>
  <si>
    <t>http://t.co/s3fpAyAtWo</t>
  </si>
  <si>
    <t>http://t.co/wnpt0vW5us</t>
  </si>
  <si>
    <t>http://t.co/zyVgpczICw</t>
  </si>
  <si>
    <t>https://t.co/ExNKf94cgi</t>
  </si>
  <si>
    <t>http://t.co/GuUYQZG8cc</t>
  </si>
  <si>
    <t>http://t.co/jMFcZJkx4z</t>
  </si>
  <si>
    <t>http://t.co/ZMvZZ59gR0</t>
  </si>
  <si>
    <t>http://t.co/r0nP6KnJSc</t>
  </si>
  <si>
    <t>http://t.co/BOMHef4yV4</t>
  </si>
  <si>
    <t>http://t.co/GblbEYEBae</t>
  </si>
  <si>
    <t>http://t.co/w1LLFY6Tvu</t>
  </si>
  <si>
    <t>http://t.co/70RyWPSBDm</t>
  </si>
  <si>
    <t>http://t.co/FgNg5rCN97</t>
  </si>
  <si>
    <t>http://t.co/OrdoQermrA</t>
  </si>
  <si>
    <t>http://t.co/DQ3xkJwb5h</t>
  </si>
  <si>
    <t>http://t.co/kpuNxwsMpK</t>
  </si>
  <si>
    <t>http://t.co/KZwNfX1A1J</t>
  </si>
  <si>
    <t>http://t.co/AodbonoHMm</t>
  </si>
  <si>
    <t>http://t.co/tUsp947pWr</t>
  </si>
  <si>
    <t>http://t.co/LanR6fEC9F</t>
  </si>
  <si>
    <t>http://t.co/YVn1V0ONOW</t>
  </si>
  <si>
    <t>http://t.co/RQXA00gDRE</t>
  </si>
  <si>
    <t>http://t.co/p5pi5ZhIzW</t>
  </si>
  <si>
    <t>http://t.co/groBQ2kir0</t>
  </si>
  <si>
    <t>http://t.co/A6OB8Itrv2</t>
  </si>
  <si>
    <t>http://t.co/vdu4pRl5Kv</t>
  </si>
  <si>
    <t>http://t.co/wQlZCnJZOe</t>
  </si>
  <si>
    <t>http://t.co/y3dn8sQ4Wd</t>
  </si>
  <si>
    <t>http://t.co/MMACg2ar1X</t>
  </si>
  <si>
    <t>http://t.co/1Eydawh4</t>
  </si>
  <si>
    <t>http://t.co/vwyoW3PaPG</t>
  </si>
  <si>
    <t>http://t.co/0NHawhML1n</t>
  </si>
  <si>
    <t>http://t.co/Qdg15cbzaI</t>
  </si>
  <si>
    <t>http://t.co/oPPmsVKuxX</t>
  </si>
  <si>
    <t>http://t.co/LGpIgaFUEH</t>
  </si>
  <si>
    <t>http://t.co/LvlmfveIN0</t>
  </si>
  <si>
    <t>http://t.co/fOjhrRSerg</t>
  </si>
  <si>
    <t>http://t.co/r4138IGVZm</t>
  </si>
  <si>
    <t>http://t.co/P4pxgEGXt0</t>
  </si>
  <si>
    <t>http://t.co/7fvgB4HXue</t>
  </si>
  <si>
    <t>http://t.co/SbOaVNhKS7</t>
  </si>
  <si>
    <t>http://t.co/rQL6mqKYrE</t>
  </si>
  <si>
    <t>http://t.co/CC2AODqdfS</t>
  </si>
  <si>
    <t>http://t.co/JFw3LualF7</t>
  </si>
  <si>
    <t>http://t.co/yNyLEv2CTp</t>
  </si>
  <si>
    <t>http://t.co/PShYmblvvd</t>
  </si>
  <si>
    <t>http://t.co/ELBw74cHC7</t>
  </si>
  <si>
    <t>http://t.co/YoabLxkevj</t>
  </si>
  <si>
    <t>http://t.co/1O95NCwnub</t>
  </si>
  <si>
    <t>https://t.co/opavGB0n</t>
  </si>
  <si>
    <t>http://t.co/X0frONGh5J</t>
  </si>
  <si>
    <t>http://t.co/zzVcRbbgya</t>
  </si>
  <si>
    <t>http://t.co/3wdEY2UBGm</t>
  </si>
  <si>
    <t>http://t.co/evYFTj5X6G</t>
  </si>
  <si>
    <t>http://t.co/Ro92dwPnee</t>
  </si>
  <si>
    <t>http://t.co/X626ASRpRN</t>
  </si>
  <si>
    <t>http://t.co/ktuZmLQrlP</t>
  </si>
  <si>
    <t>http://t.co/lBCDFEIJGG</t>
  </si>
  <si>
    <t>http://t.co/3c9CYWqy</t>
  </si>
  <si>
    <t>http://t.co/TRqJ2R9LVf</t>
  </si>
  <si>
    <t>http://t.co/LiHCYi8mSd</t>
  </si>
  <si>
    <t>http://t.co/Lo2EtX3K5b</t>
  </si>
  <si>
    <t>http://t.co/EuM3XrCYzu</t>
  </si>
  <si>
    <t>http://t.co/qWPLHww2ox</t>
  </si>
  <si>
    <t>http://t.co/kN1E1mi9OE</t>
  </si>
  <si>
    <t>http://t.co/os6UpShbwO</t>
  </si>
  <si>
    <t>http://t.co/OEvaPZ8n3c</t>
  </si>
  <si>
    <t>http://t.co/sseltJ6YkI</t>
  </si>
  <si>
    <t>http://t.co/RecxoNJM</t>
  </si>
  <si>
    <t>http://t.co/qWvqaPIyzH</t>
  </si>
  <si>
    <t>http://t.co/Q4ZAKfLUqv</t>
  </si>
  <si>
    <t>http://t.co/pDwfyrIKZx</t>
  </si>
  <si>
    <t>http://t.co/xgBSDNmazR</t>
  </si>
  <si>
    <t>http://t.co/RRRwBWNEWw</t>
  </si>
  <si>
    <t>http://t.co/4zNKJb0LR4</t>
  </si>
  <si>
    <t>http://t.co/A7HV0bwmF3</t>
  </si>
  <si>
    <t>http://t.co/HjhFyNGaKb</t>
  </si>
  <si>
    <t>http://t.co/sXZF8M1q0F</t>
  </si>
  <si>
    <t>http://t.co/eJZtClFUbM</t>
  </si>
  <si>
    <t>http://t.co/5GLwHDZTDp</t>
  </si>
  <si>
    <t>http://t.co/2la1GzCLU2</t>
  </si>
  <si>
    <t>http://t.co/v2DiuTcAn3</t>
  </si>
  <si>
    <t>http://t.co/3P7OWW5iLO</t>
  </si>
  <si>
    <t>Rome</t>
  </si>
  <si>
    <t>Baghdad</t>
  </si>
  <si>
    <t>Jerusalem</t>
  </si>
  <si>
    <t>Mexico City</t>
  </si>
  <si>
    <t>Central Time (US &amp; Canada)</t>
  </si>
  <si>
    <t>Cairo</t>
  </si>
  <si>
    <t>Eastern Time (US &amp; Canada)</t>
  </si>
  <si>
    <t>Jakarta</t>
  </si>
  <si>
    <t>Santiago</t>
  </si>
  <si>
    <t>Brussels</t>
  </si>
  <si>
    <t>Athens</t>
  </si>
  <si>
    <t>Rangoon</t>
  </si>
  <si>
    <t>Pacific Time (US &amp; Canada)</t>
  </si>
  <si>
    <t>Brasilia</t>
  </si>
  <si>
    <t>Amsterdam</t>
  </si>
  <si>
    <t>Sofia</t>
  </si>
  <si>
    <t>Arizona</t>
  </si>
  <si>
    <t>Atlantic Time (Canada)</t>
  </si>
  <si>
    <t>Central America</t>
  </si>
  <si>
    <t>Tokyo</t>
  </si>
  <si>
    <t>Istanbul</t>
  </si>
  <si>
    <t>Buenos Aires</t>
  </si>
  <si>
    <t>Bangkok</t>
  </si>
  <si>
    <t>Greenland</t>
  </si>
  <si>
    <t>Prague</t>
  </si>
  <si>
    <t>Madrid</t>
  </si>
  <si>
    <t>Brisbane</t>
  </si>
  <si>
    <t>Abu Dhabi</t>
  </si>
  <si>
    <t>Riyadh</t>
  </si>
  <si>
    <t>Lisbon</t>
  </si>
  <si>
    <t>Bern</t>
  </si>
  <si>
    <t>Quito</t>
  </si>
  <si>
    <t>Melbourne</t>
  </si>
  <si>
    <t>Chennai</t>
  </si>
  <si>
    <t>Monterrey</t>
  </si>
  <si>
    <t>Copenhagen</t>
  </si>
  <si>
    <t>Mountain Time (US &amp; Canada)</t>
  </si>
  <si>
    <t>Stockholm</t>
  </si>
  <si>
    <t>La Paz</t>
  </si>
  <si>
    <t>Caracas</t>
  </si>
  <si>
    <t>Moscow</t>
  </si>
  <si>
    <t>Ulaan Bataar</t>
  </si>
  <si>
    <t>Edinburgh</t>
  </si>
  <si>
    <t>Kolkata</t>
  </si>
  <si>
    <t>Osaka</t>
  </si>
  <si>
    <t>Kuwait</t>
  </si>
  <si>
    <t>Hawaii</t>
  </si>
  <si>
    <t>Casablanca</t>
  </si>
  <si>
    <t>http://pbs.twimg.com/profile_images/3650853183/56cf105c1e8bd747baf11783fab6d592_normal.jpeg</t>
  </si>
  <si>
    <t>http://pbs.twimg.com/profile_images/2468976255/pk8igczlljrcqqx02top_normal.png</t>
  </si>
  <si>
    <t>http://pbs.twimg.com/profile_images/378800000242860278/d9d1610eb112d42ba69cf2c1c4f81eed_normal.jpeg</t>
  </si>
  <si>
    <t>http://pbs.twimg.com/profile_images/2705087145/2cedbd93f467acf838414b02ecb57fb3_normal.jpeg</t>
  </si>
  <si>
    <t>http://pbs.twimg.com/profile_images/378800000740106396/2aa470aaf885854a7de93c5493b5b7b3_normal.jpeg</t>
  </si>
  <si>
    <t>http://pbs.twimg.com/profile_images/1296879732/183012_164850973564445_100001186294248_331424_420570_n_normal.jpg</t>
  </si>
  <si>
    <t>http://pbs.twimg.com/profile_images/378800000530639680/6242937fb22f533b1b85fde3b7c1959d_normal.jpeg</t>
  </si>
  <si>
    <t>http://pbs.twimg.com/profile_images/3086014663/7f07097927be438b3c74a9dd7d2ecc5b_normal.png</t>
  </si>
  <si>
    <t>http://pbs.twimg.com/profile_images/2915924540/c86bf581014dbac069d0d715e56035d0_normal.png</t>
  </si>
  <si>
    <t>http://pbs.twimg.com/profile_images/1188050331/twitterlogo_normal.jpg</t>
  </si>
  <si>
    <t>http://pbs.twimg.com/profile_images/2993840110/9ed0996756f0014d6f6a83c39032c82d_normal.jpeg</t>
  </si>
  <si>
    <t>http://pbs.twimg.com/profile_images/2214497764/osxertwi_normal.jpg</t>
  </si>
  <si>
    <t>http://pbs.twimg.com/profile_images/1750705258/image-security_normal.gif</t>
  </si>
  <si>
    <t>http://pbs.twimg.com/profile_images/413379627286298624/BH03s1WF_normal.jpeg</t>
  </si>
  <si>
    <t>http://pbs.twimg.com/profile_images/2825887122/50879223088acf1bedc92acdf8e1592e_normal.jpeg</t>
  </si>
  <si>
    <t>http://pbs.twimg.com/profile_images/1935147987/me-fb_normal.jpg</t>
  </si>
  <si>
    <t>http://pbs.twimg.com/profile_images/378800000529741979/ada0483b48be38096b7be6b97c5f4de9_normal.jpeg</t>
  </si>
  <si>
    <t>http://pbs.twimg.com/profile_images/2716174267/add34cee7aad28381af1557ce597e7c0_normal.png</t>
  </si>
  <si>
    <t>http://pbs.twimg.com/profile_images/378800000344067307/f31cef5bcc6be6aa604c5f4fa24d3a3c_normal.png</t>
  </si>
  <si>
    <t>http://pbs.twimg.com/profile_images/2852869587/c551a45638191951158e8aada286a4f1_normal.jpeg</t>
  </si>
  <si>
    <t>http://pbs.twimg.com/profile_images/1361352403/IM000257_normal.jpg</t>
  </si>
  <si>
    <t>http://pbs.twimg.com/profile_images/2577176166/ix03df2mml2gx5bxn11n_normal.jpeg</t>
  </si>
  <si>
    <t>http://pbs.twimg.com/profile_images/378800000854427955/c5fa48bd31e333c7100fa107de60a34e_normal.jpeg</t>
  </si>
  <si>
    <t>http://pbs.twimg.com/profile_images/2772394459/aaf87dd126cacff4d68cfa1acfea5886_normal.png</t>
  </si>
  <si>
    <t>http://pbs.twimg.com/profile_images/378800000167139413/1f952d7de73d0a23d5e65fb86369f14f_normal.jpeg</t>
  </si>
  <si>
    <t>http://pbs.twimg.com/profile_images/1473541001/250341_246741922011132_240067439345247_941690_5644498_n_normal.jpg</t>
  </si>
  <si>
    <t>http://pbs.twimg.com/profile_images/3442117454/6d333e915c7b1674d48dcaae5ce9b504_normal.jpeg</t>
  </si>
  <si>
    <t>http://pbs.twimg.com/profile_images/1260076738/Me_normal.jpg</t>
  </si>
  <si>
    <t>http://pbs.twimg.com/profile_images/378800000810795160/336fecdddfaf45d447f5a806086b8f94_normal.jpeg</t>
  </si>
  <si>
    <t>http://pbs.twimg.com/profile_images/378800000411792856/f5d208cfa54a8ed9dc83a7144c9f4b7b_normal.jpeg</t>
  </si>
  <si>
    <t>http://pbs.twimg.com/profile_images/1315730691/images_normal.jpeg</t>
  </si>
  <si>
    <t>http://pbs.twimg.com/profile_images/2248584483/Dd0mY__copia__normal.jpg</t>
  </si>
  <si>
    <t>http://pbs.twimg.com/profile_images/378800000442334206/a34ebf19c7e81cfb8bcb5bb8c849da7f_normal.png</t>
  </si>
  <si>
    <t>http://pbs.twimg.com/profile_images/3395323629/c4c347508c6d6420f81fd789be5db778_normal.jpeg</t>
  </si>
  <si>
    <t>http://abs.twimg.com/sticky/default_profile_images/default_profile_0_normal.png</t>
  </si>
  <si>
    <t>http://pbs.twimg.com/profile_images/378800000724353896/6e8e67a79335dbc96784a9ee1050468c_normal.jpeg</t>
  </si>
  <si>
    <t>http://pbs.twimg.com/profile_images/414618638730428416/yUhiiYTq_normal.jpeg</t>
  </si>
  <si>
    <t>http://pbs.twimg.com/profile_images/378800000860629119/1Tw0No24_normal.jpeg</t>
  </si>
  <si>
    <t>http://pbs.twimg.com/profile_images/416440275683131393/qqYklR12_normal.jpeg</t>
  </si>
  <si>
    <t>http://pbs.twimg.com/profile_images/3759382029/fc783ed76636fcf454bccc36247675b2_normal.jpeg</t>
  </si>
  <si>
    <t>http://pbs.twimg.com/profile_images/664473830/5th-garg-images_normal.jpg</t>
  </si>
  <si>
    <t>http://pbs.twimg.com/profile_images/2495611998/kfh3ten73lb9uj5o8l5s_normal.jpeg</t>
  </si>
  <si>
    <t>http://pbs.twimg.com/profile_images/378800000523570106/751cb055f0be3d5add6460dd1bd8128f_normal.jpeg</t>
  </si>
  <si>
    <t>http://pbs.twimg.com/profile_images/378800000327923630/3153f5172ca658e6c4f18aa862e7c13e_normal.jpeg</t>
  </si>
  <si>
    <t>http://pbs.twimg.com/profile_images/1147399902/logo6_normal.jpg</t>
  </si>
  <si>
    <t>http://pbs.twimg.com/profile_images/1569514042/infosec_normal.jpg</t>
  </si>
  <si>
    <t>http://pbs.twimg.com/profile_images/1301653482/twitter_ver1_normal.gif</t>
  </si>
  <si>
    <t>http://pbs.twimg.com/profile_images/1939611804/6edcbcd3de4eb6bc9117edc26a9fa736_normal.png</t>
  </si>
  <si>
    <t>http://pbs.twimg.com/profile_images/378800000434378851/1b45259e96fc04558273b474f6a7881a_normal.png</t>
  </si>
  <si>
    <t>http://pbs.twimg.com/profile_images/550378865/punisher_logo_normal.jpg</t>
  </si>
  <si>
    <t>http://pbs.twimg.com/profile_images/805009097/wolf_normal.jpg</t>
  </si>
  <si>
    <t>http://pbs.twimg.com/profile_images/3446699255/973632d463d69547a32ea1bffa75c6f3_normal.png</t>
  </si>
  <si>
    <t>http://pbs.twimg.com/profile_images/414713190291738624/fmnBLk9D_normal.png</t>
  </si>
  <si>
    <t>http://pbs.twimg.com/profile_images/1184797963/me_normal.jpg</t>
  </si>
  <si>
    <t>http://pbs.twimg.com/profile_images/3583602119/46c5ee103e5d292e7363da6fa6b42c95_normal.png</t>
  </si>
  <si>
    <t>http://pbs.twimg.com/profile_images/54321225/sxsw_headshot_normal.jpg</t>
  </si>
  <si>
    <t>http://pbs.twimg.com/profile_images/378800000862103733/Vek7_gJH_normal.jpeg</t>
  </si>
  <si>
    <t>http://pbs.twimg.com/profile_images/2087468679/honey-badger_normal.jpg</t>
  </si>
  <si>
    <t>http://pbs.twimg.com/profile_images/2249598829/avatar_normal.jpg</t>
  </si>
  <si>
    <t>http://pbs.twimg.com/profile_images/1466696626/exploithub-vertical-sm-text-padded_normal.png</t>
  </si>
  <si>
    <t>http://pbs.twimg.com/profile_images/3381651740/b5d9ee5b76e81056bc882ef189707d25_normal.jpeg</t>
  </si>
  <si>
    <t>http://pbs.twimg.com/profile_images/378800000572232649/30315bca165349bd611e6fd3146a7e7e_normal.png</t>
  </si>
  <si>
    <t>http://pbs.twimg.com/profile_images/775801799/test_normal.jpg</t>
  </si>
  <si>
    <t>http://pbs.twimg.com/profile_images/378800000826459497/8e589cc50b2e0d9dfbbec5d08b95e3d9_normal.png</t>
  </si>
  <si>
    <t>http://pbs.twimg.com/profile_images/2534148199/jpkpbrd0j9xmo2qpi4cr_normal.jpeg</t>
  </si>
  <si>
    <t>http://pbs.twimg.com/profile_images/378800000732662606/0a4edad10ed91072d9edd3ab1f40b037_normal.jpeg</t>
  </si>
  <si>
    <t>http://pbs.twimg.com/profile_images/780016701/logo_normal.png</t>
  </si>
  <si>
    <t>http://pbs.twimg.com/profile_images/378800000863385055/cGROx2_8_normal.jpeg</t>
  </si>
  <si>
    <t>http://pbs.twimg.com/profile_images/378800000665904511/23b03466664c5ba733763dc9ed57574a_normal.jpeg</t>
  </si>
  <si>
    <t>http://pbs.twimg.com/profile_images/3480606254/ae30f6ccec9c033167a605e1d53225e5_normal.png</t>
  </si>
  <si>
    <t>http://pbs.twimg.com/profile_images/2230738889/bg_normal.jpg</t>
  </si>
  <si>
    <t>http://pbs.twimg.com/profile_images/1880121560/6a0133ee4ae06a970b0133f4e27219970b-800wi_normal.jpg</t>
  </si>
  <si>
    <t>http://pbs.twimg.com/profile_images/3702045394/dddd220307984f3a7d049e6deaf8a7bd_normal.png</t>
  </si>
  <si>
    <t>http://pbs.twimg.com/profile_images/378800000850309973/0010af2183ed3b9e56e40a896005058b_normal.jpeg</t>
  </si>
  <si>
    <t>http://pbs.twimg.com/profile_images/378800000321508965/910cced5a04e7e420e2d9d0626230fac_normal.png</t>
  </si>
  <si>
    <t>http://pbs.twimg.com/profile_images/2157618363/head3_normal.png</t>
  </si>
  <si>
    <t>http://pbs.twimg.com/profile_images/415029690400002048/I9yrY18X_normal.jpeg</t>
  </si>
  <si>
    <t>http://pbs.twimg.com/profile_images/2799358654/f97b01a19e568fdb6581d7abc38bc338_normal.jpeg</t>
  </si>
  <si>
    <t>http://pbs.twimg.com/profile_images/1596540132/Metasploit_shield_only_normal.jpg</t>
  </si>
  <si>
    <t>http://pbs.twimg.com/profile_images/378800000005947503/cf4622a950c8ed09fb8a5f9acaa6da47_normal.jpeg</t>
  </si>
  <si>
    <t>http://pbs.twimg.com/profile_images/378800000825578925/7b31e6cfb4cdf03c579304fe9926ef30_normal.jpeg</t>
  </si>
  <si>
    <t>http://pbs.twimg.com/profile_images/2536593125/8nmx1q7txzzj5ev9vlyu_normal.png</t>
  </si>
  <si>
    <t>http://pbs.twimg.com/profile_images/2169863629/twitter.250px_normal.jpg</t>
  </si>
  <si>
    <t>http://pbs.twimg.com/profile_images/3712632377/aa7d18e0343b38c5e118dda904050984_normal.jpeg</t>
  </si>
  <si>
    <t>http://pbs.twimg.com/profile_images/1347668433/night_ranger_interview_normal.jpg</t>
  </si>
  <si>
    <t>http://pbs.twimg.com/profile_images/421943804/picofme_-_Version_2__1_of_1__normal.jpg</t>
  </si>
  <si>
    <t>http://pbs.twimg.com/profile_images/378800000836386257/b3a172f8a5bbbfc6c0f948d99025e945_normal.jpeg</t>
  </si>
  <si>
    <t>http://pbs.twimg.com/profile_images/378800000563238224/26d96a2a2603685081f66ddcba59b49c_normal.jpeg</t>
  </si>
  <si>
    <t>http://pbs.twimg.com/profile_images/378800000810981881/e99df4bd58f1c8cc7cfd3bae1a4bd214_normal.jpeg</t>
  </si>
  <si>
    <t>http://pbs.twimg.com/profile_images/2840337263/05899c992b223bd2f688def3bdd90576_normal.jpeg</t>
  </si>
  <si>
    <t>http://pbs.twimg.com/profile_images/3374572349/adecd2d1243ac3d0b27b9d98b9d6c004_normal.jpeg</t>
  </si>
  <si>
    <t>http://pbs.twimg.com/profile_images/3557087322/079a26f4de593c8e310000e119c493fb_normal.png</t>
  </si>
  <si>
    <t>http://pbs.twimg.com/profile_images/1189079963/flu4_normal.png</t>
  </si>
  <si>
    <t>http://pbs.twimg.com/profile_images/881702420/viking2_normal.gif</t>
  </si>
  <si>
    <t>http://pbs.twimg.com/profile_images/3561097707/c4176562bd4835554a40817098bcfe47_normal.jpeg</t>
  </si>
  <si>
    <t>http://pbs.twimg.com/profile_images/1634003448/IMG_0779_copy_normal.JPG</t>
  </si>
  <si>
    <t>http://pbs.twimg.com/profile_images/1678193504/nyantroll_bw_normal.gif</t>
  </si>
  <si>
    <t>http://pbs.twimg.com/profile_images/3020050174/f2137b3bcd4cf89e38dfb329d30cf26e_normal.jpeg</t>
  </si>
  <si>
    <t>http://pbs.twimg.com/profile_images/378800000674968101/5505b9f7e42a991b7f7a25104ab2b07d_normal.jpeg</t>
  </si>
  <si>
    <t>http://pbs.twimg.com/profile_images/3707394767/2194f735fdea5b8a7f018465ca13b88e_normal.jpeg</t>
  </si>
  <si>
    <t>http://pbs.twimg.com/profile_images/378800000402335478/a058d770fc2481f048442b2326d9b0b1_normal.jpeg</t>
  </si>
  <si>
    <t>http://pbs.twimg.com/profile_images/1281439870/5f6736ee-e80d-4b5c-bc6a-55c49994bbe9_normal.png</t>
  </si>
  <si>
    <t>http://pbs.twimg.com/profile_images/1490280767/IMG_3642_normal.JPG</t>
  </si>
  <si>
    <t>http://pbs.twimg.com/profile_images/504574391/twitterProfilePhoto_normal.jpg</t>
  </si>
  <si>
    <t>http://pbs.twimg.com/profile_images/378800000832181420/a350623152159e07e6bbd85c45fc509d_normal.jpeg</t>
  </si>
  <si>
    <t>http://pbs.twimg.com/profile_images/94046642/reg_Fenhrir_normal.jpg</t>
  </si>
  <si>
    <t>http://pbs.twimg.com/profile_images/3326496074/6751a5027ae5830e079377da403aefc5_normal.jpeg</t>
  </si>
  <si>
    <t>http://pbs.twimg.com/profile_images/378800000077467547/08ed375a4e33f07e0635329438264b42_normal.png</t>
  </si>
  <si>
    <t>http://pbs.twimg.com/profile_images/1249874016/3776_normal.jpg</t>
  </si>
  <si>
    <t>http://pbs.twimg.com/profile_images/2452223135/rhkwiklkgim5zhwbwj0k_normal.gif</t>
  </si>
  <si>
    <t>http://pbs.twimg.com/profile_images/378800000566636701/5f8442e114d7941a4018036c837bd071_normal.png</t>
  </si>
  <si>
    <t>http://pbs.twimg.com/profile_images/378800000770552062/705eadc57659988e05355f2c0fab954e_normal.jpeg</t>
  </si>
  <si>
    <t>http://pbs.twimg.com/profile_images/378800000708825169/0caf2d38c9e852f151b9574b7d1b1e3d_normal.jpeg</t>
  </si>
  <si>
    <t>http://pbs.twimg.com/profile_images/378800000807383520/983d303921c4b1b3586c9ac81529b340_normal.jpeg</t>
  </si>
  <si>
    <t>http://pbs.twimg.com/profile_images/2617744517/pisc8spvm6dq59ftnzzj_normal.png</t>
  </si>
  <si>
    <t>http://pbs.twimg.com/profile_images/416481393418309634/w64Dif9t_normal.jpeg</t>
  </si>
  <si>
    <t>http://pbs.twimg.com/profile_images/1635079602/Capture-3_normal.png</t>
  </si>
  <si>
    <t>http://pbs.twimg.com/profile_images/1901709139/logo-tw-trans_normal.png</t>
  </si>
  <si>
    <t>http://pbs.twimg.com/profile_images/378800000100102382/e99bebd317fad8ee720d96e130f0fbd5_normal.png</t>
  </si>
  <si>
    <t>http://pbs.twimg.com/profile_images/378800000842765874/72a5b02d42be6293603b816df27004b8_normal.jpeg</t>
  </si>
  <si>
    <t>http://pbs.twimg.com/profile_images/414243030086860800/f5_7yipv_normal.jpeg</t>
  </si>
  <si>
    <t>http://pbs.twimg.com/profile_images/3684328250/4e3ad2929ed1f3165f15ece89c0ca259_normal.jpeg</t>
  </si>
  <si>
    <t>http://pbs.twimg.com/profile_images/416022848386637824/HCCk2jRB_normal.jpeg</t>
  </si>
  <si>
    <t>http://pbs.twimg.com/profile_images/383423972/jimd_normal.jpg</t>
  </si>
  <si>
    <t>http://pbs.twimg.com/profile_images/378800000635397134/2d871e22e542ca411f9a390bd419398f_normal.png</t>
  </si>
  <si>
    <t>http://pbs.twimg.com/profile_images/416640009509167104/hPmGx2H6_normal.jpeg</t>
  </si>
  <si>
    <t>http://pbs.twimg.com/profile_images/2885197065/e2fddd5c95502430d93d32b47171355e_normal.jpeg</t>
  </si>
  <si>
    <t>http://pbs.twimg.com/profile_images/378800000306810440/ee32ad2641b8b0719481215fadfa5773_normal.png</t>
  </si>
  <si>
    <t>http://pbs.twimg.com/profile_images/3294599766/494f1259cc88b2e67e355a3af9f948f5_normal.jpeg</t>
  </si>
  <si>
    <t>http://pbs.twimg.com/profile_images/378800000243912941/a5048ca4ca2e2c0abae3a11e7b587b33_normal.jpeg</t>
  </si>
  <si>
    <t>http://pbs.twimg.com/profile_images/3090628754/d553499ee4bfaf8e958ad8fe233057af_normal.jpeg</t>
  </si>
  <si>
    <t>http://pbs.twimg.com/profile_images/1562687805/Snapshot_normal.jpg</t>
  </si>
  <si>
    <t>http://pbs.twimg.com/profile_images/378800000378912870/bc0a712ac8a5fb3c27ef44a54e27a77c_normal.jpeg</t>
  </si>
  <si>
    <t>http://pbs.twimg.com/profile_images/378800000080866362/7ef34f5a2a0083be071e79885576f410_normal.png</t>
  </si>
  <si>
    <t>http://pbs.twimg.com/profile_images/413808105034493954/YLYtokfY_normal.jpeg</t>
  </si>
  <si>
    <t>http://pbs.twimg.com/profile_images/1591180797/warieff_normal.png</t>
  </si>
  <si>
    <t>http://pbs.twimg.com/profile_images/378800000682748078/204a99b7a9dbdc9cd4ff89dbf5ef5e96_normal.jpeg</t>
  </si>
  <si>
    <t>http://pbs.twimg.com/profile_images/1618576179/IMG_2217_normal.JPG</t>
  </si>
  <si>
    <t>http://pbs.twimg.com/profile_images/3062348969/8857c36edbbf2809cf49e70e89699792_normal.jpeg</t>
  </si>
  <si>
    <t>http://pbs.twimg.com/profile_images/70086186/John_mug_4_normal.jpg</t>
  </si>
  <si>
    <t>http://pbs.twimg.com/profile_images/3456487291/833cf41f3b1bc23acdc6ec098de5813a_normal.jpeg</t>
  </si>
  <si>
    <t>http://pbs.twimg.com/profile_images/1339285396/17-6_normal.jpg</t>
  </si>
  <si>
    <t>http://pbs.twimg.com/profile_images/378800000591379395/6c0f501b50305850a1281c0838e3ee97_normal.jpeg</t>
  </si>
  <si>
    <t>http://pbs.twimg.com/profile_images/378800000140127967/ea986805b2eb3ba3baf04bb9e321cc43_normal.jpeg</t>
  </si>
  <si>
    <t>http://pbs.twimg.com/profile_images/412790153246044160/iZnJi2DC_normal.png</t>
  </si>
  <si>
    <t>http://pbs.twimg.com/profile_images/1474525437/anonymouslogo_normal.jpg</t>
  </si>
  <si>
    <t>http://pbs.twimg.com/profile_images/378800000357802395/ceb439c2ce9dc587edec40e44a32c093_normal.png</t>
  </si>
  <si>
    <t>http://pbs.twimg.com/profile_images/2320154217/wkjwpvym717ag3g43ua4_normal.jpeg</t>
  </si>
  <si>
    <t>http://pbs.twimg.com/profile_images/1553090851/BasaltKonsulter_Magnus-2_normal.jpg</t>
  </si>
  <si>
    <t>http://pbs.twimg.com/profile_images/3312056013/ef1f85a09837176d48b028ed88e0c070_normal.jpeg</t>
  </si>
  <si>
    <t>http://pbs.twimg.com/profile_images/2960939455/8116f8f3c1bc36200ad261111862c015_normal.jpeg</t>
  </si>
  <si>
    <t>http://pbs.twimg.com/profile_images/378800000799356577/336e2ccb20e22d07090f097d66ee38a1_normal.jpeg</t>
  </si>
  <si>
    <t>http://pbs.twimg.com/profile_images/3275918556/8d85c47582cd13b7dcc78e1bf8bfeedd_normal.jpeg</t>
  </si>
  <si>
    <t>http://pbs.twimg.com/profile_images/378800000390476281/2ab563e2c91171cc9cd5568a3ba27992_normal.jpeg</t>
  </si>
  <si>
    <t>http://pbs.twimg.com/profile_images/782319344/logo_normal.png</t>
  </si>
  <si>
    <t>http://pbs.twimg.com/profile_images/378800000799622344/3e59ad8144c70e55c73d5dc6e7179172_normal.jpeg</t>
  </si>
  <si>
    <t>http://pbs.twimg.com/profile_images/378800000786502833/acb26b9f3edd1c220a9f5ed85dc857ce_normal.png</t>
  </si>
  <si>
    <t>http://pbs.twimg.com/profile_images/416368358578081792/xIMDRA8T_normal.jpeg</t>
  </si>
  <si>
    <t>http://pbs.twimg.com/profile_images/3242334471/ba1ab00fedd6fa669e43ea13766d876e_normal.jpeg</t>
  </si>
  <si>
    <t>http://pbs.twimg.com/profile_images/378800000802202485/8985fcb0a0c5e2d30524c519b4072a5d_normal.jpeg</t>
  </si>
  <si>
    <t>http://pbs.twimg.com/profile_images/1168338635/audioboo_normal.JPG</t>
  </si>
  <si>
    <t>http://pbs.twimg.com/profile_images/1714083220/delta_normal.png</t>
  </si>
  <si>
    <t>http://pbs.twimg.com/profile_images/3699652523/2be4f349d05af9557001dc190adbee4f_normal.jpeg</t>
  </si>
  <si>
    <t>http://pbs.twimg.com/profile_images/3618092270/02b9e13103f438e1f94a2a0cf2ee67a6_normal.jpeg</t>
  </si>
  <si>
    <t>http://pbs.twimg.com/profile_images/1834297413/ws_o_normal.png</t>
  </si>
  <si>
    <t>http://pbs.twimg.com/profile_images/1509677548/absolution_HD_normal.png</t>
  </si>
  <si>
    <t>http://pbs.twimg.com/profile_images/1947487011/avatar-mine_normal.jpg</t>
  </si>
  <si>
    <t>http://pbs.twimg.com/profile_images/3218675210/84d0f590b88eee8ab6da5fc7368a14e8_normal.png</t>
  </si>
  <si>
    <t>http://pbs.twimg.com/profile_images/378800000775601243/ff8c80641506dc22f71be69ff6edcbd2_normal.jpeg</t>
  </si>
  <si>
    <t>http://pbs.twimg.com/profile_images/378800000258098266/6c98027c4f818dbe7448fc0c7a113fbb_normal.png</t>
  </si>
  <si>
    <t>http://pbs.twimg.com/profile_images/1393570402/kaiux-twitter2_normal.jpg</t>
  </si>
  <si>
    <t>http://pbs.twimg.com/profile_images/414774960163270656/1YyVs7A5_normal.jpeg</t>
  </si>
  <si>
    <t>http://pbs.twimg.com/profile_images/2637620451/884b6d50c85752a73205c7f499079952_normal.jpeg</t>
  </si>
  <si>
    <t>http://pbs.twimg.com/profile_images/378800000856949249/unLrd7vr_normal.png</t>
  </si>
  <si>
    <t>http://pbs.twimg.com/profile_images/1569806720/cooltext569749275_normal.png</t>
  </si>
  <si>
    <t>http://pbs.twimg.com/profile_images/1334137576/EKO_SUHARTONO_normal.jpg</t>
  </si>
  <si>
    <t>http://pbs.twimg.com/profile_images/1241230309/n592108598_952445_771_normal.jpg</t>
  </si>
  <si>
    <t>http://pbs.twimg.com/profile_images/1783330543/MC900435239_normal.PNG</t>
  </si>
  <si>
    <t>http://pbs.twimg.com/profile_images/1699040845/sadme_normal.jpg</t>
  </si>
  <si>
    <t>http://pbs.twimg.com/profile_images/421645822/Matrix_tut_2_normal.jpg</t>
  </si>
  <si>
    <t>http://pbs.twimg.com/profile_images/378800000842877914/701c6c35eff4492e236594e86c6371dc_normal.jpeg</t>
  </si>
  <si>
    <t>http://pbs.twimg.com/profile_images/416416786020839425/JH6nwwgz_normal.jpeg</t>
  </si>
  <si>
    <t>http://pbs.twimg.com/profile_images/1478810855/Star_and_Crescent.svg_normal.png</t>
  </si>
  <si>
    <t>http://pbs.twimg.com/profile_images/412610672199876608/X81dNr2q_normal.jpeg</t>
  </si>
  <si>
    <t>http://pbs.twimg.com/profile_images/413692517737967616/LOAG-GBQ_normal.jpeg</t>
  </si>
  <si>
    <t>http://pbs.twimg.com/profile_images/378800000023059413/a8469e1d994b6c41b8892f4ebd3333f3_normal.jpeg</t>
  </si>
  <si>
    <t>http://pbs.twimg.com/profile_images/3669049460/1ffb79e6c9cacd33e82f42a63a916ece_normal.jpeg</t>
  </si>
  <si>
    <t>http://pbs.twimg.com/profile_images/415710242228273152/hefvsOrI_normal.png</t>
  </si>
  <si>
    <t>http://pbs.twimg.com/profile_images/416199243964375040/B2scktsz_normal.jpeg</t>
  </si>
  <si>
    <t>http://pbs.twimg.com/profile_images/2835381805/2619c9be80f1e0b75dc2cd72be76261d_normal.jpeg</t>
  </si>
  <si>
    <t>http://pbs.twimg.com/profile_images/378800000181794568/c430727ab78dcc6def9621dfb0bbd75c_normal.jpeg</t>
  </si>
  <si>
    <t>http://pbs.twimg.com/profile_images/2224953749/2011_12_03_P1020758_normal.JPG</t>
  </si>
  <si>
    <t>http://pbs.twimg.com/profile_images/2268124830/bpvn6zsdcm2ctih7ef0b_normal.jpeg</t>
  </si>
  <si>
    <t>http://pbs.twimg.com/profile_images/3398054094/272a2603a87c81293e0273dcf0d96c8d_normal.jpeg</t>
  </si>
  <si>
    <t>http://pbs.twimg.com/profile_images/1752337458/image_normal.jpg</t>
  </si>
  <si>
    <t>http://pbs.twimg.com/profile_images/413472483665141760/geqV5ae8_normal.jpeg</t>
  </si>
  <si>
    <t>http://pbs.twimg.com/profile_images/378800000526213544/1020a58be4f409bde58dfe814585b768_normal.jpeg</t>
  </si>
  <si>
    <t>http://pbs.twimg.com/profile_images/412093302159073280/D97IHCL2_normal.jpeg</t>
  </si>
  <si>
    <t>http://pbs.twimg.com/profile_images/378800000753787009/e527d2c25cc340f321a2097c96a94403_normal.jpeg</t>
  </si>
  <si>
    <t>http://pbs.twimg.com/profile_images/3741334764/4a63990208a33d9ecbf65bea9bd44971_normal.jpeg</t>
  </si>
  <si>
    <t>http://pbs.twimg.com/profile_images/344513261575135410/e21303198f47c10ff5a3c55a20f1e092_normal.jpeg</t>
  </si>
  <si>
    <t>http://pbs.twimg.com/profile_images/378800000383906289/9995633623134fba754ab2523fdbe1bb_normal.jpeg</t>
  </si>
  <si>
    <t>http://pbs.twimg.com/profile_images/2479518952/HKw9SBbU_normal</t>
  </si>
  <si>
    <t>http://pbs.twimg.com/profile_images/1162534812/Ubuntu_New_Logo_80-66bff38fe99e201a_normal.png</t>
  </si>
  <si>
    <t>http://pbs.twimg.com/profile_images/412873266320007168/vMughJRb_normal.jpeg</t>
  </si>
  <si>
    <t>http://pbs.twimg.com/profile_images/1507992429/WS000026_normal.PNG</t>
  </si>
  <si>
    <t>http://pbs.twimg.com/profile_images/3119038596/5c36e5453938aaf83e958e180005000c_normal.jpeg</t>
  </si>
  <si>
    <t>http://pbs.twimg.com/profile_images/378800000737360330/9eaabc47d7a6c6f71c49dcd717b31a7f_normal.png</t>
  </si>
  <si>
    <t>http://pbs.twimg.com/profile_images/378800000678268785/5f651174c35fa074cee2906471a3b514_normal.jpeg</t>
  </si>
  <si>
    <t>http://pbs.twimg.com/profile_images/378800000680396616/1cf0ec0bed6884a9190b794ac3682da3_normal.jpeg</t>
  </si>
  <si>
    <t>http://pbs.twimg.com/profile_images/378800000849780509/49fd1a7a3f5dfe08d57b870a302ddce8_normal.png</t>
  </si>
  <si>
    <t>http://pbs.twimg.com/profile_images/683599519/n1525189751_30179123_7169_normal.jpg</t>
  </si>
  <si>
    <t>http://pbs.twimg.com/profile_images/683471860/nethemba_normal.png</t>
  </si>
  <si>
    <t>http://pbs.twimg.com/profile_images/378800000838123495/3f536945b3ecd33b23ee462a8eef9892_normal.png</t>
  </si>
  <si>
    <t>http://pbs.twimg.com/profile_images/378800000035747503/ce06605db63fb5332d393ee14594347b_normal.jpeg</t>
  </si>
  <si>
    <t>http://pbs.twimg.com/profile_images/378800000824659920/af97ed160251e4d5e49f974f6743a255_normal.jpeg</t>
  </si>
  <si>
    <t>http://pbs.twimg.com/profile_images/378800000801276683/68afbe2781ecf62f285942fc713670df_normal.jpeg</t>
  </si>
  <si>
    <t>http://pbs.twimg.com/profile_images/786862905/TITAN_normal.jpg</t>
  </si>
  <si>
    <t>http://pbs.twimg.com/profile_images/3179239293/1b1414d353d32444773bd95b990562e7_normal.jpeg</t>
  </si>
  <si>
    <t>http://pbs.twimg.com/profile_images/1899183583/babaca_normal.jpg</t>
  </si>
  <si>
    <t>http://pbs.twimg.com/profile_images/415604990267641856/MMw53uiP_normal.jpeg</t>
  </si>
  <si>
    <t>http://pbs.twimg.com/profile_images/1385981907/avatar_normal.jpg</t>
  </si>
  <si>
    <t>http://pbs.twimg.com/profile_images/1866104884/TwitterPic_normal.jpg</t>
  </si>
  <si>
    <t>http://pbs.twimg.com/profile_images/378800000829738627/e91989fc2aa05f5e58f008f110f7a5c5_normal.jpeg</t>
  </si>
  <si>
    <t>http://pbs.twimg.com/profile_images/2927632380/8248dc44432eb8132492e88b55311088_normal.png</t>
  </si>
  <si>
    <t>http://pbs.twimg.com/profile_images/2111970081/Internet_Design_twitter_normal.jpg</t>
  </si>
  <si>
    <t>http://pbs.twimg.com/profile_images/378800000559760268/2899438ac6748cc5bbaf7a1e576ba3a0_normal.jpeg</t>
  </si>
  <si>
    <t>http://pbs.twimg.com/profile_images/416251553876439041/WcWlvXbB_normal.jpeg</t>
  </si>
  <si>
    <t>http://pbs.twimg.com/profile_images/378800000455329273/a7319da2ae888de8e521f34204fa6965_normal.jpeg</t>
  </si>
  <si>
    <t>http://pbs.twimg.com/profile_images/1512555343/imgres_normal.jpeg</t>
  </si>
  <si>
    <t>http://pbs.twimg.com/profile_images/378800000332780503/af611a331175854876654f78e5adc71a_normal.jpeg</t>
  </si>
  <si>
    <t>http://pbs.twimg.com/profile_images/3169590659/85a96f7a9c3d3d24d699eff651308ee6_normal.jpeg</t>
  </si>
  <si>
    <t>http://pbs.twimg.com/profile_images/378800000775001074/59113fc7dc2f053e9bfc7de45d05e1a1_normal.jpeg</t>
  </si>
  <si>
    <t>http://pbs.twimg.com/profile_images/3747311244/3e61b3b1aee9285d23e238b8bdbed09d_normal.png</t>
  </si>
  <si>
    <t>http://pbs.twimg.com/profile_images/414219711803432960/VfrkHfhF_normal.png</t>
  </si>
  <si>
    <t>http://pbs.twimg.com/profile_images/77733135/guardiantechlogo_normal.jpg</t>
  </si>
  <si>
    <t>http://pbs.twimg.com/profile_images/3031467384/abf400175ffa2af9a34a4421fe30b745_normal.jpeg</t>
  </si>
  <si>
    <t>http://pbs.twimg.com/profile_images/3045076690/2fff92962b74109018a21c82bd0dc6db_normal.jpeg</t>
  </si>
  <si>
    <t>http://pbs.twimg.com/profile_images/2176724967/Untitled1_normal.png</t>
  </si>
  <si>
    <t>http://pbs.twimg.com/profile_images/378800000333803668/2f6e9ec103c04670b605ef369bae6ea3_normal.png</t>
  </si>
  <si>
    <t>http://pbs.twimg.com/profile_images/378800000557931838/63dbe3651899ad29ae5dae4b815b05be_normal.jpeg</t>
  </si>
  <si>
    <t>http://pbs.twimg.com/profile_images/378800000084891396/f0ca395c561101f9f2c0989cd6fbe9a8_normal.jpeg</t>
  </si>
  <si>
    <t>http://pbs.twimg.com/profile_images/1167620521/socialize_normal.png</t>
  </si>
  <si>
    <t>http://pbs.twimg.com/profile_images/3468041942/05d53227a30f4b7dcd3b31e316e46f2a_normal.png</t>
  </si>
  <si>
    <t>http://pbs.twimg.com/profile_images/413368333828763649/_FE-Xek8_normal.jpeg</t>
  </si>
  <si>
    <t>http://pbs.twimg.com/profile_images/378800000799504481/c77bbbee69ae460538939706c351c6f3_normal.jpeg</t>
  </si>
  <si>
    <t>http://pbs.twimg.com/profile_images/415327473270673408/KGAiXhK0_normal.png</t>
  </si>
  <si>
    <t>http://pbs.twimg.com/profile_images/416602180804567042/6T18fjwb_normal.jpeg</t>
  </si>
  <si>
    <t>http://pbs.twimg.com/profile_images/378800000535794515/e05dcc5f1c8ce367da8be1b32cffae37_normal.png</t>
  </si>
  <si>
    <t>http://pbs.twimg.com/profile_images/416274849401565184/uO0OV7nA_normal.jpeg</t>
  </si>
  <si>
    <t>http://abs.twimg.com/sticky/default_profile_images/default_profile_6_normal.png</t>
  </si>
  <si>
    <t>http://abs.twimg.com/sticky/default_profile_images/default_profile_4_normal.png</t>
  </si>
  <si>
    <t>http://pbs.twimg.com/profile_images/3245922907/bc81f7ddd93320dd8de5406cad209830_normal.jpeg</t>
  </si>
  <si>
    <t>http://pbs.twimg.com/profile_images/1807580727/plugin_chrome_normal.jpg</t>
  </si>
  <si>
    <t>http://pbs.twimg.com/profile_images/378800000806467625/a7c6be50b629bc776bb610a6feaac174_normal.jpeg</t>
  </si>
  <si>
    <t>Open Twitter Page for This Person</t>
  </si>
  <si>
    <t>http://twitter.com/securityshell</t>
  </si>
  <si>
    <t>http://twitter.com/rajaihakki</t>
  </si>
  <si>
    <t>http://twitter.com/_coredump</t>
  </si>
  <si>
    <t>http://twitter.com/tecnologiafree</t>
  </si>
  <si>
    <t>http://twitter.com/exploit_this</t>
  </si>
  <si>
    <t>http://twitter.com/thefox41</t>
  </si>
  <si>
    <t>http://twitter.com/razoreqx</t>
  </si>
  <si>
    <t>http://twitter.com/fl3xu5</t>
  </si>
  <si>
    <t>http://twitter.com/j0eylane</t>
  </si>
  <si>
    <t>http://twitter.com/stopmalvertisin</t>
  </si>
  <si>
    <t>http://twitter.com/innoviceit</t>
  </si>
  <si>
    <t>http://twitter.com/b0rn70d13</t>
  </si>
  <si>
    <t>http://twitter.com/infosecnewsbot</t>
  </si>
  <si>
    <t>http://twitter.com/0xerror</t>
  </si>
  <si>
    <t>http://twitter.com/essachin</t>
  </si>
  <si>
    <t>http://twitter.com/todb</t>
  </si>
  <si>
    <t>http://twitter.com/cybercodes</t>
  </si>
  <si>
    <t>http://twitter.com/levvitronlabs</t>
  </si>
  <si>
    <t>http://twitter.com/sysloggr</t>
  </si>
  <si>
    <t>http://twitter.com/r3dy__</t>
  </si>
  <si>
    <t>http://twitter.com/tonispbr</t>
  </si>
  <si>
    <t>http://twitter.com/nyounvlys</t>
  </si>
  <si>
    <t>http://twitter.com/mme_it</t>
  </si>
  <si>
    <t>http://twitter.com/anonyspain</t>
  </si>
  <si>
    <t>http://twitter.com/anonymiss_spain</t>
  </si>
  <si>
    <t>http://twitter.com/anonspainloic</t>
  </si>
  <si>
    <t>http://twitter.com/psxchotic</t>
  </si>
  <si>
    <t>http://twitter.com/krailon</t>
  </si>
  <si>
    <t>http://twitter.com/btshell1</t>
  </si>
  <si>
    <t>http://twitter.com/cyberdomain</t>
  </si>
  <si>
    <t>http://twitter.com/wopot</t>
  </si>
  <si>
    <t>http://twitter.com/fosnss</t>
  </si>
  <si>
    <t>http://twitter.com/openwebinarsnet</t>
  </si>
  <si>
    <t>http://twitter.com/selsroger</t>
  </si>
  <si>
    <t>http://twitter.com/fahimmandvia</t>
  </si>
  <si>
    <t>http://twitter.com/seancostigan</t>
  </si>
  <si>
    <t>http://twitter.com/marcmilligan</t>
  </si>
  <si>
    <t>http://twitter.com/__kail</t>
  </si>
  <si>
    <t>http://twitter.com/_idkmatt</t>
  </si>
  <si>
    <t>http://twitter.com/thassec</t>
  </si>
  <si>
    <t>http://twitter.com/fifth_sentinel</t>
  </si>
  <si>
    <t>http://twitter.com/thinkdelta</t>
  </si>
  <si>
    <t>http://twitter.com/remhard</t>
  </si>
  <si>
    <t>http://twitter.com/global_hackers</t>
  </si>
  <si>
    <t>http://twitter.com/mainhack</t>
  </si>
  <si>
    <t>http://twitter.com/robinfosecinst</t>
  </si>
  <si>
    <t>http://twitter.com/t_toyota</t>
  </si>
  <si>
    <t>http://twitter.com/egyp7</t>
  </si>
  <si>
    <t>http://twitter.com/deepimpactio</t>
  </si>
  <si>
    <t>http://twitter.com/pun1sh_3r</t>
  </si>
  <si>
    <t>http://twitter.com/wolfinside</t>
  </si>
  <si>
    <t>http://twitter.com/rubenthijssen</t>
  </si>
  <si>
    <t>http://twitter.com/bryongloden</t>
  </si>
  <si>
    <t>http://twitter.com/_lopi_</t>
  </si>
  <si>
    <t>http://twitter.com/jcran</t>
  </si>
  <si>
    <t>http://twitter.com/trevrosen</t>
  </si>
  <si>
    <t>http://twitter.com/s3yfullah</t>
  </si>
  <si>
    <t>http://twitter.com/thebokojan</t>
  </si>
  <si>
    <t>http://twitter.com/leoferreyra</t>
  </si>
  <si>
    <t>http://twitter.com/exploit_hub</t>
  </si>
  <si>
    <t>http://twitter.com/thegrugq</t>
  </si>
  <si>
    <t>http://twitter.com/ziromr</t>
  </si>
  <si>
    <t>http://twitter.com/michaelmcatee</t>
  </si>
  <si>
    <t>http://twitter.com/phreaklets</t>
  </si>
  <si>
    <t>http://twitter.com/borjamerino</t>
  </si>
  <si>
    <t>http://twitter.com/wvuuuuuuuuuuuuu</t>
  </si>
  <si>
    <t>http://twitter.com/hcxcz</t>
  </si>
  <si>
    <t>http://twitter.com/codewatchorg</t>
  </si>
  <si>
    <t>http://twitter.com/darth_d0c</t>
  </si>
  <si>
    <t>http://twitter.com/_juan_vazquez_</t>
  </si>
  <si>
    <t>http://twitter.com/portablewebid</t>
  </si>
  <si>
    <t>http://twitter.com/mateusz_jozef</t>
  </si>
  <si>
    <t>http://twitter.com/_sinn3r</t>
  </si>
  <si>
    <t>http://twitter.com/jedws</t>
  </si>
  <si>
    <t>http://twitter.com/thecolonial</t>
  </si>
  <si>
    <t>http://twitter.com/scriptjunkie1</t>
  </si>
  <si>
    <t>http://twitter.com/darkestral</t>
  </si>
  <si>
    <t>http://twitter.com/emmetc99</t>
  </si>
  <si>
    <t>http://twitter.com/metasploit</t>
  </si>
  <si>
    <t>http://twitter.com/isnr_abudhabi</t>
  </si>
  <si>
    <t>http://twitter.com/jschimr7</t>
  </si>
  <si>
    <t>http://twitter.com/snakingmax</t>
  </si>
  <si>
    <t>http://twitter.com/nmonkee</t>
  </si>
  <si>
    <t>http://twitter.com/atimorin</t>
  </si>
  <si>
    <t>http://twitter.com/nightrang3r</t>
  </si>
  <si>
    <t>http://twitter.com/justincormack</t>
  </si>
  <si>
    <t>http://twitter.com/highfrequnce</t>
  </si>
  <si>
    <t>http://twitter.com/morisson</t>
  </si>
  <si>
    <t>http://twitter.com/hacktobeer</t>
  </si>
  <si>
    <t>http://twitter.com/johnnycannuk</t>
  </si>
  <si>
    <t>http://twitter.com/dacf_12</t>
  </si>
  <si>
    <t>http://twitter.com/brandonprry</t>
  </si>
  <si>
    <t>http://twitter.com/fluproject</t>
  </si>
  <si>
    <t>http://twitter.com/bonsaiviking</t>
  </si>
  <si>
    <t>http://twitter.com/meatballs__</t>
  </si>
  <si>
    <t>http://twitter.com/forgottensec</t>
  </si>
  <si>
    <t>http://twitter.com/ciccio_87xx</t>
  </si>
  <si>
    <t>http://twitter.com/onuralanbel</t>
  </si>
  <si>
    <t>http://twitter.com/crypiehef</t>
  </si>
  <si>
    <t>http://twitter.com/egeektronic</t>
  </si>
  <si>
    <t>http://twitter.com/jstnkndy</t>
  </si>
  <si>
    <t>http://twitter.com/captainhooligan</t>
  </si>
  <si>
    <t>http://twitter.com/benfinke</t>
  </si>
  <si>
    <t>http://twitter.com/mubix</t>
  </si>
  <si>
    <t>http://twitter.com/fozavci</t>
  </si>
  <si>
    <t>http://twitter.com/spyd3r</t>
  </si>
  <si>
    <t>http://twitter.com/zbrianw</t>
  </si>
  <si>
    <t>http://twitter.com/xaitax</t>
  </si>
  <si>
    <t>http://twitter.com/axcheron</t>
  </si>
  <si>
    <t>http://twitter.com/rudy386</t>
  </si>
  <si>
    <t>http://twitter.com/corelanc0d3r</t>
  </si>
  <si>
    <t>http://twitter.com/hectorrsantiago</t>
  </si>
  <si>
    <t>http://twitter.com/zwned</t>
  </si>
  <si>
    <t>http://twitter.com/hybridakash</t>
  </si>
  <si>
    <t>http://twitter.com/xrenster</t>
  </si>
  <si>
    <t>http://twitter.com/jlshaw87</t>
  </si>
  <si>
    <t>http://twitter.com/warvector</t>
  </si>
  <si>
    <t>http://twitter.com/netciel</t>
  </si>
  <si>
    <t>http://twitter.com/michaeliston</t>
  </si>
  <si>
    <t>http://twitter.com/loveoverxshimja</t>
  </si>
  <si>
    <t>http://twitter.com/dreamerxception</t>
  </si>
  <si>
    <t>http://twitter.com/methadonebaby</t>
  </si>
  <si>
    <t>http://twitter.com/epikmani</t>
  </si>
  <si>
    <t>http://twitter.com/answrguy</t>
  </si>
  <si>
    <t>http://twitter.com/evancss</t>
  </si>
  <si>
    <t>http://twitter.com/gndvl</t>
  </si>
  <si>
    <t>http://twitter.com/y3dips</t>
  </si>
  <si>
    <t>http://twitter.com/jonppenney</t>
  </si>
  <si>
    <t>http://twitter.com/jandrusk</t>
  </si>
  <si>
    <t>http://twitter.com/mygetshorty</t>
  </si>
  <si>
    <t>http://twitter.com/repaircarguides</t>
  </si>
  <si>
    <t>http://twitter.com/digiears</t>
  </si>
  <si>
    <t>http://twitter.com/vi_xii</t>
  </si>
  <si>
    <t>http://twitter.com/dardo82</t>
  </si>
  <si>
    <t>http://twitter.com/inzect02</t>
  </si>
  <si>
    <t>http://twitter.com/hansenkarsten</t>
  </si>
  <si>
    <t>http://twitter.com/laurenthl</t>
  </si>
  <si>
    <t>http://twitter.com/henriquemecking</t>
  </si>
  <si>
    <t>http://twitter.com/lpeterman</t>
  </si>
  <si>
    <t>http://twitter.com/johnfontana</t>
  </si>
  <si>
    <t>http://twitter.com/stmanfr</t>
  </si>
  <si>
    <t>http://twitter.com/on4r4p</t>
  </si>
  <si>
    <t>http://twitter.com/h3ll0ssec</t>
  </si>
  <si>
    <t>http://twitter.com/sonar_guy</t>
  </si>
  <si>
    <t>http://twitter.com/sigsec</t>
  </si>
  <si>
    <t>http://twitter.com/rcoutada</t>
  </si>
  <si>
    <t>http://twitter.com/ceprevost</t>
  </si>
  <si>
    <t>http://twitter.com/korhangurler</t>
  </si>
  <si>
    <t>http://twitter.com/maglo</t>
  </si>
  <si>
    <t>http://twitter.com/notfabrice</t>
  </si>
  <si>
    <t>http://twitter.com/lordrna</t>
  </si>
  <si>
    <t>http://twitter.com/esch</t>
  </si>
  <si>
    <t>http://twitter.com/artbyalida</t>
  </si>
  <si>
    <t>http://twitter.com/carlos_perez</t>
  </si>
  <si>
    <t>http://twitter.com/tzdev</t>
  </si>
  <si>
    <t>http://twitter.com/m0scar</t>
  </si>
  <si>
    <t>http://twitter.com/notthombjorke</t>
  </si>
  <si>
    <t>http://twitter.com/b_mike_thomas</t>
  </si>
  <si>
    <t>http://twitter.com/sec_vinnix</t>
  </si>
  <si>
    <t>http://twitter.com/racpong</t>
  </si>
  <si>
    <t>http://twitter.com/subzraw</t>
  </si>
  <si>
    <t>http://twitter.com/deltahacker</t>
  </si>
  <si>
    <t>http://twitter.com/gewoonlastig_</t>
  </si>
  <si>
    <t>http://twitter.com/casperspy</t>
  </si>
  <si>
    <t>http://twitter.com/uploadebs</t>
  </si>
  <si>
    <t>http://twitter.com/aventacron</t>
  </si>
  <si>
    <t>http://twitter.com/batmunkhcom</t>
  </si>
  <si>
    <t>http://twitter.com/panzer_jagdiron</t>
  </si>
  <si>
    <t>http://twitter.com/annontrinity</t>
  </si>
  <si>
    <t>http://twitter.com/anonycanada</t>
  </si>
  <si>
    <t>http://twitter.com/kaiux</t>
  </si>
  <si>
    <t>http://twitter.com/juesito</t>
  </si>
  <si>
    <t>http://twitter.com/lishevita</t>
  </si>
  <si>
    <t>http://twitter.com/archseptem</t>
  </si>
  <si>
    <t>http://twitter.com/netsecu</t>
  </si>
  <si>
    <t>http://twitter.com/ekosuhartono88</t>
  </si>
  <si>
    <t>http://twitter.com/sueur_christian</t>
  </si>
  <si>
    <t>http://twitter.com/experledge</t>
  </si>
  <si>
    <t>http://twitter.com/samehfayed</t>
  </si>
  <si>
    <t>http://twitter.com/securitytube</t>
  </si>
  <si>
    <t>http://twitter.com/iliquicity</t>
  </si>
  <si>
    <t>http://twitter.com/myhaxorninja</t>
  </si>
  <si>
    <t>http://twitter.com/musulmanfrance</t>
  </si>
  <si>
    <t>http://twitter.com/sebmln</t>
  </si>
  <si>
    <t>http://twitter.com/hackeamesta</t>
  </si>
  <si>
    <t>http://twitter.com/truthizsexy</t>
  </si>
  <si>
    <t>http://twitter.com/adz6794</t>
  </si>
  <si>
    <t>http://twitter.com/gawhd</t>
  </si>
  <si>
    <t>http://twitter.com/navajo</t>
  </si>
  <si>
    <t>http://twitter.com/pra3t0r1an</t>
  </si>
  <si>
    <t>http://twitter.com/tinolle</t>
  </si>
  <si>
    <t>http://twitter.com/rshanbhag</t>
  </si>
  <si>
    <t>http://twitter.com/piz69</t>
  </si>
  <si>
    <t>http://twitter.com/b1kcrwn</t>
  </si>
  <si>
    <t>http://twitter.com/haventfoundme</t>
  </si>
  <si>
    <t>http://twitter.com/sikalejr</t>
  </si>
  <si>
    <t>http://twitter.com/4amq</t>
  </si>
  <si>
    <t>http://twitter.com/oziee_sanwa</t>
  </si>
  <si>
    <t>http://twitter.com/intrusionskills</t>
  </si>
  <si>
    <t>http://twitter.com/nipunjaswal</t>
  </si>
  <si>
    <t>http://twitter.com/deniz_koekden</t>
  </si>
  <si>
    <t>http://twitter.com/x_gh_float</t>
  </si>
  <si>
    <t>http://twitter.com/darksurferza</t>
  </si>
  <si>
    <t>http://twitter.com/retweetubuntu</t>
  </si>
  <si>
    <t>http://twitter.com/wow_fredy</t>
  </si>
  <si>
    <t>http://twitter.com/connect24h</t>
  </si>
  <si>
    <t>http://twitter.com/ij0s3ph</t>
  </si>
  <si>
    <t>http://twitter.com/theonlyevil1</t>
  </si>
  <si>
    <t>http://twitter.com/en0fmc</t>
  </si>
  <si>
    <t>http://twitter.com/cr1ysys</t>
  </si>
  <si>
    <t>http://twitter.com/anarcocenobita</t>
  </si>
  <si>
    <t>http://twitter.com/wilderko</t>
  </si>
  <si>
    <t>http://twitter.com/nethemba</t>
  </si>
  <si>
    <t>http://twitter.com/fitigra</t>
  </si>
  <si>
    <t>http://twitter.com/salgado_bruno</t>
  </si>
  <si>
    <t>http://twitter.com/ochiinegri</t>
  </si>
  <si>
    <t>http://twitter.com/nessaferry</t>
  </si>
  <si>
    <t>http://twitter.com/titan_games</t>
  </si>
  <si>
    <t>http://twitter.com/garotascpbr</t>
  </si>
  <si>
    <t>http://twitter.com/gustcol</t>
  </si>
  <si>
    <t>http://twitter.com/plakkerigelijm</t>
  </si>
  <si>
    <t>http://twitter.com/seawolfrn</t>
  </si>
  <si>
    <t>http://twitter.com/dynamic585</t>
  </si>
  <si>
    <t>http://twitter.com/thepro_1903</t>
  </si>
  <si>
    <t>http://twitter.com/rapid7</t>
  </si>
  <si>
    <t>http://twitter.com/brav0hax</t>
  </si>
  <si>
    <t>http://twitter.com/lauraortiz_anon</t>
  </si>
  <si>
    <t>http://twitter.com/solemnwatch</t>
  </si>
  <si>
    <t>http://twitter.com/cynicalsecurity</t>
  </si>
  <si>
    <t>http://twitter.com/sergeybratus</t>
  </si>
  <si>
    <t>http://twitter.com/sascha242</t>
  </si>
  <si>
    <t>http://twitter.com/tavotejadacid</t>
  </si>
  <si>
    <t>http://twitter.com/pablogonzalezp</t>
  </si>
  <si>
    <t>http://twitter.com/pablogonzalezpe</t>
  </si>
  <si>
    <t>http://twitter.com/youtube</t>
  </si>
  <si>
    <t>http://twitter.com/guardiantech</t>
  </si>
  <si>
    <t>http://twitter.com/hdmoore</t>
  </si>
  <si>
    <t>http://twitter.com/packet_storm</t>
  </si>
  <si>
    <t>http://twitter.com/inj3ct0r</t>
  </si>
  <si>
    <t>http://twitter.com/bsidesnash</t>
  </si>
  <si>
    <t>http://twitter.com/georgiaweidman</t>
  </si>
  <si>
    <t>http://twitter.com/darkoperator</t>
  </si>
  <si>
    <t>http://twitter.com/socializewp</t>
  </si>
  <si>
    <t>http://twitter.com/blackhatevents</t>
  </si>
  <si>
    <t>http://twitter.com/currahee88</t>
  </si>
  <si>
    <t>http://twitter.com/th3j35t3r</t>
  </si>
  <si>
    <t>http://twitter.com/hit_a_donger</t>
  </si>
  <si>
    <t>http://twitter.com/heard</t>
  </si>
  <si>
    <t>http://twitter.com/scoopit</t>
  </si>
  <si>
    <t>http://twitter.com/jack_daniel</t>
  </si>
  <si>
    <t>http://twitter.com/eddwod</t>
  </si>
  <si>
    <t>http://twitter.com/h4x0rcouk</t>
  </si>
  <si>
    <t>http://twitter.com/ybenkhouya</t>
  </si>
  <si>
    <t>http://twitter.com/corujadeti</t>
  </si>
  <si>
    <t>http://twitter.com/tweetofv1ncent</t>
  </si>
  <si>
    <t>securityshell
12 Days of HaXmas: Impress Your
Family With Elite Metasploit Wizardry
https://t.co/zKUp2MftVw</t>
  </si>
  <si>
    <t>rajaihakki
http://t.co/TGia80HugZ metasploit
framework книгу скачать http://t.co/iRhKwik3Ex
чертеж разгрузочной емкости</t>
  </si>
  <si>
    <t>_coredump
RT @todb: On the 4th day of #haXmas,
@_sinn3r gave to me... https://t.co/oTuu2Lb7qU</t>
  </si>
  <si>
    <t>tecnologiafree
RT @j0eylane: 12 Days of HaXmas:
Impress Your Family With Elite
Metasploit Wizardry http://t.co/hj6jzB6oOv
#Metasploit #Rapid7</t>
  </si>
  <si>
    <t>exploit_this
PhotoStore 4.0.7. Shell Upload:
This Metasploit module exploits
a vulnerability found in PhotoStore
version 4.... http://t.co/p7T1JMNOw0</t>
  </si>
  <si>
    <t>thefox41
3andy emt7an pokraaa el sa3a 10
w 2a3d b 5 2tfrg Introduction to
Metasploit for Penetration Testing
and Hacking... http://t.co/3BCgxgl1Qq</t>
  </si>
  <si>
    <t>razoreqx
RT @StopMalvertisin: SecurityStreet
| 12 Days of HaXmas: Impress Your
Family With Elite Metasploit Wizardry
http://t.co/EKld4DwFJ3</t>
  </si>
  <si>
    <t>fl3xu5
@metasploit blog : 12 Days of HaXmas:
Impress Your Family With Elite
Metasploit Wizardry http://t.co/3ZZuOZqTWT</t>
  </si>
  <si>
    <t>j0eylane
12 Days of HaXmas: Impress Your
Family With Elite Metasploit Wizardry
http://t.co/hj6jzB6oOv #Metasploit
#Rapid7</t>
  </si>
  <si>
    <t>stopmalvertisin
SecurityStreet | 12 Days of HaXmas:
Impress Your Family With Elite
Metasploit Wizardry http://t.co/EKld4DwFJ3</t>
  </si>
  <si>
    <t>innoviceit
Metasploit: 12 Days of HaXmas:
Impress Your Fam... | SecurityStreet
https://t.co/QkE48MNr1v via @rapid7</t>
  </si>
  <si>
    <t>b0rn70d13
#SecurityStreet 12 Days of HaXmas:
Impress Your Family With Elite
Metasploit Wizardry: This post
is the fourth... http://t.co/KZOuCDTxeN</t>
  </si>
  <si>
    <t>infosecnewsbot
12 Days of HaXmas: Impress Your
Family With Elite Metasploit Wizardry:
This post is the f... http://t.co/xGHa3vT3um
#infosec #metasploit</t>
  </si>
  <si>
    <t>0xerror
RT @essachin: #metasploit Metasploit:
12 Days of HaXmas: Impress Your
Fam... | SecurityStreet http://t.co/eroj6XZj28</t>
  </si>
  <si>
    <t>essachin
#metasploit Metasploit: 12 Days
of HaXmas: Impress Your Fam...
| SecurityStreet http://t.co/eroj6XZj28</t>
  </si>
  <si>
    <t>todb
On the 4th day of #haXmas, @_sinn3r
gave to me... https://t.co/oTuu2Lb7qU</t>
  </si>
  <si>
    <t>cybercodes
PhotoStore 4.0.7. Shell Upload:
This Metasploit module exploits
a vulnerability found in PhotoStore
version 4.... http://t.co/m6i4K8Hawu</t>
  </si>
  <si>
    <t>levvitronlabs
PhotoStore 4.0.7. Shell Upload:
This Metasploit module exploits
a vulnerability found in PhotoS...
http://t.co/mH2EgoOJNZ via @Levvitron</t>
  </si>
  <si>
    <t>sysloggr
PhotoStore 4.0.7. Shell Upload:
This Metasploit module exploits
a vulnerability found in PhotoStore
version 4.... http://t.co/JxLm1c3aHu</t>
  </si>
  <si>
    <t>r3dy__
@MME_IT @Brav0Hax what about psexec_command
in metasploit?</t>
  </si>
  <si>
    <t>tonispbr
"Metasploit" on Tweeted Times http://t.co/Yon0XUlsN0</t>
  </si>
  <si>
    <t>nyounvlys
Quelqu'un a acheté et lu "Metasploit
: sécurité &amp;amp; hacking , Le guide
du pentesteur " ? J'hésite à l'acheter...</t>
  </si>
  <si>
    <t>mme_it
Disappointed, @metasploit #PowerShell
payloads not working on Windows
Server 2012 ;( #winrm #winrs #postexploitation
http://t.co/8fqMzyt57y</t>
  </si>
  <si>
    <t>anonyspain
Exploits @LauraOrtiz_Anon Metasploit
(Web oficial:http://t.co/J17iRfEHA5)
WinAUTOPWN (Programa:... http://t.co/Na81nKYzaD</t>
  </si>
  <si>
    <t>anonymiss_spain
Exploits @LauraOrtiz_Anon Metasploit
(Web oficial:http://t.co/M4q5maJlW1)
WinAUTOPWN (Programa:... http://t.co/wRWoIfsjaV</t>
  </si>
  <si>
    <t>anonspainloic
Exploits @LauraOrtiz_Anon Metasploit
(Web oficial:http://t.co/oCEBMjpdqU)
WinAUTOPWN (Programa:... http://t.co/3l7PY20KxX</t>
  </si>
  <si>
    <t>psxchotic
RT @TheColonial: 3 Months of Meterpreter
http://t.co/1FWwd6q3h6 - A run-down
on my recent work. Hopefully good
reading for #metasploit and …</t>
  </si>
  <si>
    <t>krailon
@mubix Hey I haven't been able
to get Metasploit to bind to my
DDNS name in weeks, any idea what's
up?</t>
  </si>
  <si>
    <t>btshell1
[IN]Seguridad de la información:
Proof of concept: Auditando sistema
con METASPLOIT... http://t.co/nkvc7BJYC3</t>
  </si>
  <si>
    <t>cyberdomain
Metasploit Toolkit for Penetration
Test, Exploit Devel, #Vulnerability
Research - #Cyber... http://t.co/jq7rYZ945o
#Shellcode #Testing</t>
  </si>
  <si>
    <t>wopot
RT @TheColonial: 3 Months of Meterpreter
http://t.co/1FWwd6q3h6 - A run-down
on my recent work. Hopefully good
reading for #metasploit and …</t>
  </si>
  <si>
    <t>fosnss
RT @OpenWebinarsnet: Metasploit,
nuevas amenazas... http://t.co/r3vcCx2mqf
#exploits #linux</t>
  </si>
  <si>
    <t>openwebinarsnet
Metasploit, nuevas amenazas...
http://t.co/r3vcCx2mqf #exploits
#linux</t>
  </si>
  <si>
    <t>selsroger
RT @trevrosen: 2013 saw Meterpreter
become better than ever thanks
to work by @TheColonial - write
up from @todb here: https://t.co/1MIGIgG…</t>
  </si>
  <si>
    <t>fahimmandvia
RT @TheColonial: 3 Months of Meterpreter
http://t.co/1FWwd6q3h6 - A run-down
on my recent work. Hopefully good
reading for #metasploit and …</t>
  </si>
  <si>
    <t>seancostigan
How to be a hacker... social engineering,
meterpreter, Kali, metasploit...
and some Windoze XP targets? http://t.co/dmGAmhpBWF</t>
  </si>
  <si>
    <t>marcmilligan
Reloaded: #Meterpreter got a 3
month overhaul. http://t.co/gScSf3C0I2</t>
  </si>
  <si>
    <t>__kail
RT @_sinn3r: #Apple Safari Makes
Password Stealing Fun and Easy?
Yes, Please: http://t.co/0L0DkZjsNj
#Metasploit</t>
  </si>
  <si>
    <t>_idkmatt
@solemnwatch because you're a faggot!!!
#ComeAtMe #Metasploit #Gay #FBI</t>
  </si>
  <si>
    <t>thassec
WMAP is a general purpose web application
scanning framework for Metasploit
Framework 3. http://t.co/qDMtTXRtxe</t>
  </si>
  <si>
    <t>fifth_sentinel
RT @TheColonial: 3 Months of Meterpreter
http://t.co/1FWwd6q3h6 - A run-down
on my recent work. Hopefully good
reading for #metasploit and …</t>
  </si>
  <si>
    <t>thinkdelta
RT @TheColonial: 3 Months of Meterpreter
http://t.co/1FWwd6q3h6 - A run-down
on my recent work. Hopefully good
reading for #metasploit and …</t>
  </si>
  <si>
    <t>remhard
RT @_sinn3r: #Apple Safari Makes
Password Stealing Fun and Easy?
Yes, Please: http://t.co/0L0DkZjsNj
#Metasploit</t>
  </si>
  <si>
    <t>global_hackers
Vulnerability Scanning with Metasploit:
Part II http://t.co/YYXQe1hgAf
#Hacking, #vulnerability, #wmapplugin</t>
  </si>
  <si>
    <t>mainhack
Vulnerability Scanning with Metasploit:
Part II http://t.co/7xUW202bGx.
#MainHack #Hacking, #vulnerability,
#wmapplugin</t>
  </si>
  <si>
    <t>robinfosecinst
Vulnerability Scanning with Metasploit:
Part II http://t.co/QQWMRvgeWD
#Hacking, #vulnerability, #wmapplugin</t>
  </si>
  <si>
    <t>t_toyota
RT @RobInfoSecInst: The Mechanics
of Metasploit http://t.co/VIjc6f6xUk
#hacking, #Metasploit</t>
  </si>
  <si>
    <t>egyp7
RT @todb: On the 3rd day of #haXmas,
@TheColonial gave to me... http://t.co/y1GboFmtOD</t>
  </si>
  <si>
    <t>deepimpactio
RT @todb: On the 3rd day of #haXmas,
@TheColonial gave to me... http://t.co/y1GboFmtOD</t>
  </si>
  <si>
    <t>pun1sh_3r
RT @rubenthijssen: .@TheColonial
did a great job working on the
#Meterpreter in #Metasploit. This
is what he did in the last few
months: ht…</t>
  </si>
  <si>
    <t>wolfinside
Maligno is an open source penetration
testing tool written in python,
that serves Metasploit payloads
http://t.co/thNICrhQlg</t>
  </si>
  <si>
    <t>rubenthijssen
.@TheColonial did a great job working
on the #Meterpreter in #Metasploit.
This is what he did in the last
few months: http://t.co/ZnzIsV1ZRK</t>
  </si>
  <si>
    <t>bryongloden
RT @trevrosen: 2013 saw Meterpreter
become better than ever thanks
to work by @TheColonial - write
up from @todb here: https://t.co/1MIGIgG…</t>
  </si>
  <si>
    <t>_lopi_
RT @TheColonial: 3 Months of Meterpreter
http://t.co/1FWwd6q3h6 - A run-down
on my recent work. Hopefully good
reading for #metasploit and …</t>
  </si>
  <si>
    <t>jcran
RT @trevrosen: 2013 saw Meterpreter
become better than ever thanks
to work by @TheColonial - write
up from @todb here: https://t.co/1MIGIgG…</t>
  </si>
  <si>
    <t>trevrosen
2013 saw Meterpreter become better
than ever thanks to work by @TheColonial
- write up from @todb here: https://t.co/1MIGIgGq89</t>
  </si>
  <si>
    <t>s3yfullah
[KAÇIRMAYIN] Güzel bir kitap koleksiyonu
&amp;gt; http://t.co/otenYNUfpH #Programming
#Hacking #pentesting #metasploit</t>
  </si>
  <si>
    <t>thebokojan
RT @todb: On the 3rd day of #haXmas,
@TheColonial gave to me... http://t.co/y1GboFmtOD</t>
  </si>
  <si>
    <t>leoferreyra
RT @TheColonial: 3 Months of Meterpreter
http://t.co/1FWwd6q3h6 - A run-down
on my recent work. Hopefully good
reading for #metasploit and …</t>
  </si>
  <si>
    <t>exploit_hub
The Wordpress Orange Themes Generic
Upload and Remo... Metasploit Exploit
has been updated (http://t.co/HxFZTB2MWn)</t>
  </si>
  <si>
    <t>thegrugq
@cynicalsecurity @sergeybratus
ha. You'll probably required to
serve 2 years in the exploit corps,
and keep a fully loaded metasploit
@ home</t>
  </si>
  <si>
    <t>ziromr
@sascha242 mach lieber nen kurs
wie man metasploit plugins schreibt
;)</t>
  </si>
  <si>
    <t>michaelmcatee
RT @TheColonial: 3 Months of Meterpreter
http://t.co/1FWwd6q3h6 - A run-down
on my recent work. Hopefully good
reading for #metasploit and …</t>
  </si>
  <si>
    <t>phreaklets
RT @TheColonial: 3 Months of Meterpreter
http://t.co/1FWwd6q3h6 - A run-down
on my recent work. Hopefully good
reading for #metasploit and …</t>
  </si>
  <si>
    <t>borjamerino
RT @todb: On the 3rd day of #haXmas,
@TheColonial gave to me... http://t.co/y1GboFmtOD</t>
  </si>
  <si>
    <t>wvuuuuuuuuuuuuu
RT @TheColonial: 3 Months of Meterpreter
http://t.co/1FWwd6q3h6 - A run-down
on my recent work. Hopefully good
reading for #metasploit and …</t>
  </si>
  <si>
    <t>hcxcz
Raskolnikoff's WTF Daily is out!
http://t.co/lZgrCpZTt0 Stories
via @metasploit</t>
  </si>
  <si>
    <t>codewatchorg
RT @TheColonial: 3 Months of Meterpreter
http://t.co/1FWwd6q3h6 - A run-down
on my recent work. Hopefully good
reading for #metasploit and …</t>
  </si>
  <si>
    <t>darth_d0c
RT @StopMalvertisin: SecurityStreet
| Meterpreter, Reloaded http://t.co/cCOcJSthQq</t>
  </si>
  <si>
    <t>_juan_vazquez_
RT @todb: On the 3rd day of #haXmas,
@TheColonial gave to me... http://t.co/y1GboFmtOD</t>
  </si>
  <si>
    <t>portablewebid
Red Hat CloudForms Management Engine
5.1 miq_policy/explorer SQL Injection
This Metasploit module exploits
a SQL... http://t.co/UTrPjFTuHh</t>
  </si>
  <si>
    <t>mateusz_jozef
RT @TheColonial: 3 Months of Meterpreter
http://t.co/1FWwd6q3h6 - A run-down
on my recent work. Hopefully good
reading for #metasploit and …</t>
  </si>
  <si>
    <t>_sinn3r
RT @todb: On the 3rd day of #haXmas,
@TheColonial gave to me... http://t.co/y1GboFmtOD</t>
  </si>
  <si>
    <t>jedws
RT @TheColonial: 3 Months of Meterpreter
http://t.co/1FWwd6q3h6 - A run-down
on my recent work. Hopefully good
reading for #metasploit and …</t>
  </si>
  <si>
    <t>thecolonial
@darkestral @metasploit Thanks!</t>
  </si>
  <si>
    <t>scriptjunkie1
RT @todb: On the 3rd day of #haXmas,
@TheColonial gave to me... http://t.co/y1GboFmtOD</t>
  </si>
  <si>
    <t>darkestral
@TheColonial @metasploit excellent
read, great stuff!</t>
  </si>
  <si>
    <t>emmetc99
RT @TheColonial: 3 Months of Meterpreter
http://t.co/1FWwd6q3h6 - A run-down
on my recent work. Hopefully good
reading for #metasploit and …</t>
  </si>
  <si>
    <t>metasploit
RT @TheColonial: 3 Months of Meterpreter
http://t.co/1FWwd6q3h6 - A run-down
on my recent work. Hopefully good
reading for #metasploit and …</t>
  </si>
  <si>
    <t>isnr_abudhabi
RT @JSchimR7: Information Security:
Federal Friday - 12.27.13... |
SecurityStreet https://t.co/mgzgbvcB73
via @rapid7 #cybersecurity #metas…</t>
  </si>
  <si>
    <t>jschimr7
Information Security: Federal Friday
- 12.27.13... | SecurityStreet
https://t.co/mgzgbvcB73 via @rapid7
#cybersecurity #metasploit #nexpose</t>
  </si>
  <si>
    <t>snakingmax
@tavotejadacid De web a wordlist
(requiere metasploit): http://t.co/J4QdGt2r02
De texto a wordlist (python3 script):
http://t.co/l4pdhMwdHU</t>
  </si>
  <si>
    <t>nmonkee
RT @TheColonial: 3 Months of Meterpreter
http://t.co/1FWwd6q3h6 - A run-down
on my recent work. Hopefully good
reading for #metasploit and …</t>
  </si>
  <si>
    <t>atimorin
RT @TheColonial: 3 Months of Meterpreter
http://t.co/1FWwd6q3h6 - A run-down
on my recent work. Hopefully good
reading for #metasploit and …</t>
  </si>
  <si>
    <t>nightrang3r
RT @TheColonial: 3 Months of Meterpreter
http://t.co/1FWwd6q3h6 - A run-down
on my recent work. Hopefully good
reading for #metasploit and …</t>
  </si>
  <si>
    <t>justincormack
When journalists discover nmap
and metasploit http://t.co/1UF8aCS7mp</t>
  </si>
  <si>
    <t>highfrequnce
RT @CyberDomain: Metasploit Penetration
Testing Cookbook - #Cyber #Security
#Hacker #Military http://t.co/80YHtbyLsB
#1849517428</t>
  </si>
  <si>
    <t>morisson
RT @TheColonial: 3 Months of Meterpreter
http://t.co/1FWwd6q3h6 - A run-down
on my recent work. Hopefully good
reading for #metasploit and …</t>
  </si>
  <si>
    <t>hacktobeer
RT @TheColonial: 3 Months of Meterpreter
http://t.co/1FWwd6q3h6 - A run-down
on my recent work. Hopefully good
reading for #metasploit and …</t>
  </si>
  <si>
    <t>johnnycannuk
RT @TheColonial: 3 Months of Meterpreter
http://t.co/1FWwd6q3h6 - A run-down
on my recent work. Hopefully good
reading for #metasploit and …</t>
  </si>
  <si>
    <t>dacf_12
RT @fluproject: RT @fluproject:
Ponencia ataque real con @metasploit
posible distribución malware http://t.co/qci1VuZIL6
// @pablogonzalezp…</t>
  </si>
  <si>
    <t>brandonprry
RT @TheColonial: 3 Months of Meterpreter
http://t.co/1FWwd6q3h6 - A run-down
on my recent work. Hopefully good
reading for #metasploit and …</t>
  </si>
  <si>
    <t>fluproject
RT @fluproject: Ponencia ataque
real con @metasploit posible distribución
malware http://t.co/qci1VuZIL6
// @pablogonzalezpe [remember]</t>
  </si>
  <si>
    <t>bonsaiviking
RT @TheColonial: 3 Months of Meterpreter
http://t.co/1FWwd6q3h6 - A run-down
on my recent work. Hopefully good
reading for #metasploit and …</t>
  </si>
  <si>
    <t>meatballs__
RT @TheColonial: 3 Months of Meterpreter
http://t.co/1FWwd6q3h6 - A run-down
on my recent work. Hopefully good
reading for #metasploit and …</t>
  </si>
  <si>
    <t>forgottensec
RT @TheColonial: 3 Months of Meterpreter
http://t.co/1FWwd6q3h6 - A run-down
on my recent work. Hopefully good
reading for #metasploit and …</t>
  </si>
  <si>
    <t>ciccio_87xx
RT @TheColonial: 3 Months of Meterpreter
http://t.co/1FWwd6q3h6 - A run-down
on my recent work. Hopefully good
reading for #metasploit and …</t>
  </si>
  <si>
    <t>onuralanbel
RT @TheColonial: 3 Months of Meterpreter
http://t.co/1FWwd6q3h6 - A run-down
on my recent work. Hopefully good
reading for #metasploit and …</t>
  </si>
  <si>
    <t>crypiehef
RT @TheColonial: 3 Months of Meterpreter
http://t.co/1FWwd6q3h6 - A run-down
on my recent work. Hopefully good
reading for #metasploit and …</t>
  </si>
  <si>
    <t>egeektronic
RT @TheColonial: 3 Months of Meterpreter
http://t.co/1FWwd6q3h6 - A run-down
on my recent work. Hopefully good
reading for #metasploit and …</t>
  </si>
  <si>
    <t>jstnkndy
RT @TheColonial: 3 Months of Meterpreter
http://t.co/1FWwd6q3h6 - A run-down
on my recent work. Hopefully good
reading for #metasploit and …</t>
  </si>
  <si>
    <t>captainhooligan
RT @TheColonial: 3 Months of Meterpreter
http://t.co/1FWwd6q3h6 - A run-down
on my recent work. Hopefully good
reading for #metasploit and …</t>
  </si>
  <si>
    <t>benfinke
RT @TheColonial: 3 Months of Meterpreter
http://t.co/1FWwd6q3h6 - A run-down
on my recent work. Hopefully good
reading for #metasploit and …</t>
  </si>
  <si>
    <t>mubix
RT @TheColonial: 3 Months of Meterpreter
http://t.co/1FWwd6q3h6 - A run-down
on my recent work. Hopefully good
reading for #metasploit and …</t>
  </si>
  <si>
    <t>fozavci
RT @TheColonial: 3 Months of Meterpreter
http://t.co/1FWwd6q3h6 - A run-down
on my recent work. Hopefully good
reading for #metasploit and …</t>
  </si>
  <si>
    <t>spyd3r
RT @TheColonial: 3 Months of Meterpreter
http://t.co/1FWwd6q3h6 - A run-down
on my recent work. Hopefully good
reading for #metasploit and …</t>
  </si>
  <si>
    <t>zbrianw
RT @TheColonial: 3 Months of Meterpreter
http://t.co/1FWwd6q3h6 - A run-down
on my recent work. Hopefully good
reading for #metasploit and …</t>
  </si>
  <si>
    <t>xaitax
RT @TheColonial: 3 Months of Meterpreter
http://t.co/1FWwd6q3h6 - A run-down
on my recent work. Hopefully good
reading for #metasploit and …</t>
  </si>
  <si>
    <t>axcheron
RT @TheColonial: 3 Months of Meterpreter
http://t.co/1FWwd6q3h6 - A run-down
on my recent work. Hopefully good
reading for #metasploit and …</t>
  </si>
  <si>
    <t>rudy386
How To Use Metasploit Tutorial
[1] - Metasploit Bare Basics (For
Begginers): http://t.co/91upa7dpt6
via @youtube</t>
  </si>
  <si>
    <t>corelanc0d3r
RT @TheColonial: 3 Months of Meterpreter
http://t.co/1FWwd6q3h6 - A run-down
on my recent work. Hopefully good
reading for #metasploit and …</t>
  </si>
  <si>
    <t>hectorrsantiago
nMap, Metasploit and SET are some
of the best tools for PenTesting
"@guardian: How to be a hacker
http://t.co/25rP94eTew - @guardiantech"</t>
  </si>
  <si>
    <t>zwned
[Suggested Reading] - Metasploit:
12 Days of HaXmas - http://t.co/wD4QUzT0Oh</t>
  </si>
  <si>
    <t>hybridakash
@hdmoore Sir following me bak on
twitter I don knw how big it mean
4 oders but for me Metasploit King
joined me Thanks Sir feeling honored..</t>
  </si>
  <si>
    <t>xrenster
#exploit RealNetworks RealPlayer
Version Attribute Buffer Overflow:
This Metasploit module e... http://t.co/aWs5ZPnXzX
via @packet_storm</t>
  </si>
  <si>
    <t>jlshaw87
Metasploit: 12 Days of HaXmas:
Apple Safari Mak... | SecurityStreet
https://t.co/K2DnR7ARoV via @rapid7</t>
  </si>
  <si>
    <t>warvector
@inj3ct0r Hi Im currently listin
vulns/exploits (metasploit,exploitdb,nexpose,elliot),
I would need the 1337DAYdb, could
you send me it pls?</t>
  </si>
  <si>
    <t>netciel
RealNetworks RealPlayer Version
Attribute Buffer Overflow This
Metasploit module exploits a stack-based
buffer... http://t.co/3c6dbEUx8P</t>
  </si>
  <si>
    <t>michaeliston
kasih tau jawaban level 1 itu nmap
level 2 metasploit biar ga ke kosan
lagi kalian...</t>
  </si>
  <si>
    <t>loveoverxshimja
O - Repórtense qué están haciendo
soldados?- P- Yo una query Yo-
configurando metasploit G- En C++
O- ...*cerrar youtube*</t>
  </si>
  <si>
    <t>dreamerxception
RT @EpikMani: I AM NOT A HACKER!
I DONT KNOW SQL OR METASPLOIT!
MY PC IS A WINDOWS 7 HOME BOX!
RT AND SPREAD THE WORD! Kthnxbai</t>
  </si>
  <si>
    <t>methadonebaby
RT @EpikMani: I AM NOT A HACKER!
I DONT KNOW SQL OR METASPLOIT!
MY PC IS A WINDOWS 7 HOME BOX!
RT AND SPREAD THE WORD! Kthnxbai</t>
  </si>
  <si>
    <t>epikmani
I AM NOT A HACKER! I DONT KNOW
SQL OR METASPLOIT! MY PC IS A WINDOWS
7 HOME BOX! RT AND SPREAD THE WORD!
Kthnxbai</t>
  </si>
  <si>
    <t>answrguy
Metasploit http://t.co/XKxc75e1SC</t>
  </si>
  <si>
    <t>evancss
hi, @hdmoore ,so glad you followed
me, i'm the chinese translator
of "Metasploit:a pentest's guide"
, i love your Metasploit!</t>
  </si>
  <si>
    <t>gndvl
RT @_sinn3r: #Apple Safari Makes
Password Stealing Fun and Easy?
Yes, Please: http://t.co/0L0DkZjsNj
#Metasploit</t>
  </si>
  <si>
    <t>y3dips
RT @_sinn3r: #Apple Safari Makes
Password Stealing Fun and Easy?
Yes, Please: http://t.co/0L0DkZjsNj
#Metasploit</t>
  </si>
  <si>
    <t>jonppenney
RealNetworks RealPlayer Version
Attribute Buffer Overflow - This
Metasploit module exploits a stack-based
buffer o... http://t.co/25Hjri7Z8s</t>
  </si>
  <si>
    <t>jandrusk
RT @_sinn3r: #Apple Safari Makes
Password Stealing Fun and Easy?
Yes, Please: http://t.co/0L0DkZjsNj
#Metasploit</t>
  </si>
  <si>
    <t>mygetshorty
About metasploit, from wikipedia
http://t.co/S2sqqvOhJ8</t>
  </si>
  <si>
    <t>repaircarguides
#download Metasploit Penetration
Testing Cookbook - Abhinav Singh
http://t.co/xAs2BpLV5V</t>
  </si>
  <si>
    <t>digiears
RT @bsidesnash: We've received
registrations for @georgiaweidman's
training on pentesting with metasploit.
Don't miss it: http://t.co/IlUjd…</t>
  </si>
  <si>
    <t>vi_xii
Penetration Testing Software |
Metasploit http://t.co/sSEqQvnXSH</t>
  </si>
  <si>
    <t>dardo82
I liked a @YouTube video http://t.co/TXG2ZRSweW
Installing and using Kali Linux,
Metasploit, nmap and more on android</t>
  </si>
  <si>
    <t>inzect02
CVE-2013-1710 Thanks :) @metasploit</t>
  </si>
  <si>
    <t>hansenkarsten
RT @StopMalvertisin: SecurityStreet
| 12 Days of HaXmas: Apple Safari
Makes Password Stealing Fun and
Easy? Yes, Please! http://t.co/JHV042…</t>
  </si>
  <si>
    <t>laurenthl
RT @_sinn3r: #Apple Safari Makes
Password Stealing Fun and Easy?
Yes, Please: http://t.co/VqWyCGoVNh
#Metasploit</t>
  </si>
  <si>
    <t>henriquemecking
Metasploit, ha quanto tempo heim.
Que saudade de vc. Hehehe #SouDev
com saudade do tempo de Infosec...</t>
  </si>
  <si>
    <t>lpeterman
RT @JohnFontana: Safari storage
of un-encrypted session states
can lead to #password theft. http://t.co/utR8yp1knI</t>
  </si>
  <si>
    <t>johnfontana
Safari storage of un-encrypted
session states can lead to #password
theft. http://t.co/utR8yp1knI</t>
  </si>
  <si>
    <t>stmanfr
RT @_sinn3r: #Apple Safari Makes
Password Stealing Fun and Easy?
Yes, Please: http://t.co/0L0DkZjsNj
#Metasploit</t>
  </si>
  <si>
    <t>on4r4p
RT @_sinn3r: #Apple Safari Makes
Password Stealing Fun and Easy?
Yes, Please: http://t.co/0L0DkZjsNj
#Metasploit</t>
  </si>
  <si>
    <t>h3ll0ssec
#PacketStromSecurity RealNetworks
RealPlayer Version Attribute Buffer
Overflow: This Metasploit module
e... http://t.co/ygWI7oseW2 #News</t>
  </si>
  <si>
    <t>sonar_guy
RealNetworks RealPlayer Version
Attribute Buffer Overflow: This
Metasploit module exploits a stack-based
buffe... http://t.co/0RWdcRZG87</t>
  </si>
  <si>
    <t>sigsec
RT @_sinn3r: #Apple Safari Makes
Password Stealing Fun and Easy?
Yes, Please: http://t.co/0L0DkZjsNj
#Metasploit</t>
  </si>
  <si>
    <t>rcoutada
RT @_sinn3r: #Apple Safari Makes
Password Stealing Fun and Easy?
Yes, Please: http://t.co/0L0DkZjsNj
#Metasploit</t>
  </si>
  <si>
    <t>ceprevost
RT @_sinn3r: #Apple Safari Makes
Password Stealing Fun and Easy?
Yes, Please: http://t.co/0L0DkZjsNj
#Metasploit</t>
  </si>
  <si>
    <t>korhangurler
RT @_sinn3r: #Apple Safari Makes
Password Stealing Fun and Easy?
Yes, Please: http://t.co/0L0DkZjsNj
#Metasploit</t>
  </si>
  <si>
    <t>maglo
RT @_sinn3r: #Apple Safari Makes
Password Stealing Fun and Easy?
Yes, Please: http://t.co/0L0DkZjsNj
#Metasploit</t>
  </si>
  <si>
    <t>notfabrice
12 Days of HaXmas: Apple Safari
Makes Password Stealing Fun and
Easy? Yes, Please! - http://t.co/s8KvxHGfQw</t>
  </si>
  <si>
    <t>lordrna
RT @_sinn3r: #Apple Safari Makes
Password Stealing Fun and Easy?
Yes, Please: http://t.co/lzQWTyjvMo
#Metasploit</t>
  </si>
  <si>
    <t>esch
RT @_sinn3r: #Apple Safari Makes
Password Stealing Fun and Easy?
Yes, Please: http://t.co/0L0DkZjsNj
#Metasploit</t>
  </si>
  <si>
    <t>artbyalida
RT @DarkOperator: 12 Days of HaXmas:
Apple Safari Makes Password Stealing
Fun and Easy? Yes, Please! http://t.co/lnWD9kMrBQ</t>
  </si>
  <si>
    <t>carlos_perez
RT @_sinn3r: #Apple Safari Makes
Password Stealing Fun and Easy?
Yes, Please: http://t.co/0L0DkZjsNj
#Metasploit</t>
  </si>
  <si>
    <t>tzdev
RT @_sinn3r: #Apple Safari Makes
Password Stealing Fun and Easy?
Yes, Please: http://t.co/0L0DkZjsNj
#Metasploit</t>
  </si>
  <si>
    <t>m0scar
IPs + Metasploit = Troleito epiko.</t>
  </si>
  <si>
    <t>notthombjorke
Time to Play With Metasploit In
The Airport and Try Not To Get
In Trouble For It</t>
  </si>
  <si>
    <t>b_mike_thomas
RT @InfosecNewsBot: 12 Days of
HaXmas: Apple Safari Makes Password
Stealing Fun and Easy? Yes, Please!:
This ... http://t.co/CzmSmVPU5a
#in…</t>
  </si>
  <si>
    <t>sec_vinnix
RT @CyberDomain: #CyberWar - Metasploit
Books http://t.co/SZvJnt6MAq #Exploit
#Backtrack #Fuzzing #PenTest #Shellcode
#VxWorks #Flame #Stux…</t>
  </si>
  <si>
    <t>racpong
RT @CyberDomain: Metasploit: The
#Penetration Tester's Guide - #Cyber
#Security #Hacker #Military http://t.co/5Fn9lt0jmt
#Client-sideAttack</t>
  </si>
  <si>
    <t>subzraw
RT @deltaHacker: Επεισόδια για
τα Metasploit [http://t.co/gY7Hrl5yag]
και Armitage [http://t.co/2L5ZygJVFp]:
Για ακόμα πιο ωραία, χειμωνιάτ…</t>
  </si>
  <si>
    <t>deltahacker
Επεισόδια για τα Metasploit [http://t.co/gY7Hrl5yag]
και Armitage [http://t.co/2L5ZygJVFp]:
Για ακόμα πιο ωραία, χειμωνιάτικα
απογεύματα!</t>
  </si>
  <si>
    <t>gewoonlastig_
Metasploit opstarten dan maar ^^</t>
  </si>
  <si>
    <t>casperspy
Exploit payload infecting to Chinese
server deploy Metasploit http://t.co/X0qZdBf6mU
#cybercrime #chinaexploit</t>
  </si>
  <si>
    <t>uploadebs
12 Days of HaXmas: SAP Hacking
http://t.co/XBNOuprvGO</t>
  </si>
  <si>
    <t>aventacron
Apple так и не пофиксил позорную
прореху в Safari... RT @_sinn3r
Actually, they still store data
un-encrypted. See: http://t.co/cMvd6gWe9V</t>
  </si>
  <si>
    <t>batmunkhcom
Metasploit iig zohiogch HD Moore
ah namaig twittert dagajee</t>
  </si>
  <si>
    <t>panzer_jagdiron
パーフェクト？サポート期限切れたと同時に世界中のハッカーが脆弱性報告するんでしょ。そんでMetasploitとか使えば素人でも侵入できるOSの出来上がり。</t>
  </si>
  <si>
    <t>annontrinity
RT @AnonyCanada: Hacking Tutorials
- 10 - How to hack into windo...
http://t.co/A3jFYXUA3t</t>
  </si>
  <si>
    <t>anonycanada
Hacking Tutorials - 10 - How to
hack into windo... http://t.co/A3jFYXUA3t</t>
  </si>
  <si>
    <t>kaiux
RT @SecurityTube: Metasploit Labs:
http://t.co/4Ca6bWa4aA</t>
  </si>
  <si>
    <t>juesito
RT @SecurityTube: Metasploit Labs:
http://t.co/4Ca6bWa4aA</t>
  </si>
  <si>
    <t>lishevita
"Fox Acid is basically Metasploit
with a budget" - Bruce Schneier
http://t.co/C5kCY1sfkP</t>
  </si>
  <si>
    <t>archseptem
RT @BlackHatEvents: .@mubix presents
Metasploit Framework &amp;amp; Post
Exploitation practices in an intense
class at #BlackHat Asia http://t.co/e…</t>
  </si>
  <si>
    <t>netsecu
Metasploit for Pentesters &amp;amp;laquo;
SecurityTube Trainings, http://t.co/gQvzFfKROL
#security</t>
  </si>
  <si>
    <t>ekosuhartono88
G+: Armitage Armitage is a graphical
cyber attack management tool for
Metasploit… http://t.co/GFPOPUffd1</t>
  </si>
  <si>
    <t>sueur_christian
RT @SecurityTube: Metasploit Labs:
http://t.co/4Ca6bWa4aA</t>
  </si>
  <si>
    <t>experledge
RT @SecurityTube: Metasploit Labs:
http://t.co/4Ca6bWa4aA</t>
  </si>
  <si>
    <t>samehfayed
RT @SecurityTube: Metasploit Labs:
http://t.co/4Ca6bWa4aA</t>
  </si>
  <si>
    <t>securitytube
Metasploit Labs: http://t.co/4Ca6bWa4aA</t>
  </si>
  <si>
    <t>iliquicity
☑ Laptop On ☑ Backtrack Installed
☑ Metasploit started #OPLearn2KnowMe</t>
  </si>
  <si>
    <t>myhaxorninja
@Currahee88 @th3j35t3r Metasploit
is hands down one if the best tools
for VA/exploitation.</t>
  </si>
  <si>
    <t>musulmanfrance
RT @SebMln: @musulmanfrance Preuve
que ce sont des blaireaux et pas
des "hackers" #Metasploit</t>
  </si>
  <si>
    <t>sebmln
@musulmanfrance Preuve que ce sont
des blaireaux et pas des "hackers"
#Metasploit</t>
  </si>
  <si>
    <t>hackeamesta
RT @TruthIzSexy: The Ultimate List
of #Hacking Scripts for #Metasploit's
Meterpreter http://t.co/7Ul6wMe8E7</t>
  </si>
  <si>
    <t>truthizsexy
The Ultimate List of #Hacking Scripts
for #Metasploit's Meterpreter http://t.co/7Ul6wMe8E7</t>
  </si>
  <si>
    <t>adz6794
@hdmoore What a Christmas present!
A follow from your good self, love
your work! #seasonsgreetings #metasploit
#rapid7</t>
  </si>
  <si>
    <t>gawhd
RT @Navajo: @_idkMatt @Gawhd @hit_a_donger
@Heard only if metasploit is pre
installed</t>
  </si>
  <si>
    <t>navajo
@_idkMatt @Gawhd @hit_a_donger
@Heard only if metasploit is pre
installed</t>
  </si>
  <si>
    <t>pra3t0r1an
Metasploit: 12 Days of HaXmas:
SAP Hacking | SecurityStreet http://t.co/GD3VJquTG4</t>
  </si>
  <si>
    <t>tinolle
12 Days of HaXmas: SAP Hacking
| Metasploit Framework -SecurityStreet
| @scoopit http://t.co/hy6XmY0Vuq</t>
  </si>
  <si>
    <t>rshanbhag
#SAP Metasploit: 12 Days of HaXmas:
SAP Hacking | SecurityStreet: This
year 2013 disclosure of a banking
Troja... http://t.co/1AaY3ZVFVF</t>
  </si>
  <si>
    <t>piz69
Metasploit: 12 Days of HaXmas:
SAP Hacking | SecurityStreet -
https://t.co/5Xf4u2boTj</t>
  </si>
  <si>
    <t>b1kcrwn
Metasploit - The Exploit Learning
Tree http://t.co/NQEjgojuTW via
@packet_storm</t>
  </si>
  <si>
    <t>haventfoundme
RT @StopMalvertisin: SecurityStreet
| 12 Days of HaXmas: SAP Hacking
http://t.co/DV2kZUtlG3</t>
  </si>
  <si>
    <t>sikalejr
"@essachin: #metasploit Metasploit:
12 Days of HaXmas: SAP Hacking
| SecurityStreet http://t.co/EHLj2j6BTT"</t>
  </si>
  <si>
    <t>4amq
RT @rapid7: If you missed our webcast
on #SAP pentesting, join "From
Zero to Hero with Metasploit" at
2pm http://t.co/Pfvf2ig1Y6 #pwnSAP</t>
  </si>
  <si>
    <t>oziee_sanwa
RT @CyberDomain: #CyberWar - Metasploit
Books http://t.co/94X4RGSa4W #Exploit
#Backtrack #Netcat #PenTest #Shellcode
#Flame #Stuxnet #SCADA…</t>
  </si>
  <si>
    <t>intrusionskills
Metasploit: Bypassing Adobe Reader
Sandbox https://t.co/jvijifYYBY
@rapid7</t>
  </si>
  <si>
    <t>nipunjaswal
Creating Metasploit Modules Are
way too easy then Creating the
same for SET.</t>
  </si>
  <si>
    <t>deniz_koekden
Bis jetzt nutz ich den Jailbreak
nur um Metasploit aufm iPhone zu
nutzen, mir fehlt nur noch Quasar
und Barrel</t>
  </si>
  <si>
    <t>x_gh_float
クリスマスmetasploit構築</t>
  </si>
  <si>
    <t>darksurferza
Metasploit has http ntlm relay
modules, and is able to exploit
this with minimal effort. Can be
used on any ntlmv2 service #0dayxmas</t>
  </si>
  <si>
    <t>retweetubuntu
[ubuntu] fatal: could not create
work tree dir ‘metasploit-framework’.:
Permission denied: i am following
this... http://t.co/QMHvfOQYk0</t>
  </si>
  <si>
    <t>wow_fredy
Waktunya mainin Metasploit :) ,
hot news : web sman 8 semarang
di deface oleh member I.D.C.A .</t>
  </si>
  <si>
    <t>connect24h
▶ 後で見る。日本語: Japanese] Windows XP/2003
CVE-2013-5065 0day Metasploit Exploitation
&amp;amp; Mitigation Demo - YouTube
http://t.co/d11VbghHSQ</t>
  </si>
  <si>
    <t>ij0s3ph
RT @cr1ysys: If anyone demos metasploit
to their normal family members
please put it up on YouTube. #InfoSecReactions</t>
  </si>
  <si>
    <t>theonlyevil1
@jack_daniel I forget, did you
ever work for metasploit or do
I have the wrong Jack Daniel?</t>
  </si>
  <si>
    <t>en0fmc
This! Or neighbors ;) “@cr1ysys:
If anyone demos metasploit to their
normal family members please put
it up on YouTube. #InfoSecReactions”</t>
  </si>
  <si>
    <t>cr1ysys
If anyone demos metasploit to their
normal family members please put
it up on YouTube. #InfoSecReactions</t>
  </si>
  <si>
    <t>anarcocenobita
RT @eddwod: @h4x0rcouk A Penetration
Tester's Guide to IPMI and BMCs
https://t.co/1SSeL9e0AG</t>
  </si>
  <si>
    <t>wilderko
RT @nethemba: Vulnerability Scanning
with Metasploit: Part II... http://t.co/0quDAR8uZJ</t>
  </si>
  <si>
    <t>nethemba
Vulnerability Scanning with Metasploit:
Part II... http://t.co/0quDAR8uZJ</t>
  </si>
  <si>
    <t>fitigra
@ybenkhouya Tu pourrais m'aider
stp ? J'ai laissé un commentaire
sur ton article de metasploit sur
CentOS. Merci !</t>
  </si>
  <si>
    <t>salgado_bruno
[Vale a pena ver de novo] Vídeo
Webinar #1 – Metasploit Framework
– Apresentação da ferramenta http://t.co/ezGnBIg3W2</t>
  </si>
  <si>
    <t>ochiinegri
3389/tcp open METASPLOIT !!!!</t>
  </si>
  <si>
    <t>nessaferry
Mastering Metasploit: RAW – lançamento
programado para maio de 2014 http://t.co/a3t6f6C2Yw
via @corujadeti</t>
  </si>
  <si>
    <t>titan_games
Mastering Metasploit: RAW – lançamento
programado para maio de 2014 http://t.co/BJkVx61U08
via @corujadeti</t>
  </si>
  <si>
    <t>garotascpbr
Mastering Metasploit: RAW – lançamento
programado para maio de 2014 http://t.co/flXiN1DT8a
(via @gustcol)</t>
  </si>
  <si>
    <t>gustcol
Mastering Metasploit: RAW - lançamento
programado para maio de 2014 http://t.co/DJZWmzYiL6
#metasploit #hacker</t>
  </si>
  <si>
    <t>plakkerigelijm
@TweetOfV1nCenT Alleen xss sql
brute forcen rats rootkirs server
intrusions hpp ddos Dns attack
Rws Attack Keyloggers SP metasploit
(1/2)</t>
  </si>
  <si>
    <t>seawolfrn
First @metasploit module accepted!
Auxiliary Module to scan for Poison
Ivy C&amp;amp;C Servers. First of many
hopefully ;)</t>
  </si>
  <si>
    <t>dynamic585
A bottle of Jose Cuervo Metasploit
and some #hacking... I think so!
#Ubuntu4Life Veronica Starr</t>
  </si>
  <si>
    <t>thepro_1903
yaa @metasploit update hatası verecek
başka zaman bulamadın mı ...</t>
  </si>
  <si>
    <t xml:space="preserve">rapid7
</t>
  </si>
  <si>
    <t xml:space="preserve">brav0hax
</t>
  </si>
  <si>
    <t xml:space="preserve">lauraortiz_anon
</t>
  </si>
  <si>
    <t xml:space="preserve">solemnwatch
</t>
  </si>
  <si>
    <t xml:space="preserve">cynicalsecurity
</t>
  </si>
  <si>
    <t xml:space="preserve">sergeybratus
</t>
  </si>
  <si>
    <t xml:space="preserve">sascha242
</t>
  </si>
  <si>
    <t xml:space="preserve">tavotejadacid
</t>
  </si>
  <si>
    <t xml:space="preserve">pablogonzalezp
</t>
  </si>
  <si>
    <t xml:space="preserve">pablogonzalezpe
</t>
  </si>
  <si>
    <t xml:space="preserve">youtube
</t>
  </si>
  <si>
    <t xml:space="preserve">guardiantech
</t>
  </si>
  <si>
    <t xml:space="preserve">hdmoore
</t>
  </si>
  <si>
    <t xml:space="preserve">packet_storm
</t>
  </si>
  <si>
    <t xml:space="preserve">inj3ct0r
</t>
  </si>
  <si>
    <t xml:space="preserve">bsidesnash
</t>
  </si>
  <si>
    <t xml:space="preserve">georgiaweidman
</t>
  </si>
  <si>
    <t xml:space="preserve">darkoperator
</t>
  </si>
  <si>
    <t xml:space="preserve">socializewp
</t>
  </si>
  <si>
    <t xml:space="preserve">blackhatevents
</t>
  </si>
  <si>
    <t xml:space="preserve">currahee88
</t>
  </si>
  <si>
    <t xml:space="preserve">th3j35t3r
</t>
  </si>
  <si>
    <t xml:space="preserve">hit_a_donger
</t>
  </si>
  <si>
    <t xml:space="preserve">heard
</t>
  </si>
  <si>
    <t xml:space="preserve">scoopit
</t>
  </si>
  <si>
    <t xml:space="preserve">jack_daniel
</t>
  </si>
  <si>
    <t xml:space="preserve">eddwod
</t>
  </si>
  <si>
    <t xml:space="preserve">h4x0rcouk
</t>
  </si>
  <si>
    <t xml:space="preserve">ybenkhouya
</t>
  </si>
  <si>
    <t xml:space="preserve">corujadeti
</t>
  </si>
  <si>
    <t xml:space="preserve">tweetofv1ncent
</t>
  </si>
  <si>
    <t>Directed</t>
  </si>
  <si>
    <t>Graph Type</t>
  </si>
  <si>
    <t>Modularity</t>
  </si>
  <si>
    <t>NodeXL Version</t>
  </si>
  <si>
    <t>Not Applicable</t>
  </si>
  <si>
    <t>1.0.1.245</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</si>
  <si>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</si>
  <si>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</si>
  <si>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</si>
  <si>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</si>
  <si>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</si>
  <si>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</si>
  <si>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</si>
  <si>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</si>
  <si>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</si>
  <si>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</si>
  <si>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</si>
  <si>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</si>
  <si>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</si>
  <si>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</si>
  <si>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</si>
  <si>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</si>
  <si>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</si>
  <si>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Workbook Settings 2</t>
  </si>
  <si>
    <t>GroupingDescription░The graph's vertices were grouped by fan, D-connector, and clique motifs.▓LayoutAlgorithm░The graph was laid out using the Fruchterman-Reingold layout algorithm.▓GraphDirectedness░The graph is directed.</t>
  </si>
  <si>
    <t>241, 137, 4</t>
  </si>
  <si>
    <t>0, 12, 96</t>
  </si>
  <si>
    <t>0, 136, 227</t>
  </si>
  <si>
    <t>0, 100, 50</t>
  </si>
  <si>
    <t>0, 176, 22</t>
  </si>
  <si>
    <t>191, 0, 0</t>
  </si>
  <si>
    <t>230, 120, 0</t>
  </si>
  <si>
    <t>255, 191, 0</t>
  </si>
  <si>
    <t>150, 200, 0</t>
  </si>
  <si>
    <t>200, 0, 120</t>
  </si>
  <si>
    <t>77, 0, 96</t>
  </si>
  <si>
    <t>91, 0, 191</t>
  </si>
  <si>
    <t>0, 98, 130</t>
  </si>
  <si>
    <t>0, 23, 187</t>
  </si>
  <si>
    <t>32, 166, 255</t>
  </si>
  <si>
    <t>0, 191, 96</t>
  </si>
  <si>
    <t>0, 249, 31</t>
  </si>
  <si>
    <t>255, 4, 4</t>
  </si>
  <si>
    <t>255, 150, 34</t>
  </si>
  <si>
    <t>255, 205, 53</t>
  </si>
  <si>
    <t>194, 255, 11</t>
  </si>
  <si>
    <t>255, 11, 157</t>
  </si>
  <si>
    <t>150, 0, 187</t>
  </si>
  <si>
    <t>123, 4, 255</t>
  </si>
  <si>
    <t>0, 159, 213</t>
  </si>
  <si>
    <t>26, 54, 255</t>
  </si>
  <si>
    <t>91, 189, 255</t>
  </si>
  <si>
    <t>28, 255, 141</t>
  </si>
  <si>
    <t>66, 255, 89</t>
  </si>
  <si>
    <t>255, 74, 74</t>
  </si>
  <si>
    <t>255, 179, 94</t>
  </si>
  <si>
    <t>255, 218, 106</t>
  </si>
  <si>
    <t>211, 255, 79</t>
  </si>
  <si>
    <t>255, 79, 185</t>
  </si>
  <si>
    <t>209, 26, 255</t>
  </si>
  <si>
    <t>160, 74, 255</t>
  </si>
  <si>
    <t>43, 202, 255</t>
  </si>
  <si>
    <t>119, 136, 255</t>
  </si>
  <si>
    <t>151, 214, 255</t>
  </si>
  <si>
    <t>119, 255, 187</t>
  </si>
  <si>
    <t>138, 255, 153</t>
  </si>
  <si>
    <t>255, 142, 142</t>
  </si>
  <si>
    <t>255, 206, 153</t>
  </si>
  <si>
    <t>255, 232, 159</t>
  </si>
  <si>
    <t>227, 255, 145</t>
  </si>
  <si>
    <t>255, 145, 210</t>
  </si>
  <si>
    <t>227, 119, 255</t>
  </si>
  <si>
    <t>196, 142, 255</t>
  </si>
  <si>
    <t>128, 223, 255</t>
  </si>
  <si>
    <t>213, 218, 255</t>
  </si>
  <si>
    <t>213, 238, 255</t>
  </si>
  <si>
    <t>213, 255, 234</t>
  </si>
  <si>
    <t>213, 255, 218</t>
  </si>
  <si>
    <t>255, 213, 213</t>
  </si>
  <si>
    <t>▓0▓0▓0▓True▓Black▓Black▓▓▓0▓0▓0▓0▓0▓False▓▓0▓0▓0▓0▓0▓False▓Time Zone▓0▓1▓0▓False▓241, 137, 4▓46, 7, 195▓Rome░Baghdad░Jerusalem░Mexico City░Central Time (US &amp; Canada)░Cairo░Eastern Time (US &amp; Canada)░Jakarta░Sydney░London░Santiago░Paris░Brussels░Athens░Rangoon░Pacific Time (US &amp; Canada)░Brasilia░Amsterdam░Sofia░Arizona░Atlantic Time (Canada)░Central America░Tokyo░Istanbul░Buenos Aires░Bangkok░Berlin░Greenland░Prague░Madrid░Brisbane░Abu Dhabi░Riyadh░Lisbon░Bern░Quito░Melbourne░Chennai░Monterrey░Copenhagen░Mountain Time (US &amp; Canada)░Stockholm░La Paz░Caracas░Moscow░Ulaan Bataar░Edinburgh░Kolkata░Osaka░Kuwait░Bratislava░Hawaii░Casablanca▓▓0▓0▓0▓0▓0▓False▓▓0▓0▓0▓0▓0▓False▓▓0▓0▓0▓0▓0▓False▓▓0▓0▓0▓0▓0▓False</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</si>
  <si>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name="MotifUserSettings"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&lt;MotifUserSettings&gt;_x000D_
      &lt;setting name="CliqueMaximumMemberVertices" serializeAs="String"&gt;_x000D_
        &lt;value&gt;9999&lt;/value&gt;_x000D_
      &lt;/setting&gt;_x000D_
      &lt;setting name="DConnectorMaximumAnchorVertices" serializeAs="String"&gt;_x000D_
        &lt;value&gt;9999&lt;/value&gt;_x000D_
      &lt;/setting&gt;_x000D_
      &lt;setting name="CliqueMinimumMemberVertices" serializeAs="String"&gt;_x000D_
        &lt;value&gt;4&lt;/value&gt;_x000D_
      &lt;/setting&gt;_x000D_
      &lt;setting name="DConnectorMinimumAnchorVertices" serializeAs="String"&gt;_x000D_
        &lt;value&gt;2&lt;/value&gt;_x000D_
      &lt;/setting&gt;_x000D_
      &lt;setting name="MotifsToCalculate" serializeAs="String"&gt;_x000D_
        &lt;value&gt;Fan, DConnector, Clique&lt;/value&gt;_x000D_
      &lt;/setting&gt;_x000D_
    &lt;/MotifUserSettings&gt;_x000D_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0	241, 137, 4	46, 7, 195	False	True	False&lt;/value&gt;_x000D_
      &lt;/setting&gt;_x000D_
      &lt;setting name="VertexColorSourceColumnName" serializeAs="String"&gt;_x000D_
        &lt;value&gt;Time Zone&lt;/value&gt;_x000D_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 /&gt;_x000D_
      &lt;/setting&gt;_x000D_
      &lt;setting name="GroupCollapsedSourceColumnName" serializeAs="String"&gt;_x000D_
        &lt;value /&gt;_x000D_
      &lt;/setting&gt;_x000D_
      &lt;setting name="VertexShapeSourceColumnName" serializeAs="String"&gt;_x000D_
        &lt;value&gt;Location&lt;/value&gt;_x000D_
      &lt;/setting&gt;_x000D_
      &lt;setting name="VertexPolarAngleDetails"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t>
  </si>
  <si>
    <t xml:space="preserve">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100	False	False&lt;/value&gt;_x000D_
      &lt;/setting&gt;_x000D_
      &lt;setting name="EdgeLabelSourceColumnName" serializeAs="String"&gt;_x000D_
        &lt;value /&gt;_x000D_
      &lt;/setting&gt;_x000D_
      &lt;setting name="VertexRadiusSourceColumnName" serializeAs="String"&gt;_x000D_
        &lt;value&gt;Degree&lt;/value&gt;_x000D_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&lt;value&gt;Vertex&lt;/value&gt;_x000D_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&lt;value&gt;Time Zone&lt;/value&gt;_x000D_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&lt;GroupUserSettings&gt;_x000D_
      &lt;setting name="ReadGroups"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&lt;value&gt;False&lt;/value&gt;_x000D_
      &lt;/setting&gt;_x000D_
    &lt;/ClusterUserSettings&gt;_x000D_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&lt;GeneralUserSettings4&gt;_x000D_
      &lt;setting name="NewWorkbookGraphDirectedness" serializeAs="String"&gt;_x000D_
        &lt;value&gt;Directed&lt;/value&gt;_x000D_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</si>
</sst>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0" applyNumberFormat="1" applyAlignment="1"/>
    <xf numFmtId="0" fontId="0" fillId="0" borderId="0" xfId="0"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0" fillId="0" borderId="0" xfId="2" applyNumberFormat="1" applyFont="1" applyBorder="1" applyAlignment="1"/>
    <xf numFmtId="0" fontId="13" fillId="0" borderId="0" xfId="9" applyAlignment="1"/>
    <xf numFmtId="22" fontId="0" fillId="0" borderId="0" xfId="0" applyNumberFormat="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0" fontId="5" fillId="2" borderId="1" xfId="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62">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3738688"/>
        <c:axId val="213739080"/>
      </c:barChart>
      <c:catAx>
        <c:axId val="21373868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13739080"/>
        <c:crosses val="autoZero"/>
        <c:auto val="1"/>
        <c:lblAlgn val="ctr"/>
        <c:lblOffset val="100"/>
        <c:noMultiLvlLbl val="0"/>
      </c:catAx>
      <c:valAx>
        <c:axId val="21373908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13738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255</c:v>
                </c:pt>
              </c:numCache>
            </c:numRef>
          </c:val>
        </c:ser>
        <c:dLbls>
          <c:showLegendKey val="0"/>
          <c:showVal val="0"/>
          <c:showCatName val="0"/>
          <c:showSerName val="0"/>
          <c:showPercent val="0"/>
          <c:showBubbleSize val="0"/>
        </c:dLbls>
        <c:gapWidth val="0"/>
        <c:axId val="213739864"/>
        <c:axId val="213740256"/>
      </c:barChart>
      <c:catAx>
        <c:axId val="21373986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13740256"/>
        <c:crosses val="autoZero"/>
        <c:auto val="1"/>
        <c:lblAlgn val="ctr"/>
        <c:lblOffset val="100"/>
        <c:noMultiLvlLbl val="0"/>
      </c:catAx>
      <c:valAx>
        <c:axId val="2137402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3739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255</c:v>
                </c:pt>
              </c:numCache>
            </c:numRef>
          </c:val>
        </c:ser>
        <c:dLbls>
          <c:showLegendKey val="0"/>
          <c:showVal val="0"/>
          <c:showCatName val="0"/>
          <c:showSerName val="0"/>
          <c:showPercent val="0"/>
          <c:showBubbleSize val="0"/>
        </c:dLbls>
        <c:gapWidth val="0"/>
        <c:axId val="213741040"/>
        <c:axId val="385531672"/>
      </c:barChart>
      <c:catAx>
        <c:axId val="213741040"/>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overlay val="0"/>
        </c:title>
        <c:numFmt formatCode="#,##0.00" sourceLinked="1"/>
        <c:majorTickMark val="out"/>
        <c:minorTickMark val="none"/>
        <c:tickLblPos val="none"/>
        <c:crossAx val="385531672"/>
        <c:crosses val="autoZero"/>
        <c:auto val="1"/>
        <c:lblAlgn val="ctr"/>
        <c:lblOffset val="100"/>
        <c:noMultiLvlLbl val="0"/>
      </c:catAx>
      <c:valAx>
        <c:axId val="385531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3741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255</c:v>
                </c:pt>
              </c:numCache>
            </c:numRef>
          </c:val>
        </c:ser>
        <c:dLbls>
          <c:showLegendKey val="0"/>
          <c:showVal val="0"/>
          <c:showCatName val="0"/>
          <c:showSerName val="0"/>
          <c:showPercent val="0"/>
          <c:showBubbleSize val="0"/>
        </c:dLbls>
        <c:gapWidth val="0"/>
        <c:axId val="385532456"/>
        <c:axId val="385532848"/>
      </c:barChart>
      <c:catAx>
        <c:axId val="385532456"/>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overlay val="0"/>
        </c:title>
        <c:numFmt formatCode="#,##0.00" sourceLinked="1"/>
        <c:majorTickMark val="out"/>
        <c:minorTickMark val="none"/>
        <c:tickLblPos val="none"/>
        <c:crossAx val="385532848"/>
        <c:crosses val="autoZero"/>
        <c:auto val="1"/>
        <c:lblAlgn val="ctr"/>
        <c:lblOffset val="100"/>
        <c:noMultiLvlLbl val="0"/>
      </c:catAx>
      <c:valAx>
        <c:axId val="3855328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55324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255</c:v>
                </c:pt>
              </c:numCache>
            </c:numRef>
          </c:val>
        </c:ser>
        <c:dLbls>
          <c:showLegendKey val="0"/>
          <c:showVal val="0"/>
          <c:showCatName val="0"/>
          <c:showSerName val="0"/>
          <c:showPercent val="0"/>
          <c:showBubbleSize val="0"/>
        </c:dLbls>
        <c:gapWidth val="0"/>
        <c:axId val="385534024"/>
        <c:axId val="385534416"/>
      </c:barChart>
      <c:catAx>
        <c:axId val="385534024"/>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overlay val="0"/>
        </c:title>
        <c:numFmt formatCode="#,##0.00" sourceLinked="1"/>
        <c:majorTickMark val="out"/>
        <c:minorTickMark val="none"/>
        <c:tickLblPos val="none"/>
        <c:crossAx val="385534416"/>
        <c:crosses val="autoZero"/>
        <c:auto val="1"/>
        <c:lblAlgn val="ctr"/>
        <c:lblOffset val="100"/>
        <c:noMultiLvlLbl val="0"/>
      </c:catAx>
      <c:valAx>
        <c:axId val="385534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55340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255</c:v>
                </c:pt>
              </c:numCache>
            </c:numRef>
          </c:val>
        </c:ser>
        <c:dLbls>
          <c:showLegendKey val="0"/>
          <c:showVal val="0"/>
          <c:showCatName val="0"/>
          <c:showSerName val="0"/>
          <c:showPercent val="0"/>
          <c:showBubbleSize val="0"/>
        </c:dLbls>
        <c:gapWidth val="0"/>
        <c:axId val="385535200"/>
        <c:axId val="385535592"/>
      </c:barChart>
      <c:catAx>
        <c:axId val="38553520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overlay val="0"/>
        </c:title>
        <c:numFmt formatCode="#,##0.00" sourceLinked="1"/>
        <c:majorTickMark val="out"/>
        <c:minorTickMark val="none"/>
        <c:tickLblPos val="none"/>
        <c:crossAx val="385535592"/>
        <c:crosses val="autoZero"/>
        <c:auto val="1"/>
        <c:lblAlgn val="ctr"/>
        <c:lblOffset val="100"/>
        <c:noMultiLvlLbl val="0"/>
      </c:catAx>
      <c:valAx>
        <c:axId val="3855355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5535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255</c:v>
                </c:pt>
              </c:numCache>
            </c:numRef>
          </c:val>
        </c:ser>
        <c:dLbls>
          <c:showLegendKey val="0"/>
          <c:showVal val="0"/>
          <c:showCatName val="0"/>
          <c:showSerName val="0"/>
          <c:showPercent val="0"/>
          <c:showBubbleSize val="0"/>
        </c:dLbls>
        <c:gapWidth val="0"/>
        <c:axId val="385536376"/>
        <c:axId val="385536768"/>
      </c:barChart>
      <c:catAx>
        <c:axId val="385536376"/>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overlay val="0"/>
        </c:title>
        <c:numFmt formatCode="#,##0.00" sourceLinked="1"/>
        <c:majorTickMark val="out"/>
        <c:minorTickMark val="none"/>
        <c:tickLblPos val="none"/>
        <c:crossAx val="385536768"/>
        <c:crosses val="autoZero"/>
        <c:auto val="1"/>
        <c:lblAlgn val="ctr"/>
        <c:lblOffset val="100"/>
        <c:noMultiLvlLbl val="0"/>
      </c:catAx>
      <c:valAx>
        <c:axId val="385536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55363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255</c:v>
                </c:pt>
              </c:numCache>
            </c:numRef>
          </c:val>
        </c:ser>
        <c:dLbls>
          <c:showLegendKey val="0"/>
          <c:showVal val="0"/>
          <c:showCatName val="0"/>
          <c:showSerName val="0"/>
          <c:showPercent val="0"/>
          <c:showBubbleSize val="0"/>
        </c:dLbls>
        <c:gapWidth val="0"/>
        <c:axId val="385533632"/>
        <c:axId val="385537552"/>
      </c:barChart>
      <c:catAx>
        <c:axId val="38553363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385537552"/>
        <c:crosses val="autoZero"/>
        <c:auto val="1"/>
        <c:lblAlgn val="ctr"/>
        <c:lblOffset val="100"/>
        <c:noMultiLvlLbl val="0"/>
      </c:catAx>
      <c:valAx>
        <c:axId val="3855375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55336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5538336"/>
        <c:axId val="385538728"/>
      </c:barChart>
      <c:catAx>
        <c:axId val="385538336"/>
        <c:scaling>
          <c:orientation val="minMax"/>
        </c:scaling>
        <c:delete val="1"/>
        <c:axPos val="b"/>
        <c:numFmt formatCode="#,##0.00" sourceLinked="1"/>
        <c:majorTickMark val="out"/>
        <c:minorTickMark val="none"/>
        <c:tickLblPos val="none"/>
        <c:crossAx val="385538728"/>
        <c:crosses val="autoZero"/>
        <c:auto val="1"/>
        <c:lblAlgn val="ctr"/>
        <c:lblOffset val="100"/>
        <c:noMultiLvlLbl val="0"/>
      </c:catAx>
      <c:valAx>
        <c:axId val="385538728"/>
        <c:scaling>
          <c:orientation val="minMax"/>
        </c:scaling>
        <c:delete val="1"/>
        <c:axPos val="l"/>
        <c:numFmt formatCode="General" sourceLinked="1"/>
        <c:majorTickMark val="out"/>
        <c:minorTickMark val="none"/>
        <c:tickLblPos val="none"/>
        <c:crossAx val="38553833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Y3" totalsRowShown="0" headerRowDxfId="160" dataDxfId="110">
  <autoFilter ref="A2:Y3"/>
  <tableColumns count="25">
    <tableColumn id="1" name="Vertex 1" dataDxfId="98" dataCellStyle="NodeXL Required"/>
    <tableColumn id="2" name="Vertex 2" dataDxfId="96" dataCellStyle="NodeXL Required"/>
    <tableColumn id="3" name="Color" dataDxfId="97" dataCellStyle="NodeXL Visual Property"/>
    <tableColumn id="4" name="Width" dataDxfId="119" dataCellStyle="NodeXL Visual Property"/>
    <tableColumn id="11" name="Style" dataDxfId="118" dataCellStyle="NodeXL Visual Property"/>
    <tableColumn id="5" name="Opacity" dataDxfId="117" dataCellStyle="NodeXL Visual Property"/>
    <tableColumn id="6" name="Visibility" dataDxfId="116" dataCellStyle="NodeXL Visual Property"/>
    <tableColumn id="10" name="Label" dataDxfId="115" dataCellStyle="NodeXL Label"/>
    <tableColumn id="12" name="Label Text Color" dataDxfId="114" dataCellStyle="NodeXL Label"/>
    <tableColumn id="13" name="Label Font Size" dataDxfId="113" dataCellStyle="NodeXL Label"/>
    <tableColumn id="14" name="Reciprocated?" dataDxfId="58" dataCellStyle="NodeXL Graph Metric"/>
    <tableColumn id="7" name="ID" dataDxfId="112" dataCellStyle="NodeXL Do Not Edit"/>
    <tableColumn id="9" name="Dynamic Filter" dataDxfId="111" dataCellStyle="NodeXL Do Not Edit"/>
    <tableColumn id="8" name="Add Your Own Columns Here" dataDxfId="95" dataCellStyle="NodeXL Other Column"/>
    <tableColumn id="15" name="Relationship" dataDxfId="94" dataCellStyle="Normal"/>
    <tableColumn id="16" name="Relationship Date (UTC)" dataDxfId="93" dataCellStyle="Normal"/>
    <tableColumn id="17" name="Tweet" dataDxfId="92" dataCellStyle="Normal"/>
    <tableColumn id="18" name="URLs in Tweet" dataDxfId="91" dataCellStyle="Normal"/>
    <tableColumn id="19" name="Domains in Tweet" dataDxfId="90" dataCellStyle="Normal"/>
    <tableColumn id="20" name="Hashtags in Tweet" dataDxfId="89" dataCellStyle="Normal"/>
    <tableColumn id="21" name="Tweet Date (UTC)" dataDxfId="88" dataCellStyle="Normal"/>
    <tableColumn id="22" name="Twitter Page for Tweet" dataDxfId="87" dataCellStyle="Normal"/>
    <tableColumn id="23" name="Latitude" dataDxfId="86" dataCellStyle="Normal"/>
    <tableColumn id="24" name="Longitude" dataDxfId="85" dataCellStyle="Normal"/>
    <tableColumn id="25" name="Imported ID" dataDxfId="84"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2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2" totalsRowShown="0" headerRowDxfId="56" dataDxfId="57" dataCellStyle="Normal">
  <autoFilter ref="A1:B2"/>
  <tableColumns count="2">
    <tableColumn id="1" name="Top URLs in Tweet in Entire Graph" dataDxfId="55" dataCellStyle="Normal"/>
    <tableColumn id="2" name="Entire Graph Count" dataDxfId="54"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4:B5" totalsRowShown="0" headerRowDxfId="51" dataDxfId="52" dataCellStyle="Normal">
  <autoFilter ref="A4:B5"/>
  <tableColumns count="2">
    <tableColumn id="1" name="Top Domains in Tweet in Entire Graph" dataDxfId="50" dataCellStyle="Normal"/>
    <tableColumn id="2" name="Entire Graph Count" dataDxfId="49"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7:B8" totalsRowShown="0" headerRowDxfId="46" dataDxfId="47" dataCellStyle="Normal">
  <autoFilter ref="A7:B8"/>
  <tableColumns count="2">
    <tableColumn id="1" name="Top Hashtags in Tweet in Entire Graph" dataDxfId="45" dataCellStyle="Normal"/>
    <tableColumn id="2" name="Entire Graph Count" dataDxfId="44"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10:B11" totalsRowShown="0" headerRowDxfId="41" dataDxfId="42" dataCellStyle="Normal">
  <autoFilter ref="A10:B11"/>
  <tableColumns count="2">
    <tableColumn id="1" name="Top Words in Tweet in Entire Graph" dataDxfId="40" dataCellStyle="Normal"/>
    <tableColumn id="2" name="Entire Graph Count" dataDxfId="39"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13:B14" totalsRowShown="0" headerRowDxfId="36" dataDxfId="37" dataCellStyle="Normal">
  <autoFilter ref="A13:B14"/>
  <tableColumns count="2">
    <tableColumn id="1" name="Top Word Pairs in Tweet in Entire Graph" dataDxfId="35" dataCellStyle="Normal"/>
    <tableColumn id="2" name="Entire Graph Count" dataDxfId="34"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16:B17" totalsRowShown="0" headerRowDxfId="31" dataDxfId="32" dataCellStyle="Normal">
  <autoFilter ref="A16:B17"/>
  <tableColumns count="2">
    <tableColumn id="1" name="Top Replied-To in Entire Graph" dataDxfId="30" dataCellStyle="Normal"/>
    <tableColumn id="2" name="Entire Graph Count" dataDxfId="29"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19:B20" totalsRowShown="0" headerRowDxfId="27" dataDxfId="28" dataCellStyle="Normal">
  <autoFilter ref="A19:B20"/>
  <tableColumns count="2">
    <tableColumn id="1" name="Top Mentioned in Entire Graph" dataDxfId="26" dataCellStyle="Normal"/>
    <tableColumn id="2" name="Entire Graph Count" dataDxfId="25"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22:B32" totalsRowShown="0" headerRowDxfId="21" dataDxfId="22" dataCellStyle="Normal">
  <autoFilter ref="A22:B32"/>
  <tableColumns count="2">
    <tableColumn id="1" name="Top Tweeters in Entire Graph" dataDxfId="20" dataCellStyle="Normal"/>
    <tableColumn id="2" name="Entire Graph Count" dataDxfId="19"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P257" totalsRowShown="0" headerRowDxfId="159" dataDxfId="99">
  <autoFilter ref="A2:AP257"/>
  <tableColumns count="42">
    <tableColumn id="1" name="Vertex" dataDxfId="82" dataCellStyle="NodeXL Required"/>
    <tableColumn id="2" name="Color" dataDxfId="83" dataCellStyle="NodeXL Visual Property"/>
    <tableColumn id="5" name="Shape" dataDxfId="109" dataCellStyle="NodeXL Visual Property"/>
    <tableColumn id="6" name="Size" dataDxfId="108" dataCellStyle="NodeXL Visual Property"/>
    <tableColumn id="4" name="Opacity" dataDxfId="70" dataCellStyle="NodeXL Visual Property"/>
    <tableColumn id="7" name="Image File" dataDxfId="68" dataCellStyle="NodeXL Visual Property"/>
    <tableColumn id="3" name="Visibility" dataDxfId="69" dataCellStyle="NodeXL Visual Property"/>
    <tableColumn id="10" name="Label" dataDxfId="81" dataCellStyle="NodeXL Label"/>
    <tableColumn id="16" name="Label Fill Color" dataDxfId="107" dataCellStyle="NodeXL Label"/>
    <tableColumn id="9" name="Label Position" dataDxfId="63" dataCellStyle="NodeXL Label"/>
    <tableColumn id="8" name="Tooltip" dataDxfId="61" dataCellStyle="NodeXL Label"/>
    <tableColumn id="18" name="Layout Order" dataDxfId="62" dataCellStyle="NodeXL Layout"/>
    <tableColumn id="13" name="X" dataDxfId="106" dataCellStyle="NodeXL Layout"/>
    <tableColumn id="14" name="Y" dataDxfId="105" dataCellStyle="NodeXL Layout"/>
    <tableColumn id="12" name="Locked?" dataDxfId="104" dataCellStyle="NodeXL Layout"/>
    <tableColumn id="19" name="Polar R" dataDxfId="103" dataCellStyle="NodeXL Layout"/>
    <tableColumn id="20" name="Polar Angle" dataDxfId="102" dataCellStyle="NodeXL Layout"/>
    <tableColumn id="21" name="Degree" dataDxfId="14" dataCellStyle="NodeXL Graph Metric"/>
    <tableColumn id="22" name="In-Degree" dataDxfId="13" dataCellStyle="NodeXL Graph Metric"/>
    <tableColumn id="23" name="Out-Degree" dataDxfId="11" dataCellStyle="NodeXL Graph Metric"/>
    <tableColumn id="24" name="Betweenness Centrality" dataDxfId="12" dataCellStyle="NodeXL Graph Metric"/>
    <tableColumn id="25" name="Closeness Centrality" dataDxfId="16" dataCellStyle="NodeXL Graph Metric"/>
    <tableColumn id="26" name="Eigenvector Centrality" dataDxfId="15" dataCellStyle="NodeXL Graph Metric"/>
    <tableColumn id="15" name="PageRank" dataDxfId="10" dataCellStyle="NodeXL Graph Metric"/>
    <tableColumn id="27" name="Clustering Coefficient" dataDxfId="8" dataCellStyle="NodeXL Graph Metric"/>
    <tableColumn id="29" name="Reciprocated Vertex Pair Ratio" dataDxfId="9" dataCellStyle="NodeXL Graph Metric"/>
    <tableColumn id="11" name="ID" dataDxfId="101" dataCellStyle="NodeXL Do Not Edit"/>
    <tableColumn id="28" name="Dynamic Filter" dataDxfId="100" dataCellStyle="NodeXL Do Not Edit"/>
    <tableColumn id="17" name="Add Your Own Columns Here" dataDxfId="80" dataCellStyle="NodeXL Other Column"/>
    <tableColumn id="30" name="Followed" dataDxfId="79" dataCellStyle="Normal"/>
    <tableColumn id="31" name="Followers" dataDxfId="78" dataCellStyle="Normal"/>
    <tableColumn id="32" name="Tweets" dataDxfId="77" dataCellStyle="Normal"/>
    <tableColumn id="33" name="Favorites" dataDxfId="76" dataCellStyle="Normal"/>
    <tableColumn id="34" name="Time Zone UTC Offset (Seconds)" dataDxfId="75" dataCellStyle="Normal"/>
    <tableColumn id="35" name="Description" dataDxfId="74" dataCellStyle="Normal"/>
    <tableColumn id="36" name="Location" dataDxfId="73" dataCellStyle="Normal"/>
    <tableColumn id="37" name="Web" dataDxfId="72" dataCellStyle="Normal"/>
    <tableColumn id="38" name="Time Zone" dataDxfId="71" dataCellStyle="Normal"/>
    <tableColumn id="39" name="Joined Twitter Date (UTC)" dataDxfId="67" dataCellStyle="Normal"/>
    <tableColumn id="40" name="Custom Menu Item Text" dataDxfId="66" dataCellStyle="Normal"/>
    <tableColumn id="41" name="Custom Menu Item Action" dataDxfId="65" dataCellStyle="Normal"/>
    <tableColumn id="42" name="Tweeted Search Term?" dataDxfId="64"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insertRow="1" totalsRowShown="0" headerRowDxfId="158">
  <autoFilter ref="A2:AF3"/>
  <tableColumns count="32">
    <tableColumn id="1" name="Group" dataDxfId="7" dataCellStyle="NodeXL Required"/>
    <tableColumn id="2" name="Vertex Color" dataDxfId="6" dataCellStyle="NodeXL Visual Property"/>
    <tableColumn id="3" name="Vertex Shape" dataDxfId="5" dataCellStyle="NodeXL Visual Property"/>
    <tableColumn id="22" name="Visibility" dataDxfId="157" dataCellStyle="NodeXL Visual Property"/>
    <tableColumn id="4" name="Collapsed?" dataDxfId="1" dataCellStyle="NodeXL Visual Property"/>
    <tableColumn id="18" name="Label" dataDxfId="156" dataCellStyle="NodeXL Label"/>
    <tableColumn id="20" name="Collapsed X" dataCellStyle="NodeXL Layout"/>
    <tableColumn id="21" name="Collapsed Y" dataCellStyle="NodeXL Layout"/>
    <tableColumn id="6" name="ID" dataDxfId="155" dataCellStyle="NodeXL Do Not Edit"/>
    <tableColumn id="19" name="Collapsed Properties" dataDxfId="0" dataCellStyle="NodeXL Do Not Edit"/>
    <tableColumn id="5" name="Vertices" dataDxfId="154" dataCellStyle="NodeXL Graph Metric"/>
    <tableColumn id="7" name="Unique Edges" dataDxfId="153" dataCellStyle="NodeXL Graph Metric"/>
    <tableColumn id="8" name="Edges With Duplicates" dataDxfId="152" dataCellStyle="NodeXL Graph Metric"/>
    <tableColumn id="9" name="Total Edges" dataDxfId="151" dataCellStyle="NodeXL Graph Metric"/>
    <tableColumn id="10" name="Self-Loops" dataDxfId="150" dataCellStyle="NodeXL Graph Metric"/>
    <tableColumn id="24" name="Reciprocated Vertex Pair Ratio" dataDxfId="149" dataCellStyle="NodeXL Graph Metric"/>
    <tableColumn id="25" name="Reciprocated Edge Ratio" dataDxfId="148" dataCellStyle="NodeXL Graph Metric"/>
    <tableColumn id="11" name="Connected Components" dataDxfId="147" dataCellStyle="NodeXL Graph Metric"/>
    <tableColumn id="12" name="Single-Vertex Connected Components" dataDxfId="146" dataCellStyle="NodeXL Graph Metric"/>
    <tableColumn id="13" name="Maximum Vertices in a Connected Component" dataDxfId="145" dataCellStyle="NodeXL Graph Metric"/>
    <tableColumn id="14" name="Maximum Edges in a Connected Component" dataDxfId="144" dataCellStyle="NodeXL Graph Metric"/>
    <tableColumn id="15" name="Maximum Geodesic Distance (Diameter)" dataDxfId="143" dataCellStyle="NodeXL Graph Metric"/>
    <tableColumn id="16" name="Average Geodesic Distance" dataDxfId="142" dataCellStyle="NodeXL Graph Metric"/>
    <tableColumn id="17" name="Graph Density" dataDxfId="53" dataCellStyle="NodeXL Graph Metric"/>
    <tableColumn id="23" name="Top URLs in Tweet" dataDxfId="48" dataCellStyle="Normal"/>
    <tableColumn id="26" name="Top Domains in Tweet" dataDxfId="43" dataCellStyle="Normal"/>
    <tableColumn id="27" name="Top Hashtags in Tweet" dataDxfId="38" dataCellStyle="Normal"/>
    <tableColumn id="28" name="Top Words in Tweet" dataDxfId="33" dataCellStyle="Normal"/>
    <tableColumn id="29" name="Top Word Pairs in Tweet" dataDxfId="24" dataCellStyle="Normal"/>
    <tableColumn id="30" name="Top Replied-To in Tweet" dataDxfId="23" dataCellStyle="Normal"/>
    <tableColumn id="31" name="Top Mentioned in Tweet" dataDxfId="18" dataCellStyle="Normal"/>
    <tableColumn id="32" name="Top Tweeters" dataDxfId="17"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41" dataDxfId="140">
  <autoFilter ref="A1:C2"/>
  <tableColumns count="3">
    <tableColumn id="1" name="Group" dataDxfId="4" dataCellStyle="Normal"/>
    <tableColumn id="2" name="Vertex" dataDxfId="3" dataCellStyle="Normal"/>
    <tableColumn id="3" name="Vertex ID" dataDxfId="2"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60" dataCellStyle="NodeXL Graph Metric"/>
    <tableColumn id="2" name="Value" dataDxfId="59"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39"/>
    <tableColumn id="2" name="Degree Frequency" dataDxfId="138">
      <calculatedColumnFormula>COUNTIF(Vertices[Degree], "&gt;= " &amp; D2) - COUNTIF(Vertices[Degree], "&gt;=" &amp; D3)</calculatedColumnFormula>
    </tableColumn>
    <tableColumn id="3" name="In-Degree Bin" dataDxfId="137"/>
    <tableColumn id="4" name="In-Degree Frequency" dataDxfId="136">
      <calculatedColumnFormula>COUNTIF(Vertices[In-Degree], "&gt;= " &amp; F2) - COUNTIF(Vertices[In-Degree], "&gt;=" &amp; F3)</calculatedColumnFormula>
    </tableColumn>
    <tableColumn id="5" name="Out-Degree Bin" dataDxfId="135"/>
    <tableColumn id="6" name="Out-Degree Frequency" dataDxfId="134">
      <calculatedColumnFormula>COUNTIF(Vertices[Out-Degree], "&gt;= " &amp; H2) - COUNTIF(Vertices[Out-Degree], "&gt;=" &amp; H3)</calculatedColumnFormula>
    </tableColumn>
    <tableColumn id="7" name="Betweenness Centrality Bin" dataDxfId="133"/>
    <tableColumn id="8" name="Betweenness Centrality Frequency" dataDxfId="132">
      <calculatedColumnFormula>COUNTIF(Vertices[Betweenness Centrality], "&gt;= " &amp; J2) - COUNTIF(Vertices[Betweenness Centrality], "&gt;=" &amp; J3)</calculatedColumnFormula>
    </tableColumn>
    <tableColumn id="9" name="Closeness Centrality Bin" dataDxfId="131"/>
    <tableColumn id="10" name="Closeness Centrality Frequency" dataDxfId="130">
      <calculatedColumnFormula>COUNTIF(Vertices[Closeness Centrality], "&gt;= " &amp; L2) - COUNTIF(Vertices[Closeness Centrality], "&gt;=" &amp; L3)</calculatedColumnFormula>
    </tableColumn>
    <tableColumn id="11" name="Eigenvector Centrality Bin" dataDxfId="129"/>
    <tableColumn id="12" name="Eigenvector Centrality Frequency" dataDxfId="128">
      <calculatedColumnFormula>COUNTIF(Vertices[Eigenvector Centrality], "&gt;= " &amp; N2) - COUNTIF(Vertices[Eigenvector Centrality], "&gt;=" &amp; N3)</calculatedColumnFormula>
    </tableColumn>
    <tableColumn id="18" name="PageRank Bin" dataDxfId="127"/>
    <tableColumn id="17" name="PageRank Frequency" dataDxfId="126">
      <calculatedColumnFormula>COUNTIF(Vertices[Eigenvector Centrality], "&gt;= " &amp; P2) - COUNTIF(Vertices[Eigenvector Centrality], "&gt;=" &amp; P3)</calculatedColumnFormula>
    </tableColumn>
    <tableColumn id="13" name="Clustering Coefficient Bin" dataDxfId="125"/>
    <tableColumn id="14" name="Clustering Coefficient Frequency" dataDxfId="124">
      <calculatedColumnFormula>COUNTIF(Vertices[Clustering Coefficient], "&gt;= " &amp; R2) - COUNTIF(Vertices[Clustering Coefficient], "&gt;=" &amp; R3)</calculatedColumnFormula>
    </tableColumn>
    <tableColumn id="15" name="Dynamic Filter Bin" dataDxfId="123"/>
    <tableColumn id="16" name="Dynamic Filter Frequency" dataDxfId="12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121">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t.co/fOjhrRSerg" TargetMode="External"/><Relationship Id="rId299" Type="http://schemas.openxmlformats.org/officeDocument/2006/relationships/hyperlink" Target="http://pbs.twimg.com/profile_images/1591180797/warieff_normal.png" TargetMode="External"/><Relationship Id="rId671" Type="http://schemas.openxmlformats.org/officeDocument/2006/relationships/hyperlink" Target="http://twitter.com/ybenkhouya" TargetMode="External"/><Relationship Id="rId21" Type="http://schemas.openxmlformats.org/officeDocument/2006/relationships/hyperlink" Target="http://t.co/OKMPdNEbGF" TargetMode="External"/><Relationship Id="rId63" Type="http://schemas.openxmlformats.org/officeDocument/2006/relationships/hyperlink" Target="http://t.co/E6z6vrSMJc" TargetMode="External"/><Relationship Id="rId159" Type="http://schemas.openxmlformats.org/officeDocument/2006/relationships/hyperlink" Target="http://t.co/eJZtClFUbM" TargetMode="External"/><Relationship Id="rId324" Type="http://schemas.openxmlformats.org/officeDocument/2006/relationships/hyperlink" Target="http://pbs.twimg.com/profile_images/1168338635/audioboo_normal.JPG" TargetMode="External"/><Relationship Id="rId366" Type="http://schemas.openxmlformats.org/officeDocument/2006/relationships/hyperlink" Target="http://pbs.twimg.com/profile_images/2479518952/HKw9SBbU_normal" TargetMode="External"/><Relationship Id="rId531" Type="http://schemas.openxmlformats.org/officeDocument/2006/relationships/hyperlink" Target="http://twitter.com/zwned" TargetMode="External"/><Relationship Id="rId573" Type="http://schemas.openxmlformats.org/officeDocument/2006/relationships/hyperlink" Target="http://twitter.com/tzdev" TargetMode="External"/><Relationship Id="rId629" Type="http://schemas.openxmlformats.org/officeDocument/2006/relationships/hyperlink" Target="http://twitter.com/anarcocenobita" TargetMode="External"/><Relationship Id="rId170" Type="http://schemas.openxmlformats.org/officeDocument/2006/relationships/hyperlink" Target="http://pbs.twimg.com/profile_images/378800000530639680/6242937fb22f533b1b85fde3b7c1959d_normal.jpeg" TargetMode="External"/><Relationship Id="rId226" Type="http://schemas.openxmlformats.org/officeDocument/2006/relationships/hyperlink" Target="http://pbs.twimg.com/profile_images/775801799/test_normal.jpg" TargetMode="External"/><Relationship Id="rId433" Type="http://schemas.openxmlformats.org/officeDocument/2006/relationships/hyperlink" Target="http://twitter.com/essachin" TargetMode="External"/><Relationship Id="rId268" Type="http://schemas.openxmlformats.org/officeDocument/2006/relationships/hyperlink" Target="http://pbs.twimg.com/profile_images/378800000832181420/a350623152159e07e6bbd85c45fc509d_normal.jpeg" TargetMode="External"/><Relationship Id="rId475" Type="http://schemas.openxmlformats.org/officeDocument/2006/relationships/hyperlink" Target="http://twitter.com/s3yfullah" TargetMode="External"/><Relationship Id="rId640" Type="http://schemas.openxmlformats.org/officeDocument/2006/relationships/hyperlink" Target="http://twitter.com/seawolfrn" TargetMode="External"/><Relationship Id="rId32" Type="http://schemas.openxmlformats.org/officeDocument/2006/relationships/hyperlink" Target="http://t.co/YgGxWcpYsu" TargetMode="External"/><Relationship Id="rId74" Type="http://schemas.openxmlformats.org/officeDocument/2006/relationships/hyperlink" Target="http://t.co/4Seg6Hw0qY" TargetMode="External"/><Relationship Id="rId128" Type="http://schemas.openxmlformats.org/officeDocument/2006/relationships/hyperlink" Target="http://t.co/YoabLxkevj" TargetMode="External"/><Relationship Id="rId335" Type="http://schemas.openxmlformats.org/officeDocument/2006/relationships/hyperlink" Target="http://pbs.twimg.com/profile_images/414774960163270656/1YyVs7A5_normal.jpeg" TargetMode="External"/><Relationship Id="rId377" Type="http://schemas.openxmlformats.org/officeDocument/2006/relationships/hyperlink" Target="http://pbs.twimg.com/profile_images/378800000838123495/3f536945b3ecd33b23ee462a8eef9892_normal.png" TargetMode="External"/><Relationship Id="rId500" Type="http://schemas.openxmlformats.org/officeDocument/2006/relationships/hyperlink" Target="http://twitter.com/snakingmax" TargetMode="External"/><Relationship Id="rId542" Type="http://schemas.openxmlformats.org/officeDocument/2006/relationships/hyperlink" Target="http://twitter.com/answrguy" TargetMode="External"/><Relationship Id="rId584" Type="http://schemas.openxmlformats.org/officeDocument/2006/relationships/hyperlink" Target="http://twitter.com/aventacron" TargetMode="External"/><Relationship Id="rId5" Type="http://schemas.openxmlformats.org/officeDocument/2006/relationships/hyperlink" Target="http://t.co/fyxwm28AVG" TargetMode="External"/><Relationship Id="rId181" Type="http://schemas.openxmlformats.org/officeDocument/2006/relationships/hyperlink" Target="http://pbs.twimg.com/profile_images/2716174267/add34cee7aad28381af1557ce597e7c0_normal.png" TargetMode="External"/><Relationship Id="rId237" Type="http://schemas.openxmlformats.org/officeDocument/2006/relationships/hyperlink" Target="http://pbs.twimg.com/profile_images/378800000850309973/0010af2183ed3b9e56e40a896005058b_normal.jpeg" TargetMode="External"/><Relationship Id="rId402" Type="http://schemas.openxmlformats.org/officeDocument/2006/relationships/hyperlink" Target="http://pbs.twimg.com/profile_images/2176724967/Untitled1_normal.png" TargetMode="External"/><Relationship Id="rId279" Type="http://schemas.openxmlformats.org/officeDocument/2006/relationships/hyperlink" Target="http://pbs.twimg.com/profile_images/416481393418309634/w64Dif9t_normal.jpeg" TargetMode="External"/><Relationship Id="rId444" Type="http://schemas.openxmlformats.org/officeDocument/2006/relationships/hyperlink" Target="http://twitter.com/anonspainloic" TargetMode="External"/><Relationship Id="rId486" Type="http://schemas.openxmlformats.org/officeDocument/2006/relationships/hyperlink" Target="http://twitter.com/codewatchorg" TargetMode="External"/><Relationship Id="rId651" Type="http://schemas.openxmlformats.org/officeDocument/2006/relationships/hyperlink" Target="http://twitter.com/pablogonzalezp" TargetMode="External"/><Relationship Id="rId43" Type="http://schemas.openxmlformats.org/officeDocument/2006/relationships/hyperlink" Target="http://t.co/nU3PcOiG4b" TargetMode="External"/><Relationship Id="rId139" Type="http://schemas.openxmlformats.org/officeDocument/2006/relationships/hyperlink" Target="http://t.co/3c9CYWqy" TargetMode="External"/><Relationship Id="rId290" Type="http://schemas.openxmlformats.org/officeDocument/2006/relationships/hyperlink" Target="http://pbs.twimg.com/profile_images/2885197065/e2fddd5c95502430d93d32b47171355e_normal.jpeg" TargetMode="External"/><Relationship Id="rId304" Type="http://schemas.openxmlformats.org/officeDocument/2006/relationships/hyperlink" Target="http://pbs.twimg.com/profile_images/3456487291/833cf41f3b1bc23acdc6ec098de5813a_normal.jpeg" TargetMode="External"/><Relationship Id="rId346" Type="http://schemas.openxmlformats.org/officeDocument/2006/relationships/hyperlink" Target="http://pbs.twimg.com/profile_images/1478810855/Star_and_Crescent.svg_normal.png" TargetMode="External"/><Relationship Id="rId388" Type="http://schemas.openxmlformats.org/officeDocument/2006/relationships/hyperlink" Target="http://pbs.twimg.com/profile_images/2927632380/8248dc44432eb8132492e88b55311088_normal.png" TargetMode="External"/><Relationship Id="rId511" Type="http://schemas.openxmlformats.org/officeDocument/2006/relationships/hyperlink" Target="http://twitter.com/fluproject" TargetMode="External"/><Relationship Id="rId553" Type="http://schemas.openxmlformats.org/officeDocument/2006/relationships/hyperlink" Target="http://twitter.com/inzect02" TargetMode="External"/><Relationship Id="rId609" Type="http://schemas.openxmlformats.org/officeDocument/2006/relationships/hyperlink" Target="http://twitter.com/tinolle" TargetMode="External"/><Relationship Id="rId85" Type="http://schemas.openxmlformats.org/officeDocument/2006/relationships/hyperlink" Target="http://t.co/GuUYQZG8cc" TargetMode="External"/><Relationship Id="rId150" Type="http://schemas.openxmlformats.org/officeDocument/2006/relationships/hyperlink" Target="http://t.co/qWvqaPIyzH" TargetMode="External"/><Relationship Id="rId192" Type="http://schemas.openxmlformats.org/officeDocument/2006/relationships/hyperlink" Target="http://pbs.twimg.com/profile_images/378800000810795160/336fecdddfaf45d447f5a806086b8f94_normal.jpeg" TargetMode="External"/><Relationship Id="rId206" Type="http://schemas.openxmlformats.org/officeDocument/2006/relationships/hyperlink" Target="http://pbs.twimg.com/profile_images/378800000523570106/751cb055f0be3d5add6460dd1bd8128f_normal.jpeg" TargetMode="External"/><Relationship Id="rId413" Type="http://schemas.openxmlformats.org/officeDocument/2006/relationships/hyperlink" Target="http://pbs.twimg.com/profile_images/416274849401565184/uO0OV7nA_normal.jpeg" TargetMode="External"/><Relationship Id="rId595" Type="http://schemas.openxmlformats.org/officeDocument/2006/relationships/hyperlink" Target="http://twitter.com/sueur_christian" TargetMode="External"/><Relationship Id="rId248" Type="http://schemas.openxmlformats.org/officeDocument/2006/relationships/hyperlink" Target="http://pbs.twimg.com/profile_images/1347668433/night_ranger_interview_normal.jpg" TargetMode="External"/><Relationship Id="rId455" Type="http://schemas.openxmlformats.org/officeDocument/2006/relationships/hyperlink" Target="http://twitter.com/marcmilligan" TargetMode="External"/><Relationship Id="rId497" Type="http://schemas.openxmlformats.org/officeDocument/2006/relationships/hyperlink" Target="http://twitter.com/metasploit" TargetMode="External"/><Relationship Id="rId620" Type="http://schemas.openxmlformats.org/officeDocument/2006/relationships/hyperlink" Target="http://twitter.com/x_gh_float" TargetMode="External"/><Relationship Id="rId662" Type="http://schemas.openxmlformats.org/officeDocument/2006/relationships/hyperlink" Target="http://twitter.com/blackhatevents" TargetMode="External"/><Relationship Id="rId12" Type="http://schemas.openxmlformats.org/officeDocument/2006/relationships/hyperlink" Target="http://t.co/nlI7coPpOd" TargetMode="External"/><Relationship Id="rId108" Type="http://schemas.openxmlformats.org/officeDocument/2006/relationships/hyperlink" Target="http://t.co/y3dn8sQ4Wd" TargetMode="External"/><Relationship Id="rId315" Type="http://schemas.openxmlformats.org/officeDocument/2006/relationships/hyperlink" Target="http://pbs.twimg.com/profile_images/378800000799356577/336e2ccb20e22d07090f097d66ee38a1_normal.jpeg" TargetMode="External"/><Relationship Id="rId357" Type="http://schemas.openxmlformats.org/officeDocument/2006/relationships/hyperlink" Target="http://pbs.twimg.com/profile_images/3398054094/272a2603a87c81293e0273dcf0d96c8d_normal.jpeg" TargetMode="External"/><Relationship Id="rId522" Type="http://schemas.openxmlformats.org/officeDocument/2006/relationships/hyperlink" Target="http://twitter.com/mubix" TargetMode="External"/><Relationship Id="rId54" Type="http://schemas.openxmlformats.org/officeDocument/2006/relationships/hyperlink" Target="http://t.co/Y7tDS1MHez" TargetMode="External"/><Relationship Id="rId96" Type="http://schemas.openxmlformats.org/officeDocument/2006/relationships/hyperlink" Target="http://t.co/kpuNxwsMpK" TargetMode="External"/><Relationship Id="rId161" Type="http://schemas.openxmlformats.org/officeDocument/2006/relationships/hyperlink" Target="http://t.co/2la1GzCLU2" TargetMode="External"/><Relationship Id="rId217" Type="http://schemas.openxmlformats.org/officeDocument/2006/relationships/hyperlink" Target="http://pbs.twimg.com/profile_images/1184797963/me_normal.jpg" TargetMode="External"/><Relationship Id="rId399" Type="http://schemas.openxmlformats.org/officeDocument/2006/relationships/hyperlink" Target="http://pbs.twimg.com/profile_images/77733135/guardiantechlogo_normal.jpg" TargetMode="External"/><Relationship Id="rId564" Type="http://schemas.openxmlformats.org/officeDocument/2006/relationships/hyperlink" Target="http://twitter.com/rcoutada" TargetMode="External"/><Relationship Id="rId259" Type="http://schemas.openxmlformats.org/officeDocument/2006/relationships/hyperlink" Target="http://pbs.twimg.com/profile_images/1634003448/IMG_0779_copy_normal.JPG" TargetMode="External"/><Relationship Id="rId424" Type="http://schemas.openxmlformats.org/officeDocument/2006/relationships/hyperlink" Target="http://twitter.com/thefox41" TargetMode="External"/><Relationship Id="rId466" Type="http://schemas.openxmlformats.org/officeDocument/2006/relationships/hyperlink" Target="http://twitter.com/egyp7" TargetMode="External"/><Relationship Id="rId631" Type="http://schemas.openxmlformats.org/officeDocument/2006/relationships/hyperlink" Target="http://twitter.com/nethemba" TargetMode="External"/><Relationship Id="rId673" Type="http://schemas.openxmlformats.org/officeDocument/2006/relationships/hyperlink" Target="http://twitter.com/tweetofv1ncent" TargetMode="External"/><Relationship Id="rId23" Type="http://schemas.openxmlformats.org/officeDocument/2006/relationships/hyperlink" Target="http://t.co/EFlrSOcfey" TargetMode="External"/><Relationship Id="rId119" Type="http://schemas.openxmlformats.org/officeDocument/2006/relationships/hyperlink" Target="http://t.co/P4pxgEGXt0" TargetMode="External"/><Relationship Id="rId270" Type="http://schemas.openxmlformats.org/officeDocument/2006/relationships/hyperlink" Target="http://pbs.twimg.com/profile_images/3326496074/6751a5027ae5830e079377da403aefc5_normal.jpeg" TargetMode="External"/><Relationship Id="rId326" Type="http://schemas.openxmlformats.org/officeDocument/2006/relationships/hyperlink" Target="http://pbs.twimg.com/profile_images/3699652523/2be4f349d05af9557001dc190adbee4f_normal.jpeg" TargetMode="External"/><Relationship Id="rId533" Type="http://schemas.openxmlformats.org/officeDocument/2006/relationships/hyperlink" Target="http://twitter.com/xrenster" TargetMode="External"/><Relationship Id="rId65" Type="http://schemas.openxmlformats.org/officeDocument/2006/relationships/hyperlink" Target="http://t.co/oquDK1N2LV" TargetMode="External"/><Relationship Id="rId130" Type="http://schemas.openxmlformats.org/officeDocument/2006/relationships/hyperlink" Target="https://t.co/opavGB0n" TargetMode="External"/><Relationship Id="rId368" Type="http://schemas.openxmlformats.org/officeDocument/2006/relationships/hyperlink" Target="http://pbs.twimg.com/profile_images/412873266320007168/vMughJRb_normal.jpeg" TargetMode="External"/><Relationship Id="rId575" Type="http://schemas.openxmlformats.org/officeDocument/2006/relationships/hyperlink" Target="http://twitter.com/notthombjorke" TargetMode="External"/><Relationship Id="rId172" Type="http://schemas.openxmlformats.org/officeDocument/2006/relationships/hyperlink" Target="http://pbs.twimg.com/profile_images/2915924540/c86bf581014dbac069d0d715e56035d0_normal.png" TargetMode="External"/><Relationship Id="rId228" Type="http://schemas.openxmlformats.org/officeDocument/2006/relationships/hyperlink" Target="http://pbs.twimg.com/profile_images/2534148199/jpkpbrd0j9xmo2qpi4cr_normal.jpeg" TargetMode="External"/><Relationship Id="rId435" Type="http://schemas.openxmlformats.org/officeDocument/2006/relationships/hyperlink" Target="http://twitter.com/cybercodes" TargetMode="External"/><Relationship Id="rId477" Type="http://schemas.openxmlformats.org/officeDocument/2006/relationships/hyperlink" Target="http://twitter.com/leoferreyra" TargetMode="External"/><Relationship Id="rId600" Type="http://schemas.openxmlformats.org/officeDocument/2006/relationships/hyperlink" Target="http://twitter.com/myhaxorninja" TargetMode="External"/><Relationship Id="rId642" Type="http://schemas.openxmlformats.org/officeDocument/2006/relationships/hyperlink" Target="http://twitter.com/thepro_1903" TargetMode="External"/><Relationship Id="rId281" Type="http://schemas.openxmlformats.org/officeDocument/2006/relationships/hyperlink" Target="http://pbs.twimg.com/profile_images/1901709139/logo-tw-trans_normal.png" TargetMode="External"/><Relationship Id="rId337" Type="http://schemas.openxmlformats.org/officeDocument/2006/relationships/hyperlink" Target="http://pbs.twimg.com/profile_images/378800000856949249/unLrd7vr_normal.png" TargetMode="External"/><Relationship Id="rId502" Type="http://schemas.openxmlformats.org/officeDocument/2006/relationships/hyperlink" Target="http://twitter.com/atimorin" TargetMode="External"/><Relationship Id="rId34" Type="http://schemas.openxmlformats.org/officeDocument/2006/relationships/hyperlink" Target="http://t.co/07ZEjl8X1e" TargetMode="External"/><Relationship Id="rId76" Type="http://schemas.openxmlformats.org/officeDocument/2006/relationships/hyperlink" Target="https://t.co/e131llPPs3" TargetMode="External"/><Relationship Id="rId141" Type="http://schemas.openxmlformats.org/officeDocument/2006/relationships/hyperlink" Target="http://t.co/LiHCYi8mSd" TargetMode="External"/><Relationship Id="rId379" Type="http://schemas.openxmlformats.org/officeDocument/2006/relationships/hyperlink" Target="http://pbs.twimg.com/profile_images/378800000824659920/af97ed160251e4d5e49f974f6743a255_normal.jpeg" TargetMode="External"/><Relationship Id="rId544" Type="http://schemas.openxmlformats.org/officeDocument/2006/relationships/hyperlink" Target="http://twitter.com/gndvl" TargetMode="External"/><Relationship Id="rId586" Type="http://schemas.openxmlformats.org/officeDocument/2006/relationships/hyperlink" Target="http://twitter.com/panzer_jagdiron" TargetMode="External"/><Relationship Id="rId7" Type="http://schemas.openxmlformats.org/officeDocument/2006/relationships/hyperlink" Target="https://t.co/TEdbpAyl9d" TargetMode="External"/><Relationship Id="rId183" Type="http://schemas.openxmlformats.org/officeDocument/2006/relationships/hyperlink" Target="http://pbs.twimg.com/profile_images/2852869587/c551a45638191951158e8aada286a4f1_normal.jpeg" TargetMode="External"/><Relationship Id="rId239" Type="http://schemas.openxmlformats.org/officeDocument/2006/relationships/hyperlink" Target="http://pbs.twimg.com/profile_images/2157618363/head3_normal.png" TargetMode="External"/><Relationship Id="rId390" Type="http://schemas.openxmlformats.org/officeDocument/2006/relationships/hyperlink" Target="http://pbs.twimg.com/profile_images/378800000559760268/2899438ac6748cc5bbaf7a1e576ba3a0_normal.jpeg" TargetMode="External"/><Relationship Id="rId404" Type="http://schemas.openxmlformats.org/officeDocument/2006/relationships/hyperlink" Target="http://pbs.twimg.com/profile_images/378800000557931838/63dbe3651899ad29ae5dae4b815b05be_normal.jpeg" TargetMode="External"/><Relationship Id="rId446" Type="http://schemas.openxmlformats.org/officeDocument/2006/relationships/hyperlink" Target="http://twitter.com/krailon" TargetMode="External"/><Relationship Id="rId611" Type="http://schemas.openxmlformats.org/officeDocument/2006/relationships/hyperlink" Target="http://twitter.com/piz69" TargetMode="External"/><Relationship Id="rId653" Type="http://schemas.openxmlformats.org/officeDocument/2006/relationships/hyperlink" Target="http://twitter.com/youtube" TargetMode="External"/><Relationship Id="rId250" Type="http://schemas.openxmlformats.org/officeDocument/2006/relationships/hyperlink" Target="http://pbs.twimg.com/profile_images/378800000836386257/b3a172f8a5bbbfc6c0f948d99025e945_normal.jpeg" TargetMode="External"/><Relationship Id="rId292" Type="http://schemas.openxmlformats.org/officeDocument/2006/relationships/hyperlink" Target="http://pbs.twimg.com/profile_images/3294599766/494f1259cc88b2e67e355a3af9f948f5_normal.jpeg" TargetMode="External"/><Relationship Id="rId306" Type="http://schemas.openxmlformats.org/officeDocument/2006/relationships/hyperlink" Target="http://pbs.twimg.com/profile_images/378800000591379395/6c0f501b50305850a1281c0838e3ee97_normal.jpeg" TargetMode="External"/><Relationship Id="rId488" Type="http://schemas.openxmlformats.org/officeDocument/2006/relationships/hyperlink" Target="http://twitter.com/_juan_vazquez_" TargetMode="External"/><Relationship Id="rId45" Type="http://schemas.openxmlformats.org/officeDocument/2006/relationships/hyperlink" Target="http://t.co/WkVgGiCdNa" TargetMode="External"/><Relationship Id="rId87" Type="http://schemas.openxmlformats.org/officeDocument/2006/relationships/hyperlink" Target="http://t.co/ZMvZZ59gR0" TargetMode="External"/><Relationship Id="rId110" Type="http://schemas.openxmlformats.org/officeDocument/2006/relationships/hyperlink" Target="http://t.co/1Eydawh4" TargetMode="External"/><Relationship Id="rId348" Type="http://schemas.openxmlformats.org/officeDocument/2006/relationships/hyperlink" Target="http://pbs.twimg.com/profile_images/413692517737967616/LOAG-GBQ_normal.jpeg" TargetMode="External"/><Relationship Id="rId513" Type="http://schemas.openxmlformats.org/officeDocument/2006/relationships/hyperlink" Target="http://twitter.com/meatballs__" TargetMode="External"/><Relationship Id="rId555" Type="http://schemas.openxmlformats.org/officeDocument/2006/relationships/hyperlink" Target="http://twitter.com/laurenthl" TargetMode="External"/><Relationship Id="rId597" Type="http://schemas.openxmlformats.org/officeDocument/2006/relationships/hyperlink" Target="http://twitter.com/samehfayed" TargetMode="External"/><Relationship Id="rId152" Type="http://schemas.openxmlformats.org/officeDocument/2006/relationships/hyperlink" Target="http://t.co/pDwfyrIKZx" TargetMode="External"/><Relationship Id="rId194" Type="http://schemas.openxmlformats.org/officeDocument/2006/relationships/hyperlink" Target="http://pbs.twimg.com/profile_images/1315730691/images_normal.jpeg" TargetMode="External"/><Relationship Id="rId208" Type="http://schemas.openxmlformats.org/officeDocument/2006/relationships/hyperlink" Target="http://pbs.twimg.com/profile_images/1147399902/logo6_normal.jpg" TargetMode="External"/><Relationship Id="rId415" Type="http://schemas.openxmlformats.org/officeDocument/2006/relationships/hyperlink" Target="http://abs.twimg.com/sticky/default_profile_images/default_profile_4_normal.png" TargetMode="External"/><Relationship Id="rId457" Type="http://schemas.openxmlformats.org/officeDocument/2006/relationships/hyperlink" Target="http://twitter.com/_idkmatt" TargetMode="External"/><Relationship Id="rId622" Type="http://schemas.openxmlformats.org/officeDocument/2006/relationships/hyperlink" Target="http://twitter.com/retweetubuntu" TargetMode="External"/><Relationship Id="rId261" Type="http://schemas.openxmlformats.org/officeDocument/2006/relationships/hyperlink" Target="http://pbs.twimg.com/profile_images/3020050174/f2137b3bcd4cf89e38dfb329d30cf26e_normal.jpeg" TargetMode="External"/><Relationship Id="rId499" Type="http://schemas.openxmlformats.org/officeDocument/2006/relationships/hyperlink" Target="http://twitter.com/jschimr7" TargetMode="External"/><Relationship Id="rId664" Type="http://schemas.openxmlformats.org/officeDocument/2006/relationships/hyperlink" Target="http://twitter.com/th3j35t3r" TargetMode="External"/><Relationship Id="rId14" Type="http://schemas.openxmlformats.org/officeDocument/2006/relationships/hyperlink" Target="http://t.co/tWKaUijcxJ" TargetMode="External"/><Relationship Id="rId56" Type="http://schemas.openxmlformats.org/officeDocument/2006/relationships/hyperlink" Target="http://t.co/5Op4BKqSKz" TargetMode="External"/><Relationship Id="rId317" Type="http://schemas.openxmlformats.org/officeDocument/2006/relationships/hyperlink" Target="http://pbs.twimg.com/profile_images/378800000390476281/2ab563e2c91171cc9cd5568a3ba27992_normal.jpeg" TargetMode="External"/><Relationship Id="rId359" Type="http://schemas.openxmlformats.org/officeDocument/2006/relationships/hyperlink" Target="http://pbs.twimg.com/profile_images/413472483665141760/geqV5ae8_normal.jpeg" TargetMode="External"/><Relationship Id="rId524" Type="http://schemas.openxmlformats.org/officeDocument/2006/relationships/hyperlink" Target="http://twitter.com/spyd3r" TargetMode="External"/><Relationship Id="rId566" Type="http://schemas.openxmlformats.org/officeDocument/2006/relationships/hyperlink" Target="http://twitter.com/korhangurler" TargetMode="External"/><Relationship Id="rId98" Type="http://schemas.openxmlformats.org/officeDocument/2006/relationships/hyperlink" Target="http://t.co/AodbonoHMm" TargetMode="External"/><Relationship Id="rId121" Type="http://schemas.openxmlformats.org/officeDocument/2006/relationships/hyperlink" Target="http://t.co/SbOaVNhKS7" TargetMode="External"/><Relationship Id="rId163" Type="http://schemas.openxmlformats.org/officeDocument/2006/relationships/hyperlink" Target="http://t.co/3P7OWW5iLO" TargetMode="External"/><Relationship Id="rId219" Type="http://schemas.openxmlformats.org/officeDocument/2006/relationships/hyperlink" Target="http://pbs.twimg.com/profile_images/54321225/sxsw_headshot_normal.jpg" TargetMode="External"/><Relationship Id="rId370" Type="http://schemas.openxmlformats.org/officeDocument/2006/relationships/hyperlink" Target="http://pbs.twimg.com/profile_images/3119038596/5c36e5453938aaf83e958e180005000c_normal.jpeg" TargetMode="External"/><Relationship Id="rId426" Type="http://schemas.openxmlformats.org/officeDocument/2006/relationships/hyperlink" Target="http://twitter.com/fl3xu5" TargetMode="External"/><Relationship Id="rId633" Type="http://schemas.openxmlformats.org/officeDocument/2006/relationships/hyperlink" Target="http://twitter.com/salgado_bruno" TargetMode="External"/><Relationship Id="rId230" Type="http://schemas.openxmlformats.org/officeDocument/2006/relationships/hyperlink" Target="http://pbs.twimg.com/profile_images/780016701/logo_normal.png" TargetMode="External"/><Relationship Id="rId468" Type="http://schemas.openxmlformats.org/officeDocument/2006/relationships/hyperlink" Target="http://twitter.com/pun1sh_3r" TargetMode="External"/><Relationship Id="rId675" Type="http://schemas.openxmlformats.org/officeDocument/2006/relationships/vmlDrawing" Target="../drawings/vmlDrawing2.vml"/><Relationship Id="rId25" Type="http://schemas.openxmlformats.org/officeDocument/2006/relationships/hyperlink" Target="http://t.co/bsCHFRItcK" TargetMode="External"/><Relationship Id="rId67" Type="http://schemas.openxmlformats.org/officeDocument/2006/relationships/hyperlink" Target="http://t.co/R9tuPCivkU" TargetMode="External"/><Relationship Id="rId272" Type="http://schemas.openxmlformats.org/officeDocument/2006/relationships/hyperlink" Target="http://pbs.twimg.com/profile_images/1249874016/3776_normal.jpg" TargetMode="External"/><Relationship Id="rId328" Type="http://schemas.openxmlformats.org/officeDocument/2006/relationships/hyperlink" Target="http://pbs.twimg.com/profile_images/1834297413/ws_o_normal.png" TargetMode="External"/><Relationship Id="rId535" Type="http://schemas.openxmlformats.org/officeDocument/2006/relationships/hyperlink" Target="http://twitter.com/warvector" TargetMode="External"/><Relationship Id="rId577" Type="http://schemas.openxmlformats.org/officeDocument/2006/relationships/hyperlink" Target="http://twitter.com/sec_vinnix" TargetMode="External"/><Relationship Id="rId132" Type="http://schemas.openxmlformats.org/officeDocument/2006/relationships/hyperlink" Target="http://t.co/zzVcRbbgya" TargetMode="External"/><Relationship Id="rId174" Type="http://schemas.openxmlformats.org/officeDocument/2006/relationships/hyperlink" Target="http://pbs.twimg.com/profile_images/2993840110/9ed0996756f0014d6f6a83c39032c82d_normal.jpeg" TargetMode="External"/><Relationship Id="rId381" Type="http://schemas.openxmlformats.org/officeDocument/2006/relationships/hyperlink" Target="http://pbs.twimg.com/profile_images/786862905/TITAN_normal.jpg" TargetMode="External"/><Relationship Id="rId602" Type="http://schemas.openxmlformats.org/officeDocument/2006/relationships/hyperlink" Target="http://twitter.com/sebmln" TargetMode="External"/><Relationship Id="rId241" Type="http://schemas.openxmlformats.org/officeDocument/2006/relationships/hyperlink" Target="http://pbs.twimg.com/profile_images/2799358654/f97b01a19e568fdb6581d7abc38bc338_normal.jpeg" TargetMode="External"/><Relationship Id="rId437" Type="http://schemas.openxmlformats.org/officeDocument/2006/relationships/hyperlink" Target="http://twitter.com/sysloggr" TargetMode="External"/><Relationship Id="rId479" Type="http://schemas.openxmlformats.org/officeDocument/2006/relationships/hyperlink" Target="http://twitter.com/thegrugq" TargetMode="External"/><Relationship Id="rId644" Type="http://schemas.openxmlformats.org/officeDocument/2006/relationships/hyperlink" Target="http://twitter.com/brav0hax" TargetMode="External"/><Relationship Id="rId36" Type="http://schemas.openxmlformats.org/officeDocument/2006/relationships/hyperlink" Target="http://t.co/ug1qIEFJVr" TargetMode="External"/><Relationship Id="rId283" Type="http://schemas.openxmlformats.org/officeDocument/2006/relationships/hyperlink" Target="http://pbs.twimg.com/profile_images/378800000842765874/72a5b02d42be6293603b816df27004b8_normal.jpeg" TargetMode="External"/><Relationship Id="rId339" Type="http://schemas.openxmlformats.org/officeDocument/2006/relationships/hyperlink" Target="http://pbs.twimg.com/profile_images/1334137576/EKO_SUHARTONO_normal.jpg" TargetMode="External"/><Relationship Id="rId490" Type="http://schemas.openxmlformats.org/officeDocument/2006/relationships/hyperlink" Target="http://twitter.com/mateusz_jozef" TargetMode="External"/><Relationship Id="rId504" Type="http://schemas.openxmlformats.org/officeDocument/2006/relationships/hyperlink" Target="http://twitter.com/justincormack" TargetMode="External"/><Relationship Id="rId546" Type="http://schemas.openxmlformats.org/officeDocument/2006/relationships/hyperlink" Target="http://twitter.com/jonppenney" TargetMode="External"/><Relationship Id="rId78" Type="http://schemas.openxmlformats.org/officeDocument/2006/relationships/hyperlink" Target="http://t.co/yKta5WCgj3" TargetMode="External"/><Relationship Id="rId101" Type="http://schemas.openxmlformats.org/officeDocument/2006/relationships/hyperlink" Target="http://t.co/YVn1V0ONOW" TargetMode="External"/><Relationship Id="rId143" Type="http://schemas.openxmlformats.org/officeDocument/2006/relationships/hyperlink" Target="http://t.co/EuM3XrCYzu" TargetMode="External"/><Relationship Id="rId185" Type="http://schemas.openxmlformats.org/officeDocument/2006/relationships/hyperlink" Target="http://pbs.twimg.com/profile_images/2577176166/ix03df2mml2gx5bxn11n_normal.jpeg" TargetMode="External"/><Relationship Id="rId350" Type="http://schemas.openxmlformats.org/officeDocument/2006/relationships/hyperlink" Target="http://pbs.twimg.com/profile_images/3669049460/1ffb79e6c9cacd33e82f42a63a916ece_normal.jpeg" TargetMode="External"/><Relationship Id="rId406" Type="http://schemas.openxmlformats.org/officeDocument/2006/relationships/hyperlink" Target="http://pbs.twimg.com/profile_images/1167620521/socialize_normal.png" TargetMode="External"/><Relationship Id="rId588" Type="http://schemas.openxmlformats.org/officeDocument/2006/relationships/hyperlink" Target="http://twitter.com/anonycanada" TargetMode="External"/><Relationship Id="rId9" Type="http://schemas.openxmlformats.org/officeDocument/2006/relationships/hyperlink" Target="http://t.co/4AKUuNAI3X" TargetMode="External"/><Relationship Id="rId210" Type="http://schemas.openxmlformats.org/officeDocument/2006/relationships/hyperlink" Target="http://pbs.twimg.com/profile_images/1301653482/twitter_ver1_normal.gif" TargetMode="External"/><Relationship Id="rId392" Type="http://schemas.openxmlformats.org/officeDocument/2006/relationships/hyperlink" Target="http://pbs.twimg.com/profile_images/378800000455329273/a7319da2ae888de8e521f34204fa6965_normal.jpeg" TargetMode="External"/><Relationship Id="rId448" Type="http://schemas.openxmlformats.org/officeDocument/2006/relationships/hyperlink" Target="http://twitter.com/cyberdomain" TargetMode="External"/><Relationship Id="rId613" Type="http://schemas.openxmlformats.org/officeDocument/2006/relationships/hyperlink" Target="http://twitter.com/haventfoundme" TargetMode="External"/><Relationship Id="rId655" Type="http://schemas.openxmlformats.org/officeDocument/2006/relationships/hyperlink" Target="http://twitter.com/hdmoore" TargetMode="External"/><Relationship Id="rId252" Type="http://schemas.openxmlformats.org/officeDocument/2006/relationships/hyperlink" Target="http://pbs.twimg.com/profile_images/378800000810981881/e99df4bd58f1c8cc7cfd3bae1a4bd214_normal.jpeg" TargetMode="External"/><Relationship Id="rId294" Type="http://schemas.openxmlformats.org/officeDocument/2006/relationships/hyperlink" Target="http://pbs.twimg.com/profile_images/3090628754/d553499ee4bfaf8e958ad8fe233057af_normal.jpeg" TargetMode="External"/><Relationship Id="rId308" Type="http://schemas.openxmlformats.org/officeDocument/2006/relationships/hyperlink" Target="http://pbs.twimg.com/profile_images/412790153246044160/iZnJi2DC_normal.png" TargetMode="External"/><Relationship Id="rId515" Type="http://schemas.openxmlformats.org/officeDocument/2006/relationships/hyperlink" Target="http://twitter.com/ciccio_87xx" TargetMode="External"/><Relationship Id="rId47" Type="http://schemas.openxmlformats.org/officeDocument/2006/relationships/hyperlink" Target="https://t.co/G6CSLqF4yy" TargetMode="External"/><Relationship Id="rId89" Type="http://schemas.openxmlformats.org/officeDocument/2006/relationships/hyperlink" Target="http://t.co/BOMHef4yV4" TargetMode="External"/><Relationship Id="rId112" Type="http://schemas.openxmlformats.org/officeDocument/2006/relationships/hyperlink" Target="http://t.co/0NHawhML1n" TargetMode="External"/><Relationship Id="rId154" Type="http://schemas.openxmlformats.org/officeDocument/2006/relationships/hyperlink" Target="http://t.co/RRRwBWNEWw" TargetMode="External"/><Relationship Id="rId361" Type="http://schemas.openxmlformats.org/officeDocument/2006/relationships/hyperlink" Target="http://pbs.twimg.com/profile_images/412093302159073280/D97IHCL2_normal.jpeg" TargetMode="External"/><Relationship Id="rId557" Type="http://schemas.openxmlformats.org/officeDocument/2006/relationships/hyperlink" Target="http://twitter.com/lpeterman" TargetMode="External"/><Relationship Id="rId599" Type="http://schemas.openxmlformats.org/officeDocument/2006/relationships/hyperlink" Target="http://twitter.com/iliquicity" TargetMode="External"/><Relationship Id="rId196" Type="http://schemas.openxmlformats.org/officeDocument/2006/relationships/hyperlink" Target="http://pbs.twimg.com/profile_images/378800000442334206/a34ebf19c7e81cfb8bcb5bb8c849da7f_normal.png" TargetMode="External"/><Relationship Id="rId417" Type="http://schemas.openxmlformats.org/officeDocument/2006/relationships/hyperlink" Target="http://pbs.twimg.com/profile_images/1807580727/plugin_chrome_normal.jpg" TargetMode="External"/><Relationship Id="rId459" Type="http://schemas.openxmlformats.org/officeDocument/2006/relationships/hyperlink" Target="http://twitter.com/fifth_sentinel" TargetMode="External"/><Relationship Id="rId624" Type="http://schemas.openxmlformats.org/officeDocument/2006/relationships/hyperlink" Target="http://twitter.com/connect24h" TargetMode="External"/><Relationship Id="rId666" Type="http://schemas.openxmlformats.org/officeDocument/2006/relationships/hyperlink" Target="http://twitter.com/heard" TargetMode="External"/><Relationship Id="rId16" Type="http://schemas.openxmlformats.org/officeDocument/2006/relationships/hyperlink" Target="http://t.co/q5D5Fxz7Fh" TargetMode="External"/><Relationship Id="rId221" Type="http://schemas.openxmlformats.org/officeDocument/2006/relationships/hyperlink" Target="http://pbs.twimg.com/profile_images/2087468679/honey-badger_normal.jpg" TargetMode="External"/><Relationship Id="rId263" Type="http://schemas.openxmlformats.org/officeDocument/2006/relationships/hyperlink" Target="http://pbs.twimg.com/profile_images/3707394767/2194f735fdea5b8a7f018465ca13b88e_normal.jpeg" TargetMode="External"/><Relationship Id="rId319" Type="http://schemas.openxmlformats.org/officeDocument/2006/relationships/hyperlink" Target="http://pbs.twimg.com/profile_images/378800000799622344/3e59ad8144c70e55c73d5dc6e7179172_normal.jpeg" TargetMode="External"/><Relationship Id="rId470" Type="http://schemas.openxmlformats.org/officeDocument/2006/relationships/hyperlink" Target="http://twitter.com/rubenthijssen" TargetMode="External"/><Relationship Id="rId526" Type="http://schemas.openxmlformats.org/officeDocument/2006/relationships/hyperlink" Target="http://twitter.com/xaitax" TargetMode="External"/><Relationship Id="rId58" Type="http://schemas.openxmlformats.org/officeDocument/2006/relationships/hyperlink" Target="https://t.co/FVyWgRT7zm" TargetMode="External"/><Relationship Id="rId123" Type="http://schemas.openxmlformats.org/officeDocument/2006/relationships/hyperlink" Target="http://t.co/CC2AODqdfS" TargetMode="External"/><Relationship Id="rId330" Type="http://schemas.openxmlformats.org/officeDocument/2006/relationships/hyperlink" Target="http://pbs.twimg.com/profile_images/1947487011/avatar-mine_normal.jpg" TargetMode="External"/><Relationship Id="rId568" Type="http://schemas.openxmlformats.org/officeDocument/2006/relationships/hyperlink" Target="http://twitter.com/notfabrice" TargetMode="External"/><Relationship Id="rId165" Type="http://schemas.openxmlformats.org/officeDocument/2006/relationships/hyperlink" Target="http://pbs.twimg.com/profile_images/2468976255/pk8igczlljrcqqx02top_normal.png" TargetMode="External"/><Relationship Id="rId372" Type="http://schemas.openxmlformats.org/officeDocument/2006/relationships/hyperlink" Target="http://pbs.twimg.com/profile_images/378800000678268785/5f651174c35fa074cee2906471a3b514_normal.jpeg" TargetMode="External"/><Relationship Id="rId428" Type="http://schemas.openxmlformats.org/officeDocument/2006/relationships/hyperlink" Target="http://twitter.com/stopmalvertisin" TargetMode="External"/><Relationship Id="rId635" Type="http://schemas.openxmlformats.org/officeDocument/2006/relationships/hyperlink" Target="http://twitter.com/nessaferry" TargetMode="External"/><Relationship Id="rId677" Type="http://schemas.openxmlformats.org/officeDocument/2006/relationships/comments" Target="../comments2.xml"/><Relationship Id="rId232" Type="http://schemas.openxmlformats.org/officeDocument/2006/relationships/hyperlink" Target="http://pbs.twimg.com/profile_images/378800000665904511/23b03466664c5ba733763dc9ed57574a_normal.jpeg" TargetMode="External"/><Relationship Id="rId274" Type="http://schemas.openxmlformats.org/officeDocument/2006/relationships/hyperlink" Target="http://pbs.twimg.com/profile_images/378800000566636701/5f8442e114d7941a4018036c837bd071_normal.png" TargetMode="External"/><Relationship Id="rId481" Type="http://schemas.openxmlformats.org/officeDocument/2006/relationships/hyperlink" Target="http://twitter.com/michaelmcatee" TargetMode="External"/><Relationship Id="rId27" Type="http://schemas.openxmlformats.org/officeDocument/2006/relationships/hyperlink" Target="https://t.co/CNzkDDKuWH" TargetMode="External"/><Relationship Id="rId69" Type="http://schemas.openxmlformats.org/officeDocument/2006/relationships/hyperlink" Target="http://t.co/gjGMZBJ9pO" TargetMode="External"/><Relationship Id="rId134" Type="http://schemas.openxmlformats.org/officeDocument/2006/relationships/hyperlink" Target="http://t.co/evYFTj5X6G" TargetMode="External"/><Relationship Id="rId537" Type="http://schemas.openxmlformats.org/officeDocument/2006/relationships/hyperlink" Target="http://twitter.com/michaeliston" TargetMode="External"/><Relationship Id="rId579" Type="http://schemas.openxmlformats.org/officeDocument/2006/relationships/hyperlink" Target="http://twitter.com/subzraw" TargetMode="External"/><Relationship Id="rId80" Type="http://schemas.openxmlformats.org/officeDocument/2006/relationships/hyperlink" Target="http://t.co/yaK5s7Mkev" TargetMode="External"/><Relationship Id="rId176" Type="http://schemas.openxmlformats.org/officeDocument/2006/relationships/hyperlink" Target="http://pbs.twimg.com/profile_images/1750705258/image-security_normal.gif" TargetMode="External"/><Relationship Id="rId341" Type="http://schemas.openxmlformats.org/officeDocument/2006/relationships/hyperlink" Target="http://pbs.twimg.com/profile_images/1783330543/MC900435239_normal.PNG" TargetMode="External"/><Relationship Id="rId383" Type="http://schemas.openxmlformats.org/officeDocument/2006/relationships/hyperlink" Target="http://pbs.twimg.com/profile_images/1899183583/babaca_normal.jpg" TargetMode="External"/><Relationship Id="rId439" Type="http://schemas.openxmlformats.org/officeDocument/2006/relationships/hyperlink" Target="http://twitter.com/tonispbr" TargetMode="External"/><Relationship Id="rId590" Type="http://schemas.openxmlformats.org/officeDocument/2006/relationships/hyperlink" Target="http://twitter.com/juesito" TargetMode="External"/><Relationship Id="rId604" Type="http://schemas.openxmlformats.org/officeDocument/2006/relationships/hyperlink" Target="http://twitter.com/truthizsexy" TargetMode="External"/><Relationship Id="rId646" Type="http://schemas.openxmlformats.org/officeDocument/2006/relationships/hyperlink" Target="http://twitter.com/solemnwatch" TargetMode="External"/><Relationship Id="rId201" Type="http://schemas.openxmlformats.org/officeDocument/2006/relationships/hyperlink" Target="http://pbs.twimg.com/profile_images/378800000860629119/1Tw0No24_normal.jpeg" TargetMode="External"/><Relationship Id="rId243" Type="http://schemas.openxmlformats.org/officeDocument/2006/relationships/hyperlink" Target="http://pbs.twimg.com/profile_images/378800000005947503/cf4622a950c8ed09fb8a5f9acaa6da47_normal.jpeg" TargetMode="External"/><Relationship Id="rId285" Type="http://schemas.openxmlformats.org/officeDocument/2006/relationships/hyperlink" Target="http://pbs.twimg.com/profile_images/3684328250/4e3ad2929ed1f3165f15ece89c0ca259_normal.jpeg" TargetMode="External"/><Relationship Id="rId450" Type="http://schemas.openxmlformats.org/officeDocument/2006/relationships/hyperlink" Target="http://twitter.com/fosnss" TargetMode="External"/><Relationship Id="rId506" Type="http://schemas.openxmlformats.org/officeDocument/2006/relationships/hyperlink" Target="http://twitter.com/morisson" TargetMode="External"/><Relationship Id="rId38" Type="http://schemas.openxmlformats.org/officeDocument/2006/relationships/hyperlink" Target="http://t.co/3kPyT9Qw02" TargetMode="External"/><Relationship Id="rId103" Type="http://schemas.openxmlformats.org/officeDocument/2006/relationships/hyperlink" Target="http://t.co/p5pi5ZhIzW" TargetMode="External"/><Relationship Id="rId310" Type="http://schemas.openxmlformats.org/officeDocument/2006/relationships/hyperlink" Target="http://pbs.twimg.com/profile_images/378800000357802395/ceb439c2ce9dc587edec40e44a32c093_normal.png" TargetMode="External"/><Relationship Id="rId492" Type="http://schemas.openxmlformats.org/officeDocument/2006/relationships/hyperlink" Target="http://twitter.com/jedws" TargetMode="External"/><Relationship Id="rId548" Type="http://schemas.openxmlformats.org/officeDocument/2006/relationships/hyperlink" Target="http://twitter.com/mygetshorty" TargetMode="External"/><Relationship Id="rId91" Type="http://schemas.openxmlformats.org/officeDocument/2006/relationships/hyperlink" Target="http://t.co/w1LLFY6Tvu" TargetMode="External"/><Relationship Id="rId145" Type="http://schemas.openxmlformats.org/officeDocument/2006/relationships/hyperlink" Target="http://t.co/kN1E1mi9OE" TargetMode="External"/><Relationship Id="rId187" Type="http://schemas.openxmlformats.org/officeDocument/2006/relationships/hyperlink" Target="http://pbs.twimg.com/profile_images/2772394459/aaf87dd126cacff4d68cfa1acfea5886_normal.png" TargetMode="External"/><Relationship Id="rId352" Type="http://schemas.openxmlformats.org/officeDocument/2006/relationships/hyperlink" Target="http://pbs.twimg.com/profile_images/416199243964375040/B2scktsz_normal.jpeg" TargetMode="External"/><Relationship Id="rId394" Type="http://schemas.openxmlformats.org/officeDocument/2006/relationships/hyperlink" Target="http://pbs.twimg.com/profile_images/378800000332780503/af611a331175854876654f78e5adc71a_normal.jpeg" TargetMode="External"/><Relationship Id="rId408" Type="http://schemas.openxmlformats.org/officeDocument/2006/relationships/hyperlink" Target="http://pbs.twimg.com/profile_images/413368333828763649/_FE-Xek8_normal.jpeg" TargetMode="External"/><Relationship Id="rId615" Type="http://schemas.openxmlformats.org/officeDocument/2006/relationships/hyperlink" Target="http://twitter.com/4amq" TargetMode="External"/><Relationship Id="rId212" Type="http://schemas.openxmlformats.org/officeDocument/2006/relationships/hyperlink" Target="http://pbs.twimg.com/profile_images/378800000434378851/1b45259e96fc04558273b474f6a7881a_normal.png" TargetMode="External"/><Relationship Id="rId254" Type="http://schemas.openxmlformats.org/officeDocument/2006/relationships/hyperlink" Target="http://pbs.twimg.com/profile_images/3374572349/adecd2d1243ac3d0b27b9d98b9d6c004_normal.jpeg" TargetMode="External"/><Relationship Id="rId657" Type="http://schemas.openxmlformats.org/officeDocument/2006/relationships/hyperlink" Target="http://twitter.com/inj3ct0r" TargetMode="External"/><Relationship Id="rId49" Type="http://schemas.openxmlformats.org/officeDocument/2006/relationships/hyperlink" Target="http://t.co/zOTWPvRZgH" TargetMode="External"/><Relationship Id="rId114" Type="http://schemas.openxmlformats.org/officeDocument/2006/relationships/hyperlink" Target="http://t.co/oPPmsVKuxX" TargetMode="External"/><Relationship Id="rId296" Type="http://schemas.openxmlformats.org/officeDocument/2006/relationships/hyperlink" Target="http://pbs.twimg.com/profile_images/378800000378912870/bc0a712ac8a5fb3c27ef44a54e27a77c_normal.jpeg" TargetMode="External"/><Relationship Id="rId461" Type="http://schemas.openxmlformats.org/officeDocument/2006/relationships/hyperlink" Target="http://twitter.com/remhard" TargetMode="External"/><Relationship Id="rId517" Type="http://schemas.openxmlformats.org/officeDocument/2006/relationships/hyperlink" Target="http://twitter.com/crypiehef" TargetMode="External"/><Relationship Id="rId559" Type="http://schemas.openxmlformats.org/officeDocument/2006/relationships/hyperlink" Target="http://twitter.com/stmanfr" TargetMode="External"/><Relationship Id="rId60" Type="http://schemas.openxmlformats.org/officeDocument/2006/relationships/hyperlink" Target="http://t.co/znuGXxlUYU" TargetMode="External"/><Relationship Id="rId156" Type="http://schemas.openxmlformats.org/officeDocument/2006/relationships/hyperlink" Target="http://t.co/A7HV0bwmF3" TargetMode="External"/><Relationship Id="rId198" Type="http://schemas.openxmlformats.org/officeDocument/2006/relationships/hyperlink" Target="http://abs.twimg.com/sticky/default_profile_images/default_profile_0_normal.png" TargetMode="External"/><Relationship Id="rId321" Type="http://schemas.openxmlformats.org/officeDocument/2006/relationships/hyperlink" Target="http://pbs.twimg.com/profile_images/416368358578081792/xIMDRA8T_normal.jpeg" TargetMode="External"/><Relationship Id="rId363" Type="http://schemas.openxmlformats.org/officeDocument/2006/relationships/hyperlink" Target="http://pbs.twimg.com/profile_images/3741334764/4a63990208a33d9ecbf65bea9bd44971_normal.jpeg" TargetMode="External"/><Relationship Id="rId419" Type="http://schemas.openxmlformats.org/officeDocument/2006/relationships/hyperlink" Target="http://twitter.com/securityshell" TargetMode="External"/><Relationship Id="rId570" Type="http://schemas.openxmlformats.org/officeDocument/2006/relationships/hyperlink" Target="http://twitter.com/esch" TargetMode="External"/><Relationship Id="rId626" Type="http://schemas.openxmlformats.org/officeDocument/2006/relationships/hyperlink" Target="http://twitter.com/theonlyevil1" TargetMode="External"/><Relationship Id="rId223" Type="http://schemas.openxmlformats.org/officeDocument/2006/relationships/hyperlink" Target="http://pbs.twimg.com/profile_images/1466696626/exploithub-vertical-sm-text-padded_normal.png" TargetMode="External"/><Relationship Id="rId430" Type="http://schemas.openxmlformats.org/officeDocument/2006/relationships/hyperlink" Target="http://twitter.com/b0rn70d13" TargetMode="External"/><Relationship Id="rId668" Type="http://schemas.openxmlformats.org/officeDocument/2006/relationships/hyperlink" Target="http://twitter.com/jack_daniel" TargetMode="External"/><Relationship Id="rId18" Type="http://schemas.openxmlformats.org/officeDocument/2006/relationships/hyperlink" Target="http://t.co/XcLbxhdcsV" TargetMode="External"/><Relationship Id="rId265" Type="http://schemas.openxmlformats.org/officeDocument/2006/relationships/hyperlink" Target="http://pbs.twimg.com/profile_images/1281439870/5f6736ee-e80d-4b5c-bc6a-55c49994bbe9_normal.png" TargetMode="External"/><Relationship Id="rId472" Type="http://schemas.openxmlformats.org/officeDocument/2006/relationships/hyperlink" Target="http://twitter.com/_lopi_" TargetMode="External"/><Relationship Id="rId528" Type="http://schemas.openxmlformats.org/officeDocument/2006/relationships/hyperlink" Target="http://twitter.com/rudy386" TargetMode="External"/><Relationship Id="rId50" Type="http://schemas.openxmlformats.org/officeDocument/2006/relationships/hyperlink" Target="http://t.co/eocX1DHpzc" TargetMode="External"/><Relationship Id="rId104" Type="http://schemas.openxmlformats.org/officeDocument/2006/relationships/hyperlink" Target="http://t.co/groBQ2kir0" TargetMode="External"/><Relationship Id="rId125" Type="http://schemas.openxmlformats.org/officeDocument/2006/relationships/hyperlink" Target="http://t.co/yNyLEv2CTp" TargetMode="External"/><Relationship Id="rId146" Type="http://schemas.openxmlformats.org/officeDocument/2006/relationships/hyperlink" Target="http://t.co/os6UpShbwO" TargetMode="External"/><Relationship Id="rId167" Type="http://schemas.openxmlformats.org/officeDocument/2006/relationships/hyperlink" Target="http://pbs.twimg.com/profile_images/2705087145/2cedbd93f467acf838414b02ecb57fb3_normal.jpeg" TargetMode="External"/><Relationship Id="rId188" Type="http://schemas.openxmlformats.org/officeDocument/2006/relationships/hyperlink" Target="http://pbs.twimg.com/profile_images/378800000167139413/1f952d7de73d0a23d5e65fb86369f14f_normal.jpeg" TargetMode="External"/><Relationship Id="rId311" Type="http://schemas.openxmlformats.org/officeDocument/2006/relationships/hyperlink" Target="http://pbs.twimg.com/profile_images/2320154217/wkjwpvym717ag3g43ua4_normal.jpeg" TargetMode="External"/><Relationship Id="rId332" Type="http://schemas.openxmlformats.org/officeDocument/2006/relationships/hyperlink" Target="http://pbs.twimg.com/profile_images/378800000775601243/ff8c80641506dc22f71be69ff6edcbd2_normal.jpeg" TargetMode="External"/><Relationship Id="rId353" Type="http://schemas.openxmlformats.org/officeDocument/2006/relationships/hyperlink" Target="http://pbs.twimg.com/profile_images/2835381805/2619c9be80f1e0b75dc2cd72be76261d_normal.jpeg" TargetMode="External"/><Relationship Id="rId374" Type="http://schemas.openxmlformats.org/officeDocument/2006/relationships/hyperlink" Target="http://pbs.twimg.com/profile_images/378800000849780509/49fd1a7a3f5dfe08d57b870a302ddce8_normal.png" TargetMode="External"/><Relationship Id="rId395" Type="http://schemas.openxmlformats.org/officeDocument/2006/relationships/hyperlink" Target="http://pbs.twimg.com/profile_images/3169590659/85a96f7a9c3d3d24d699eff651308ee6_normal.jpeg" TargetMode="External"/><Relationship Id="rId409" Type="http://schemas.openxmlformats.org/officeDocument/2006/relationships/hyperlink" Target="http://pbs.twimg.com/profile_images/378800000799504481/c77bbbee69ae460538939706c351c6f3_normal.jpeg" TargetMode="External"/><Relationship Id="rId560" Type="http://schemas.openxmlformats.org/officeDocument/2006/relationships/hyperlink" Target="http://twitter.com/on4r4p" TargetMode="External"/><Relationship Id="rId581" Type="http://schemas.openxmlformats.org/officeDocument/2006/relationships/hyperlink" Target="http://twitter.com/gewoonlastig_" TargetMode="External"/><Relationship Id="rId71" Type="http://schemas.openxmlformats.org/officeDocument/2006/relationships/hyperlink" Target="http://t.co/5JrK0Moia9" TargetMode="External"/><Relationship Id="rId92" Type="http://schemas.openxmlformats.org/officeDocument/2006/relationships/hyperlink" Target="http://t.co/70RyWPSBDm" TargetMode="External"/><Relationship Id="rId213" Type="http://schemas.openxmlformats.org/officeDocument/2006/relationships/hyperlink" Target="http://pbs.twimg.com/profile_images/550378865/punisher_logo_normal.jpg" TargetMode="External"/><Relationship Id="rId234" Type="http://schemas.openxmlformats.org/officeDocument/2006/relationships/hyperlink" Target="http://pbs.twimg.com/profile_images/2230738889/bg_normal.jpg" TargetMode="External"/><Relationship Id="rId420" Type="http://schemas.openxmlformats.org/officeDocument/2006/relationships/hyperlink" Target="http://twitter.com/rajaihakki" TargetMode="External"/><Relationship Id="rId616" Type="http://schemas.openxmlformats.org/officeDocument/2006/relationships/hyperlink" Target="http://twitter.com/oziee_sanwa" TargetMode="External"/><Relationship Id="rId637" Type="http://schemas.openxmlformats.org/officeDocument/2006/relationships/hyperlink" Target="http://twitter.com/garotascpbr" TargetMode="External"/><Relationship Id="rId658" Type="http://schemas.openxmlformats.org/officeDocument/2006/relationships/hyperlink" Target="http://twitter.com/bsidesnash" TargetMode="External"/><Relationship Id="rId2" Type="http://schemas.openxmlformats.org/officeDocument/2006/relationships/hyperlink" Target="http://t.co/thm4Lusocs" TargetMode="External"/><Relationship Id="rId29" Type="http://schemas.openxmlformats.org/officeDocument/2006/relationships/hyperlink" Target="http://t.co/ffc5qWE15d" TargetMode="External"/><Relationship Id="rId255" Type="http://schemas.openxmlformats.org/officeDocument/2006/relationships/hyperlink" Target="http://pbs.twimg.com/profile_images/3557087322/079a26f4de593c8e310000e119c493fb_normal.png" TargetMode="External"/><Relationship Id="rId276" Type="http://schemas.openxmlformats.org/officeDocument/2006/relationships/hyperlink" Target="http://pbs.twimg.com/profile_images/378800000708825169/0caf2d38c9e852f151b9574b7d1b1e3d_normal.jpeg" TargetMode="External"/><Relationship Id="rId297" Type="http://schemas.openxmlformats.org/officeDocument/2006/relationships/hyperlink" Target="http://pbs.twimg.com/profile_images/378800000080866362/7ef34f5a2a0083be071e79885576f410_normal.png" TargetMode="External"/><Relationship Id="rId441" Type="http://schemas.openxmlformats.org/officeDocument/2006/relationships/hyperlink" Target="http://twitter.com/mme_it" TargetMode="External"/><Relationship Id="rId462" Type="http://schemas.openxmlformats.org/officeDocument/2006/relationships/hyperlink" Target="http://twitter.com/global_hackers" TargetMode="External"/><Relationship Id="rId483" Type="http://schemas.openxmlformats.org/officeDocument/2006/relationships/hyperlink" Target="http://twitter.com/borjamerino" TargetMode="External"/><Relationship Id="rId518" Type="http://schemas.openxmlformats.org/officeDocument/2006/relationships/hyperlink" Target="http://twitter.com/egeektronic" TargetMode="External"/><Relationship Id="rId539" Type="http://schemas.openxmlformats.org/officeDocument/2006/relationships/hyperlink" Target="http://twitter.com/dreamerxception" TargetMode="External"/><Relationship Id="rId40" Type="http://schemas.openxmlformats.org/officeDocument/2006/relationships/hyperlink" Target="https://t.co/DeHzXXaQOT" TargetMode="External"/><Relationship Id="rId115" Type="http://schemas.openxmlformats.org/officeDocument/2006/relationships/hyperlink" Target="http://t.co/LGpIgaFUEH" TargetMode="External"/><Relationship Id="rId136" Type="http://schemas.openxmlformats.org/officeDocument/2006/relationships/hyperlink" Target="http://t.co/X626ASRpRN" TargetMode="External"/><Relationship Id="rId157" Type="http://schemas.openxmlformats.org/officeDocument/2006/relationships/hyperlink" Target="http://t.co/HjhFyNGaKb" TargetMode="External"/><Relationship Id="rId178" Type="http://schemas.openxmlformats.org/officeDocument/2006/relationships/hyperlink" Target="http://pbs.twimg.com/profile_images/2825887122/50879223088acf1bedc92acdf8e1592e_normal.jpeg" TargetMode="External"/><Relationship Id="rId301" Type="http://schemas.openxmlformats.org/officeDocument/2006/relationships/hyperlink" Target="http://pbs.twimg.com/profile_images/1618576179/IMG_2217_normal.JPG" TargetMode="External"/><Relationship Id="rId322" Type="http://schemas.openxmlformats.org/officeDocument/2006/relationships/hyperlink" Target="http://pbs.twimg.com/profile_images/3242334471/ba1ab00fedd6fa669e43ea13766d876e_normal.jpeg" TargetMode="External"/><Relationship Id="rId343" Type="http://schemas.openxmlformats.org/officeDocument/2006/relationships/hyperlink" Target="http://pbs.twimg.com/profile_images/421645822/Matrix_tut_2_normal.jpg" TargetMode="External"/><Relationship Id="rId364" Type="http://schemas.openxmlformats.org/officeDocument/2006/relationships/hyperlink" Target="http://pbs.twimg.com/profile_images/344513261575135410/e21303198f47c10ff5a3c55a20f1e092_normal.jpeg" TargetMode="External"/><Relationship Id="rId550" Type="http://schemas.openxmlformats.org/officeDocument/2006/relationships/hyperlink" Target="http://twitter.com/digiears" TargetMode="External"/><Relationship Id="rId61" Type="http://schemas.openxmlformats.org/officeDocument/2006/relationships/hyperlink" Target="http://t.co/P5xJomoNge" TargetMode="External"/><Relationship Id="rId82" Type="http://schemas.openxmlformats.org/officeDocument/2006/relationships/hyperlink" Target="http://t.co/wnpt0vW5us" TargetMode="External"/><Relationship Id="rId199" Type="http://schemas.openxmlformats.org/officeDocument/2006/relationships/hyperlink" Target="http://pbs.twimg.com/profile_images/378800000724353896/6e8e67a79335dbc96784a9ee1050468c_normal.jpeg" TargetMode="External"/><Relationship Id="rId203" Type="http://schemas.openxmlformats.org/officeDocument/2006/relationships/hyperlink" Target="http://pbs.twimg.com/profile_images/3759382029/fc783ed76636fcf454bccc36247675b2_normal.jpeg" TargetMode="External"/><Relationship Id="rId385" Type="http://schemas.openxmlformats.org/officeDocument/2006/relationships/hyperlink" Target="http://pbs.twimg.com/profile_images/1385981907/avatar_normal.jpg" TargetMode="External"/><Relationship Id="rId571" Type="http://schemas.openxmlformats.org/officeDocument/2006/relationships/hyperlink" Target="http://twitter.com/artbyalida" TargetMode="External"/><Relationship Id="rId592" Type="http://schemas.openxmlformats.org/officeDocument/2006/relationships/hyperlink" Target="http://twitter.com/archseptem" TargetMode="External"/><Relationship Id="rId606" Type="http://schemas.openxmlformats.org/officeDocument/2006/relationships/hyperlink" Target="http://twitter.com/gawhd" TargetMode="External"/><Relationship Id="rId627" Type="http://schemas.openxmlformats.org/officeDocument/2006/relationships/hyperlink" Target="http://twitter.com/en0fmc" TargetMode="External"/><Relationship Id="rId648" Type="http://schemas.openxmlformats.org/officeDocument/2006/relationships/hyperlink" Target="http://twitter.com/sergeybratus" TargetMode="External"/><Relationship Id="rId669" Type="http://schemas.openxmlformats.org/officeDocument/2006/relationships/hyperlink" Target="http://twitter.com/eddwod" TargetMode="External"/><Relationship Id="rId19" Type="http://schemas.openxmlformats.org/officeDocument/2006/relationships/hyperlink" Target="http://t.co/yGffyZzCnx" TargetMode="External"/><Relationship Id="rId224" Type="http://schemas.openxmlformats.org/officeDocument/2006/relationships/hyperlink" Target="http://pbs.twimg.com/profile_images/3381651740/b5d9ee5b76e81056bc882ef189707d25_normal.jpeg" TargetMode="External"/><Relationship Id="rId245" Type="http://schemas.openxmlformats.org/officeDocument/2006/relationships/hyperlink" Target="http://pbs.twimg.com/profile_images/2536593125/8nmx1q7txzzj5ev9vlyu_normal.png" TargetMode="External"/><Relationship Id="rId266" Type="http://schemas.openxmlformats.org/officeDocument/2006/relationships/hyperlink" Target="http://pbs.twimg.com/profile_images/1490280767/IMG_3642_normal.JPG" TargetMode="External"/><Relationship Id="rId287" Type="http://schemas.openxmlformats.org/officeDocument/2006/relationships/hyperlink" Target="http://pbs.twimg.com/profile_images/383423972/jimd_normal.jpg" TargetMode="External"/><Relationship Id="rId410" Type="http://schemas.openxmlformats.org/officeDocument/2006/relationships/hyperlink" Target="http://pbs.twimg.com/profile_images/415327473270673408/KGAiXhK0_normal.png" TargetMode="External"/><Relationship Id="rId431" Type="http://schemas.openxmlformats.org/officeDocument/2006/relationships/hyperlink" Target="http://twitter.com/infosecnewsbot" TargetMode="External"/><Relationship Id="rId452" Type="http://schemas.openxmlformats.org/officeDocument/2006/relationships/hyperlink" Target="http://twitter.com/selsroger" TargetMode="External"/><Relationship Id="rId473" Type="http://schemas.openxmlformats.org/officeDocument/2006/relationships/hyperlink" Target="http://twitter.com/jcran" TargetMode="External"/><Relationship Id="rId494" Type="http://schemas.openxmlformats.org/officeDocument/2006/relationships/hyperlink" Target="http://twitter.com/scriptjunkie1" TargetMode="External"/><Relationship Id="rId508" Type="http://schemas.openxmlformats.org/officeDocument/2006/relationships/hyperlink" Target="http://twitter.com/johnnycannuk" TargetMode="External"/><Relationship Id="rId529" Type="http://schemas.openxmlformats.org/officeDocument/2006/relationships/hyperlink" Target="http://twitter.com/corelanc0d3r" TargetMode="External"/><Relationship Id="rId30" Type="http://schemas.openxmlformats.org/officeDocument/2006/relationships/hyperlink" Target="http://t.co/bBWa6zu3qN" TargetMode="External"/><Relationship Id="rId105" Type="http://schemas.openxmlformats.org/officeDocument/2006/relationships/hyperlink" Target="http://t.co/A6OB8Itrv2" TargetMode="External"/><Relationship Id="rId126" Type="http://schemas.openxmlformats.org/officeDocument/2006/relationships/hyperlink" Target="http://t.co/PShYmblvvd" TargetMode="External"/><Relationship Id="rId147" Type="http://schemas.openxmlformats.org/officeDocument/2006/relationships/hyperlink" Target="http://t.co/OEvaPZ8n3c" TargetMode="External"/><Relationship Id="rId168" Type="http://schemas.openxmlformats.org/officeDocument/2006/relationships/hyperlink" Target="http://pbs.twimg.com/profile_images/378800000740106396/2aa470aaf885854a7de93c5493b5b7b3_normal.jpeg" TargetMode="External"/><Relationship Id="rId312" Type="http://schemas.openxmlformats.org/officeDocument/2006/relationships/hyperlink" Target="http://pbs.twimg.com/profile_images/1553090851/BasaltKonsulter_Magnus-2_normal.jpg" TargetMode="External"/><Relationship Id="rId333" Type="http://schemas.openxmlformats.org/officeDocument/2006/relationships/hyperlink" Target="http://pbs.twimg.com/profile_images/378800000258098266/6c98027c4f818dbe7448fc0c7a113fbb_normal.png" TargetMode="External"/><Relationship Id="rId354" Type="http://schemas.openxmlformats.org/officeDocument/2006/relationships/hyperlink" Target="http://pbs.twimg.com/profile_images/378800000181794568/c430727ab78dcc6def9621dfb0bbd75c_normal.jpeg" TargetMode="External"/><Relationship Id="rId540" Type="http://schemas.openxmlformats.org/officeDocument/2006/relationships/hyperlink" Target="http://twitter.com/methadonebaby" TargetMode="External"/><Relationship Id="rId51" Type="http://schemas.openxmlformats.org/officeDocument/2006/relationships/hyperlink" Target="http://t.co/g0J5i6DMoI" TargetMode="External"/><Relationship Id="rId72" Type="http://schemas.openxmlformats.org/officeDocument/2006/relationships/hyperlink" Target="http://t.co/gOfsTiOrA8" TargetMode="External"/><Relationship Id="rId93" Type="http://schemas.openxmlformats.org/officeDocument/2006/relationships/hyperlink" Target="http://t.co/FgNg5rCN97" TargetMode="External"/><Relationship Id="rId189" Type="http://schemas.openxmlformats.org/officeDocument/2006/relationships/hyperlink" Target="http://pbs.twimg.com/profile_images/1473541001/250341_246741922011132_240067439345247_941690_5644498_n_normal.jpg" TargetMode="External"/><Relationship Id="rId375" Type="http://schemas.openxmlformats.org/officeDocument/2006/relationships/hyperlink" Target="http://pbs.twimg.com/profile_images/683599519/n1525189751_30179123_7169_normal.jpg" TargetMode="External"/><Relationship Id="rId396" Type="http://schemas.openxmlformats.org/officeDocument/2006/relationships/hyperlink" Target="http://pbs.twimg.com/profile_images/378800000775001074/59113fc7dc2f053e9bfc7de45d05e1a1_normal.jpeg" TargetMode="External"/><Relationship Id="rId561" Type="http://schemas.openxmlformats.org/officeDocument/2006/relationships/hyperlink" Target="http://twitter.com/h3ll0ssec" TargetMode="External"/><Relationship Id="rId582" Type="http://schemas.openxmlformats.org/officeDocument/2006/relationships/hyperlink" Target="http://twitter.com/casperspy" TargetMode="External"/><Relationship Id="rId617" Type="http://schemas.openxmlformats.org/officeDocument/2006/relationships/hyperlink" Target="http://twitter.com/intrusionskills" TargetMode="External"/><Relationship Id="rId638" Type="http://schemas.openxmlformats.org/officeDocument/2006/relationships/hyperlink" Target="http://twitter.com/gustcol" TargetMode="External"/><Relationship Id="rId659" Type="http://schemas.openxmlformats.org/officeDocument/2006/relationships/hyperlink" Target="http://twitter.com/georgiaweidman" TargetMode="External"/><Relationship Id="rId3" Type="http://schemas.openxmlformats.org/officeDocument/2006/relationships/hyperlink" Target="http://t.co/0trawPQaHW" TargetMode="External"/><Relationship Id="rId214" Type="http://schemas.openxmlformats.org/officeDocument/2006/relationships/hyperlink" Target="http://pbs.twimg.com/profile_images/805009097/wolf_normal.jpg" TargetMode="External"/><Relationship Id="rId235" Type="http://schemas.openxmlformats.org/officeDocument/2006/relationships/hyperlink" Target="http://pbs.twimg.com/profile_images/1880121560/6a0133ee4ae06a970b0133f4e27219970b-800wi_normal.jpg" TargetMode="External"/><Relationship Id="rId256" Type="http://schemas.openxmlformats.org/officeDocument/2006/relationships/hyperlink" Target="http://pbs.twimg.com/profile_images/1189079963/flu4_normal.png" TargetMode="External"/><Relationship Id="rId277" Type="http://schemas.openxmlformats.org/officeDocument/2006/relationships/hyperlink" Target="http://pbs.twimg.com/profile_images/378800000807383520/983d303921c4b1b3586c9ac81529b340_normal.jpeg" TargetMode="External"/><Relationship Id="rId298" Type="http://schemas.openxmlformats.org/officeDocument/2006/relationships/hyperlink" Target="http://pbs.twimg.com/profile_images/413808105034493954/YLYtokfY_normal.jpeg" TargetMode="External"/><Relationship Id="rId400" Type="http://schemas.openxmlformats.org/officeDocument/2006/relationships/hyperlink" Target="http://pbs.twimg.com/profile_images/3031467384/abf400175ffa2af9a34a4421fe30b745_normal.jpeg" TargetMode="External"/><Relationship Id="rId421" Type="http://schemas.openxmlformats.org/officeDocument/2006/relationships/hyperlink" Target="http://twitter.com/_coredump" TargetMode="External"/><Relationship Id="rId442" Type="http://schemas.openxmlformats.org/officeDocument/2006/relationships/hyperlink" Target="http://twitter.com/anonyspain" TargetMode="External"/><Relationship Id="rId463" Type="http://schemas.openxmlformats.org/officeDocument/2006/relationships/hyperlink" Target="http://twitter.com/mainhack" TargetMode="External"/><Relationship Id="rId484" Type="http://schemas.openxmlformats.org/officeDocument/2006/relationships/hyperlink" Target="http://twitter.com/wvuuuuuuuuuuuuu" TargetMode="External"/><Relationship Id="rId519" Type="http://schemas.openxmlformats.org/officeDocument/2006/relationships/hyperlink" Target="http://twitter.com/jstnkndy" TargetMode="External"/><Relationship Id="rId670" Type="http://schemas.openxmlformats.org/officeDocument/2006/relationships/hyperlink" Target="http://twitter.com/h4x0rcouk" TargetMode="External"/><Relationship Id="rId116" Type="http://schemas.openxmlformats.org/officeDocument/2006/relationships/hyperlink" Target="http://t.co/LvlmfveIN0" TargetMode="External"/><Relationship Id="rId137" Type="http://schemas.openxmlformats.org/officeDocument/2006/relationships/hyperlink" Target="http://t.co/ktuZmLQrlP" TargetMode="External"/><Relationship Id="rId158" Type="http://schemas.openxmlformats.org/officeDocument/2006/relationships/hyperlink" Target="http://t.co/sXZF8M1q0F" TargetMode="External"/><Relationship Id="rId302" Type="http://schemas.openxmlformats.org/officeDocument/2006/relationships/hyperlink" Target="http://pbs.twimg.com/profile_images/3062348969/8857c36edbbf2809cf49e70e89699792_normal.jpeg" TargetMode="External"/><Relationship Id="rId323" Type="http://schemas.openxmlformats.org/officeDocument/2006/relationships/hyperlink" Target="http://pbs.twimg.com/profile_images/378800000802202485/8985fcb0a0c5e2d30524c519b4072a5d_normal.jpeg" TargetMode="External"/><Relationship Id="rId344" Type="http://schemas.openxmlformats.org/officeDocument/2006/relationships/hyperlink" Target="http://pbs.twimg.com/profile_images/378800000842877914/701c6c35eff4492e236594e86c6371dc_normal.jpeg" TargetMode="External"/><Relationship Id="rId530" Type="http://schemas.openxmlformats.org/officeDocument/2006/relationships/hyperlink" Target="http://twitter.com/hectorrsantiago" TargetMode="External"/><Relationship Id="rId20" Type="http://schemas.openxmlformats.org/officeDocument/2006/relationships/hyperlink" Target="http://t.co/K7ymfhjh" TargetMode="External"/><Relationship Id="rId41" Type="http://schemas.openxmlformats.org/officeDocument/2006/relationships/hyperlink" Target="http://t.co/5fx9aDnRfF" TargetMode="External"/><Relationship Id="rId62" Type="http://schemas.openxmlformats.org/officeDocument/2006/relationships/hyperlink" Target="http://t.co/IwWE7eO5K2" TargetMode="External"/><Relationship Id="rId83" Type="http://schemas.openxmlformats.org/officeDocument/2006/relationships/hyperlink" Target="http://t.co/zyVgpczICw" TargetMode="External"/><Relationship Id="rId179" Type="http://schemas.openxmlformats.org/officeDocument/2006/relationships/hyperlink" Target="http://pbs.twimg.com/profile_images/1935147987/me-fb_normal.jpg" TargetMode="External"/><Relationship Id="rId365" Type="http://schemas.openxmlformats.org/officeDocument/2006/relationships/hyperlink" Target="http://pbs.twimg.com/profile_images/378800000383906289/9995633623134fba754ab2523fdbe1bb_normal.jpeg" TargetMode="External"/><Relationship Id="rId386" Type="http://schemas.openxmlformats.org/officeDocument/2006/relationships/hyperlink" Target="http://pbs.twimg.com/profile_images/1866104884/TwitterPic_normal.jpg" TargetMode="External"/><Relationship Id="rId551" Type="http://schemas.openxmlformats.org/officeDocument/2006/relationships/hyperlink" Target="http://twitter.com/vi_xii" TargetMode="External"/><Relationship Id="rId572" Type="http://schemas.openxmlformats.org/officeDocument/2006/relationships/hyperlink" Target="http://twitter.com/carlos_perez" TargetMode="External"/><Relationship Id="rId593" Type="http://schemas.openxmlformats.org/officeDocument/2006/relationships/hyperlink" Target="http://twitter.com/netsecu" TargetMode="External"/><Relationship Id="rId607" Type="http://schemas.openxmlformats.org/officeDocument/2006/relationships/hyperlink" Target="http://twitter.com/navajo" TargetMode="External"/><Relationship Id="rId628" Type="http://schemas.openxmlformats.org/officeDocument/2006/relationships/hyperlink" Target="http://twitter.com/cr1ysys" TargetMode="External"/><Relationship Id="rId649" Type="http://schemas.openxmlformats.org/officeDocument/2006/relationships/hyperlink" Target="http://twitter.com/sascha242" TargetMode="External"/><Relationship Id="rId190" Type="http://schemas.openxmlformats.org/officeDocument/2006/relationships/hyperlink" Target="http://pbs.twimg.com/profile_images/3442117454/6d333e915c7b1674d48dcaae5ce9b504_normal.jpeg" TargetMode="External"/><Relationship Id="rId204" Type="http://schemas.openxmlformats.org/officeDocument/2006/relationships/hyperlink" Target="http://pbs.twimg.com/profile_images/664473830/5th-garg-images_normal.jpg" TargetMode="External"/><Relationship Id="rId225" Type="http://schemas.openxmlformats.org/officeDocument/2006/relationships/hyperlink" Target="http://pbs.twimg.com/profile_images/378800000572232649/30315bca165349bd611e6fd3146a7e7e_normal.png" TargetMode="External"/><Relationship Id="rId246" Type="http://schemas.openxmlformats.org/officeDocument/2006/relationships/hyperlink" Target="http://pbs.twimg.com/profile_images/2169863629/twitter.250px_normal.jpg" TargetMode="External"/><Relationship Id="rId267" Type="http://schemas.openxmlformats.org/officeDocument/2006/relationships/hyperlink" Target="http://pbs.twimg.com/profile_images/504574391/twitterProfilePhoto_normal.jpg" TargetMode="External"/><Relationship Id="rId288" Type="http://schemas.openxmlformats.org/officeDocument/2006/relationships/hyperlink" Target="http://pbs.twimg.com/profile_images/378800000635397134/2d871e22e542ca411f9a390bd419398f_normal.png" TargetMode="External"/><Relationship Id="rId411" Type="http://schemas.openxmlformats.org/officeDocument/2006/relationships/hyperlink" Target="http://pbs.twimg.com/profile_images/416602180804567042/6T18fjwb_normal.jpeg" TargetMode="External"/><Relationship Id="rId432" Type="http://schemas.openxmlformats.org/officeDocument/2006/relationships/hyperlink" Target="http://twitter.com/0xerror" TargetMode="External"/><Relationship Id="rId453" Type="http://schemas.openxmlformats.org/officeDocument/2006/relationships/hyperlink" Target="http://twitter.com/fahimmandvia" TargetMode="External"/><Relationship Id="rId474" Type="http://schemas.openxmlformats.org/officeDocument/2006/relationships/hyperlink" Target="http://twitter.com/trevrosen" TargetMode="External"/><Relationship Id="rId509" Type="http://schemas.openxmlformats.org/officeDocument/2006/relationships/hyperlink" Target="http://twitter.com/dacf_12" TargetMode="External"/><Relationship Id="rId660" Type="http://schemas.openxmlformats.org/officeDocument/2006/relationships/hyperlink" Target="http://twitter.com/darkoperator" TargetMode="External"/><Relationship Id="rId106" Type="http://schemas.openxmlformats.org/officeDocument/2006/relationships/hyperlink" Target="http://t.co/vdu4pRl5Kv" TargetMode="External"/><Relationship Id="rId127" Type="http://schemas.openxmlformats.org/officeDocument/2006/relationships/hyperlink" Target="http://t.co/ELBw74cHC7" TargetMode="External"/><Relationship Id="rId313" Type="http://schemas.openxmlformats.org/officeDocument/2006/relationships/hyperlink" Target="http://pbs.twimg.com/profile_images/3312056013/ef1f85a09837176d48b028ed88e0c070_normal.jpeg" TargetMode="External"/><Relationship Id="rId495" Type="http://schemas.openxmlformats.org/officeDocument/2006/relationships/hyperlink" Target="http://twitter.com/darkestral" TargetMode="External"/><Relationship Id="rId10" Type="http://schemas.openxmlformats.org/officeDocument/2006/relationships/hyperlink" Target="http://t.co/4diQF0T2DM" TargetMode="External"/><Relationship Id="rId31" Type="http://schemas.openxmlformats.org/officeDocument/2006/relationships/hyperlink" Target="http://t.co/Eg3E6BBT3I" TargetMode="External"/><Relationship Id="rId52" Type="http://schemas.openxmlformats.org/officeDocument/2006/relationships/hyperlink" Target="http://t.co/zYL1WtJZcd" TargetMode="External"/><Relationship Id="rId73" Type="http://schemas.openxmlformats.org/officeDocument/2006/relationships/hyperlink" Target="https://t.co/jzAzvMycbG" TargetMode="External"/><Relationship Id="rId94" Type="http://schemas.openxmlformats.org/officeDocument/2006/relationships/hyperlink" Target="http://t.co/OrdoQermrA" TargetMode="External"/><Relationship Id="rId148" Type="http://schemas.openxmlformats.org/officeDocument/2006/relationships/hyperlink" Target="http://t.co/sseltJ6YkI" TargetMode="External"/><Relationship Id="rId169" Type="http://schemas.openxmlformats.org/officeDocument/2006/relationships/hyperlink" Target="http://pbs.twimg.com/profile_images/1296879732/183012_164850973564445_100001186294248_331424_420570_n_normal.jpg" TargetMode="External"/><Relationship Id="rId334" Type="http://schemas.openxmlformats.org/officeDocument/2006/relationships/hyperlink" Target="http://pbs.twimg.com/profile_images/1393570402/kaiux-twitter2_normal.jpg" TargetMode="External"/><Relationship Id="rId355" Type="http://schemas.openxmlformats.org/officeDocument/2006/relationships/hyperlink" Target="http://pbs.twimg.com/profile_images/2224953749/2011_12_03_P1020758_normal.JPG" TargetMode="External"/><Relationship Id="rId376" Type="http://schemas.openxmlformats.org/officeDocument/2006/relationships/hyperlink" Target="http://pbs.twimg.com/profile_images/683471860/nethemba_normal.png" TargetMode="External"/><Relationship Id="rId397" Type="http://schemas.openxmlformats.org/officeDocument/2006/relationships/hyperlink" Target="http://pbs.twimg.com/profile_images/3747311244/3e61b3b1aee9285d23e238b8bdbed09d_normal.png" TargetMode="External"/><Relationship Id="rId520" Type="http://schemas.openxmlformats.org/officeDocument/2006/relationships/hyperlink" Target="http://twitter.com/captainhooligan" TargetMode="External"/><Relationship Id="rId541" Type="http://schemas.openxmlformats.org/officeDocument/2006/relationships/hyperlink" Target="http://twitter.com/epikmani" TargetMode="External"/><Relationship Id="rId562" Type="http://schemas.openxmlformats.org/officeDocument/2006/relationships/hyperlink" Target="http://twitter.com/sonar_guy" TargetMode="External"/><Relationship Id="rId583" Type="http://schemas.openxmlformats.org/officeDocument/2006/relationships/hyperlink" Target="http://twitter.com/uploadebs" TargetMode="External"/><Relationship Id="rId618" Type="http://schemas.openxmlformats.org/officeDocument/2006/relationships/hyperlink" Target="http://twitter.com/nipunjaswal" TargetMode="External"/><Relationship Id="rId639" Type="http://schemas.openxmlformats.org/officeDocument/2006/relationships/hyperlink" Target="http://twitter.com/plakkerigelijm" TargetMode="External"/><Relationship Id="rId4" Type="http://schemas.openxmlformats.org/officeDocument/2006/relationships/hyperlink" Target="http://t.co/wRbhhvhLUn" TargetMode="External"/><Relationship Id="rId180" Type="http://schemas.openxmlformats.org/officeDocument/2006/relationships/hyperlink" Target="http://pbs.twimg.com/profile_images/378800000529741979/ada0483b48be38096b7be6b97c5f4de9_normal.jpeg" TargetMode="External"/><Relationship Id="rId215" Type="http://schemas.openxmlformats.org/officeDocument/2006/relationships/hyperlink" Target="http://pbs.twimg.com/profile_images/3446699255/973632d463d69547a32ea1bffa75c6f3_normal.png" TargetMode="External"/><Relationship Id="rId236" Type="http://schemas.openxmlformats.org/officeDocument/2006/relationships/hyperlink" Target="http://pbs.twimg.com/profile_images/3702045394/dddd220307984f3a7d049e6deaf8a7bd_normal.png" TargetMode="External"/><Relationship Id="rId257" Type="http://schemas.openxmlformats.org/officeDocument/2006/relationships/hyperlink" Target="http://pbs.twimg.com/profile_images/881702420/viking2_normal.gif" TargetMode="External"/><Relationship Id="rId278" Type="http://schemas.openxmlformats.org/officeDocument/2006/relationships/hyperlink" Target="http://pbs.twimg.com/profile_images/2617744517/pisc8spvm6dq59ftnzzj_normal.png" TargetMode="External"/><Relationship Id="rId401" Type="http://schemas.openxmlformats.org/officeDocument/2006/relationships/hyperlink" Target="http://pbs.twimg.com/profile_images/3045076690/2fff92962b74109018a21c82bd0dc6db_normal.jpeg" TargetMode="External"/><Relationship Id="rId422" Type="http://schemas.openxmlformats.org/officeDocument/2006/relationships/hyperlink" Target="http://twitter.com/tecnologiafree" TargetMode="External"/><Relationship Id="rId443" Type="http://schemas.openxmlformats.org/officeDocument/2006/relationships/hyperlink" Target="http://twitter.com/anonymiss_spain" TargetMode="External"/><Relationship Id="rId464" Type="http://schemas.openxmlformats.org/officeDocument/2006/relationships/hyperlink" Target="http://twitter.com/robinfosecinst" TargetMode="External"/><Relationship Id="rId650" Type="http://schemas.openxmlformats.org/officeDocument/2006/relationships/hyperlink" Target="http://twitter.com/tavotejadacid" TargetMode="External"/><Relationship Id="rId303" Type="http://schemas.openxmlformats.org/officeDocument/2006/relationships/hyperlink" Target="http://pbs.twimg.com/profile_images/70086186/John_mug_4_normal.jpg" TargetMode="External"/><Relationship Id="rId485" Type="http://schemas.openxmlformats.org/officeDocument/2006/relationships/hyperlink" Target="http://twitter.com/hcxcz" TargetMode="External"/><Relationship Id="rId42" Type="http://schemas.openxmlformats.org/officeDocument/2006/relationships/hyperlink" Target="http://t.co/sI7USjDUq3" TargetMode="External"/><Relationship Id="rId84" Type="http://schemas.openxmlformats.org/officeDocument/2006/relationships/hyperlink" Target="https://t.co/ExNKf94cgi" TargetMode="External"/><Relationship Id="rId138" Type="http://schemas.openxmlformats.org/officeDocument/2006/relationships/hyperlink" Target="http://t.co/lBCDFEIJGG" TargetMode="External"/><Relationship Id="rId345" Type="http://schemas.openxmlformats.org/officeDocument/2006/relationships/hyperlink" Target="http://pbs.twimg.com/profile_images/416416786020839425/JH6nwwgz_normal.jpeg" TargetMode="External"/><Relationship Id="rId387" Type="http://schemas.openxmlformats.org/officeDocument/2006/relationships/hyperlink" Target="http://pbs.twimg.com/profile_images/378800000829738627/e91989fc2aa05f5e58f008f110f7a5c5_normal.jpeg" TargetMode="External"/><Relationship Id="rId510" Type="http://schemas.openxmlformats.org/officeDocument/2006/relationships/hyperlink" Target="http://twitter.com/brandonprry" TargetMode="External"/><Relationship Id="rId552" Type="http://schemas.openxmlformats.org/officeDocument/2006/relationships/hyperlink" Target="http://twitter.com/dardo82" TargetMode="External"/><Relationship Id="rId594" Type="http://schemas.openxmlformats.org/officeDocument/2006/relationships/hyperlink" Target="http://twitter.com/ekosuhartono88" TargetMode="External"/><Relationship Id="rId608" Type="http://schemas.openxmlformats.org/officeDocument/2006/relationships/hyperlink" Target="http://twitter.com/pra3t0r1an" TargetMode="External"/><Relationship Id="rId191" Type="http://schemas.openxmlformats.org/officeDocument/2006/relationships/hyperlink" Target="http://pbs.twimg.com/profile_images/1260076738/Me_normal.jpg" TargetMode="External"/><Relationship Id="rId205" Type="http://schemas.openxmlformats.org/officeDocument/2006/relationships/hyperlink" Target="http://pbs.twimg.com/profile_images/2495611998/kfh3ten73lb9uj5o8l5s_normal.jpeg" TargetMode="External"/><Relationship Id="rId247" Type="http://schemas.openxmlformats.org/officeDocument/2006/relationships/hyperlink" Target="http://pbs.twimg.com/profile_images/3712632377/aa7d18e0343b38c5e118dda904050984_normal.jpeg" TargetMode="External"/><Relationship Id="rId412" Type="http://schemas.openxmlformats.org/officeDocument/2006/relationships/hyperlink" Target="http://pbs.twimg.com/profile_images/378800000535794515/e05dcc5f1c8ce367da8be1b32cffae37_normal.png" TargetMode="External"/><Relationship Id="rId107" Type="http://schemas.openxmlformats.org/officeDocument/2006/relationships/hyperlink" Target="http://t.co/wQlZCnJZOe" TargetMode="External"/><Relationship Id="rId289" Type="http://schemas.openxmlformats.org/officeDocument/2006/relationships/hyperlink" Target="http://pbs.twimg.com/profile_images/416640009509167104/hPmGx2H6_normal.jpeg" TargetMode="External"/><Relationship Id="rId454" Type="http://schemas.openxmlformats.org/officeDocument/2006/relationships/hyperlink" Target="http://twitter.com/seancostigan" TargetMode="External"/><Relationship Id="rId496" Type="http://schemas.openxmlformats.org/officeDocument/2006/relationships/hyperlink" Target="http://twitter.com/emmetc99" TargetMode="External"/><Relationship Id="rId661" Type="http://schemas.openxmlformats.org/officeDocument/2006/relationships/hyperlink" Target="http://twitter.com/socializewp" TargetMode="External"/><Relationship Id="rId11" Type="http://schemas.openxmlformats.org/officeDocument/2006/relationships/hyperlink" Target="https://t.co/WNbz7pDATP" TargetMode="External"/><Relationship Id="rId53" Type="http://schemas.openxmlformats.org/officeDocument/2006/relationships/hyperlink" Target="http://t.co/Pe2IsF9cee" TargetMode="External"/><Relationship Id="rId149" Type="http://schemas.openxmlformats.org/officeDocument/2006/relationships/hyperlink" Target="http://t.co/RecxoNJM" TargetMode="External"/><Relationship Id="rId314" Type="http://schemas.openxmlformats.org/officeDocument/2006/relationships/hyperlink" Target="http://pbs.twimg.com/profile_images/2960939455/8116f8f3c1bc36200ad261111862c015_normal.jpeg" TargetMode="External"/><Relationship Id="rId356" Type="http://schemas.openxmlformats.org/officeDocument/2006/relationships/hyperlink" Target="http://pbs.twimg.com/profile_images/2268124830/bpvn6zsdcm2ctih7ef0b_normal.jpeg" TargetMode="External"/><Relationship Id="rId398" Type="http://schemas.openxmlformats.org/officeDocument/2006/relationships/hyperlink" Target="http://pbs.twimg.com/profile_images/414219711803432960/VfrkHfhF_normal.png" TargetMode="External"/><Relationship Id="rId521" Type="http://schemas.openxmlformats.org/officeDocument/2006/relationships/hyperlink" Target="http://twitter.com/benfinke" TargetMode="External"/><Relationship Id="rId563" Type="http://schemas.openxmlformats.org/officeDocument/2006/relationships/hyperlink" Target="http://twitter.com/sigsec" TargetMode="External"/><Relationship Id="rId619" Type="http://schemas.openxmlformats.org/officeDocument/2006/relationships/hyperlink" Target="http://twitter.com/deniz_koekden" TargetMode="External"/><Relationship Id="rId95" Type="http://schemas.openxmlformats.org/officeDocument/2006/relationships/hyperlink" Target="http://t.co/DQ3xkJwb5h" TargetMode="External"/><Relationship Id="rId160" Type="http://schemas.openxmlformats.org/officeDocument/2006/relationships/hyperlink" Target="http://t.co/5GLwHDZTDp" TargetMode="External"/><Relationship Id="rId216" Type="http://schemas.openxmlformats.org/officeDocument/2006/relationships/hyperlink" Target="http://pbs.twimg.com/profile_images/414713190291738624/fmnBLk9D_normal.png" TargetMode="External"/><Relationship Id="rId423" Type="http://schemas.openxmlformats.org/officeDocument/2006/relationships/hyperlink" Target="http://twitter.com/exploit_this" TargetMode="External"/><Relationship Id="rId258" Type="http://schemas.openxmlformats.org/officeDocument/2006/relationships/hyperlink" Target="http://pbs.twimg.com/profile_images/3561097707/c4176562bd4835554a40817098bcfe47_normal.jpeg" TargetMode="External"/><Relationship Id="rId465" Type="http://schemas.openxmlformats.org/officeDocument/2006/relationships/hyperlink" Target="http://twitter.com/t_toyota" TargetMode="External"/><Relationship Id="rId630" Type="http://schemas.openxmlformats.org/officeDocument/2006/relationships/hyperlink" Target="http://twitter.com/wilderko" TargetMode="External"/><Relationship Id="rId672" Type="http://schemas.openxmlformats.org/officeDocument/2006/relationships/hyperlink" Target="http://twitter.com/corujadeti" TargetMode="External"/><Relationship Id="rId22" Type="http://schemas.openxmlformats.org/officeDocument/2006/relationships/hyperlink" Target="http://t.co/dF09JS2qhU" TargetMode="External"/><Relationship Id="rId64" Type="http://schemas.openxmlformats.org/officeDocument/2006/relationships/hyperlink" Target="https://t.co/9VY2OePorJ" TargetMode="External"/><Relationship Id="rId118" Type="http://schemas.openxmlformats.org/officeDocument/2006/relationships/hyperlink" Target="http://t.co/r4138IGVZm" TargetMode="External"/><Relationship Id="rId325" Type="http://schemas.openxmlformats.org/officeDocument/2006/relationships/hyperlink" Target="http://pbs.twimg.com/profile_images/1714083220/delta_normal.png" TargetMode="External"/><Relationship Id="rId367" Type="http://schemas.openxmlformats.org/officeDocument/2006/relationships/hyperlink" Target="http://pbs.twimg.com/profile_images/1162534812/Ubuntu_New_Logo_80-66bff38fe99e201a_normal.png" TargetMode="External"/><Relationship Id="rId532" Type="http://schemas.openxmlformats.org/officeDocument/2006/relationships/hyperlink" Target="http://twitter.com/hybridakash" TargetMode="External"/><Relationship Id="rId574" Type="http://schemas.openxmlformats.org/officeDocument/2006/relationships/hyperlink" Target="http://twitter.com/m0scar" TargetMode="External"/><Relationship Id="rId171" Type="http://schemas.openxmlformats.org/officeDocument/2006/relationships/hyperlink" Target="http://pbs.twimg.com/profile_images/3086014663/7f07097927be438b3c74a9dd7d2ecc5b_normal.png" TargetMode="External"/><Relationship Id="rId227" Type="http://schemas.openxmlformats.org/officeDocument/2006/relationships/hyperlink" Target="http://pbs.twimg.com/profile_images/378800000826459497/8e589cc50b2e0d9dfbbec5d08b95e3d9_normal.png" TargetMode="External"/><Relationship Id="rId269" Type="http://schemas.openxmlformats.org/officeDocument/2006/relationships/hyperlink" Target="http://pbs.twimg.com/profile_images/94046642/reg_Fenhrir_normal.jpg" TargetMode="External"/><Relationship Id="rId434" Type="http://schemas.openxmlformats.org/officeDocument/2006/relationships/hyperlink" Target="http://twitter.com/todb" TargetMode="External"/><Relationship Id="rId476" Type="http://schemas.openxmlformats.org/officeDocument/2006/relationships/hyperlink" Target="http://twitter.com/thebokojan" TargetMode="External"/><Relationship Id="rId641" Type="http://schemas.openxmlformats.org/officeDocument/2006/relationships/hyperlink" Target="http://twitter.com/dynamic585" TargetMode="External"/><Relationship Id="rId33" Type="http://schemas.openxmlformats.org/officeDocument/2006/relationships/hyperlink" Target="http://t.co/1yWkyzaEog" TargetMode="External"/><Relationship Id="rId129" Type="http://schemas.openxmlformats.org/officeDocument/2006/relationships/hyperlink" Target="http://t.co/1O95NCwnub" TargetMode="External"/><Relationship Id="rId280" Type="http://schemas.openxmlformats.org/officeDocument/2006/relationships/hyperlink" Target="http://pbs.twimg.com/profile_images/1635079602/Capture-3_normal.png" TargetMode="External"/><Relationship Id="rId336" Type="http://schemas.openxmlformats.org/officeDocument/2006/relationships/hyperlink" Target="http://pbs.twimg.com/profile_images/2637620451/884b6d50c85752a73205c7f499079952_normal.jpeg" TargetMode="External"/><Relationship Id="rId501" Type="http://schemas.openxmlformats.org/officeDocument/2006/relationships/hyperlink" Target="http://twitter.com/nmonkee" TargetMode="External"/><Relationship Id="rId543" Type="http://schemas.openxmlformats.org/officeDocument/2006/relationships/hyperlink" Target="http://twitter.com/evancss" TargetMode="External"/><Relationship Id="rId75" Type="http://schemas.openxmlformats.org/officeDocument/2006/relationships/hyperlink" Target="http://t.co/9fDECPvJCT" TargetMode="External"/><Relationship Id="rId140" Type="http://schemas.openxmlformats.org/officeDocument/2006/relationships/hyperlink" Target="http://t.co/TRqJ2R9LVf" TargetMode="External"/><Relationship Id="rId182" Type="http://schemas.openxmlformats.org/officeDocument/2006/relationships/hyperlink" Target="http://pbs.twimg.com/profile_images/378800000344067307/f31cef5bcc6be6aa604c5f4fa24d3a3c_normal.png" TargetMode="External"/><Relationship Id="rId378" Type="http://schemas.openxmlformats.org/officeDocument/2006/relationships/hyperlink" Target="http://pbs.twimg.com/profile_images/378800000035747503/ce06605db63fb5332d393ee14594347b_normal.jpeg" TargetMode="External"/><Relationship Id="rId403" Type="http://schemas.openxmlformats.org/officeDocument/2006/relationships/hyperlink" Target="http://pbs.twimg.com/profile_images/378800000333803668/2f6e9ec103c04670b605ef369bae6ea3_normal.png" TargetMode="External"/><Relationship Id="rId585" Type="http://schemas.openxmlformats.org/officeDocument/2006/relationships/hyperlink" Target="http://twitter.com/batmunkhcom" TargetMode="External"/><Relationship Id="rId6" Type="http://schemas.openxmlformats.org/officeDocument/2006/relationships/hyperlink" Target="http://t.co/Cxx0KRIdKi" TargetMode="External"/><Relationship Id="rId238" Type="http://schemas.openxmlformats.org/officeDocument/2006/relationships/hyperlink" Target="http://pbs.twimg.com/profile_images/378800000321508965/910cced5a04e7e420e2d9d0626230fac_normal.png" TargetMode="External"/><Relationship Id="rId445" Type="http://schemas.openxmlformats.org/officeDocument/2006/relationships/hyperlink" Target="http://twitter.com/psxchotic" TargetMode="External"/><Relationship Id="rId487" Type="http://schemas.openxmlformats.org/officeDocument/2006/relationships/hyperlink" Target="http://twitter.com/darth_d0c" TargetMode="External"/><Relationship Id="rId610" Type="http://schemas.openxmlformats.org/officeDocument/2006/relationships/hyperlink" Target="http://twitter.com/rshanbhag" TargetMode="External"/><Relationship Id="rId652" Type="http://schemas.openxmlformats.org/officeDocument/2006/relationships/hyperlink" Target="http://twitter.com/pablogonzalezpe" TargetMode="External"/><Relationship Id="rId291" Type="http://schemas.openxmlformats.org/officeDocument/2006/relationships/hyperlink" Target="http://pbs.twimg.com/profile_images/378800000306810440/ee32ad2641b8b0719481215fadfa5773_normal.png" TargetMode="External"/><Relationship Id="rId305" Type="http://schemas.openxmlformats.org/officeDocument/2006/relationships/hyperlink" Target="http://pbs.twimg.com/profile_images/1339285396/17-6_normal.jpg" TargetMode="External"/><Relationship Id="rId347" Type="http://schemas.openxmlformats.org/officeDocument/2006/relationships/hyperlink" Target="http://pbs.twimg.com/profile_images/412610672199876608/X81dNr2q_normal.jpeg" TargetMode="External"/><Relationship Id="rId512" Type="http://schemas.openxmlformats.org/officeDocument/2006/relationships/hyperlink" Target="http://twitter.com/bonsaiviking" TargetMode="External"/><Relationship Id="rId44" Type="http://schemas.openxmlformats.org/officeDocument/2006/relationships/hyperlink" Target="http://t.co/O575fMNOqP" TargetMode="External"/><Relationship Id="rId86" Type="http://schemas.openxmlformats.org/officeDocument/2006/relationships/hyperlink" Target="http://t.co/jMFcZJkx4z" TargetMode="External"/><Relationship Id="rId151" Type="http://schemas.openxmlformats.org/officeDocument/2006/relationships/hyperlink" Target="http://t.co/Q4ZAKfLUqv" TargetMode="External"/><Relationship Id="rId389" Type="http://schemas.openxmlformats.org/officeDocument/2006/relationships/hyperlink" Target="http://pbs.twimg.com/profile_images/2111970081/Internet_Design_twitter_normal.jpg" TargetMode="External"/><Relationship Id="rId554" Type="http://schemas.openxmlformats.org/officeDocument/2006/relationships/hyperlink" Target="http://twitter.com/hansenkarsten" TargetMode="External"/><Relationship Id="rId596" Type="http://schemas.openxmlformats.org/officeDocument/2006/relationships/hyperlink" Target="http://twitter.com/experledge" TargetMode="External"/><Relationship Id="rId193" Type="http://schemas.openxmlformats.org/officeDocument/2006/relationships/hyperlink" Target="http://pbs.twimg.com/profile_images/378800000411792856/f5d208cfa54a8ed9dc83a7144c9f4b7b_normal.jpeg" TargetMode="External"/><Relationship Id="rId207" Type="http://schemas.openxmlformats.org/officeDocument/2006/relationships/hyperlink" Target="http://pbs.twimg.com/profile_images/378800000327923630/3153f5172ca658e6c4f18aa862e7c13e_normal.jpeg" TargetMode="External"/><Relationship Id="rId249" Type="http://schemas.openxmlformats.org/officeDocument/2006/relationships/hyperlink" Target="http://pbs.twimg.com/profile_images/421943804/picofme_-_Version_2__1_of_1__normal.jpg" TargetMode="External"/><Relationship Id="rId414" Type="http://schemas.openxmlformats.org/officeDocument/2006/relationships/hyperlink" Target="http://abs.twimg.com/sticky/default_profile_images/default_profile_6_normal.png" TargetMode="External"/><Relationship Id="rId456" Type="http://schemas.openxmlformats.org/officeDocument/2006/relationships/hyperlink" Target="http://twitter.com/__kail" TargetMode="External"/><Relationship Id="rId498" Type="http://schemas.openxmlformats.org/officeDocument/2006/relationships/hyperlink" Target="http://twitter.com/isnr_abudhabi" TargetMode="External"/><Relationship Id="rId621" Type="http://schemas.openxmlformats.org/officeDocument/2006/relationships/hyperlink" Target="http://twitter.com/darksurferza" TargetMode="External"/><Relationship Id="rId663" Type="http://schemas.openxmlformats.org/officeDocument/2006/relationships/hyperlink" Target="http://twitter.com/currahee88" TargetMode="External"/><Relationship Id="rId13" Type="http://schemas.openxmlformats.org/officeDocument/2006/relationships/hyperlink" Target="http://t.co/i5fOPBVqX9" TargetMode="External"/><Relationship Id="rId109" Type="http://schemas.openxmlformats.org/officeDocument/2006/relationships/hyperlink" Target="http://t.co/MMACg2ar1X" TargetMode="External"/><Relationship Id="rId260" Type="http://schemas.openxmlformats.org/officeDocument/2006/relationships/hyperlink" Target="http://pbs.twimg.com/profile_images/1678193504/nyantroll_bw_normal.gif" TargetMode="External"/><Relationship Id="rId316" Type="http://schemas.openxmlformats.org/officeDocument/2006/relationships/hyperlink" Target="http://pbs.twimg.com/profile_images/3275918556/8d85c47582cd13b7dcc78e1bf8bfeedd_normal.jpeg" TargetMode="External"/><Relationship Id="rId523" Type="http://schemas.openxmlformats.org/officeDocument/2006/relationships/hyperlink" Target="http://twitter.com/fozavci" TargetMode="External"/><Relationship Id="rId55" Type="http://schemas.openxmlformats.org/officeDocument/2006/relationships/hyperlink" Target="http://t.co/X8s4HBmFRh" TargetMode="External"/><Relationship Id="rId97" Type="http://schemas.openxmlformats.org/officeDocument/2006/relationships/hyperlink" Target="http://t.co/KZwNfX1A1J" TargetMode="External"/><Relationship Id="rId120" Type="http://schemas.openxmlformats.org/officeDocument/2006/relationships/hyperlink" Target="http://t.co/7fvgB4HXue" TargetMode="External"/><Relationship Id="rId358" Type="http://schemas.openxmlformats.org/officeDocument/2006/relationships/hyperlink" Target="http://pbs.twimg.com/profile_images/1752337458/image_normal.jpg" TargetMode="External"/><Relationship Id="rId565" Type="http://schemas.openxmlformats.org/officeDocument/2006/relationships/hyperlink" Target="http://twitter.com/ceprevost" TargetMode="External"/><Relationship Id="rId162" Type="http://schemas.openxmlformats.org/officeDocument/2006/relationships/hyperlink" Target="http://t.co/v2DiuTcAn3" TargetMode="External"/><Relationship Id="rId218" Type="http://schemas.openxmlformats.org/officeDocument/2006/relationships/hyperlink" Target="http://pbs.twimg.com/profile_images/3583602119/46c5ee103e5d292e7363da6fa6b42c95_normal.png" TargetMode="External"/><Relationship Id="rId425" Type="http://schemas.openxmlformats.org/officeDocument/2006/relationships/hyperlink" Target="http://twitter.com/razoreqx" TargetMode="External"/><Relationship Id="rId467" Type="http://schemas.openxmlformats.org/officeDocument/2006/relationships/hyperlink" Target="http://twitter.com/deepimpactio" TargetMode="External"/><Relationship Id="rId632" Type="http://schemas.openxmlformats.org/officeDocument/2006/relationships/hyperlink" Target="http://twitter.com/fitigra" TargetMode="External"/><Relationship Id="rId271" Type="http://schemas.openxmlformats.org/officeDocument/2006/relationships/hyperlink" Target="http://pbs.twimg.com/profile_images/378800000077467547/08ed375a4e33f07e0635329438264b42_normal.png" TargetMode="External"/><Relationship Id="rId674" Type="http://schemas.openxmlformats.org/officeDocument/2006/relationships/printerSettings" Target="../printerSettings/printerSettings2.bin"/><Relationship Id="rId24" Type="http://schemas.openxmlformats.org/officeDocument/2006/relationships/hyperlink" Target="http://t.co/RfvfTBhlt8" TargetMode="External"/><Relationship Id="rId66" Type="http://schemas.openxmlformats.org/officeDocument/2006/relationships/hyperlink" Target="http://t.co/AHeARzqCsP" TargetMode="External"/><Relationship Id="rId131" Type="http://schemas.openxmlformats.org/officeDocument/2006/relationships/hyperlink" Target="http://t.co/X0frONGh5J" TargetMode="External"/><Relationship Id="rId327" Type="http://schemas.openxmlformats.org/officeDocument/2006/relationships/hyperlink" Target="http://pbs.twimg.com/profile_images/3618092270/02b9e13103f438e1f94a2a0cf2ee67a6_normal.jpeg" TargetMode="External"/><Relationship Id="rId369" Type="http://schemas.openxmlformats.org/officeDocument/2006/relationships/hyperlink" Target="http://pbs.twimg.com/profile_images/1507992429/WS000026_normal.PNG" TargetMode="External"/><Relationship Id="rId534" Type="http://schemas.openxmlformats.org/officeDocument/2006/relationships/hyperlink" Target="http://twitter.com/jlshaw87" TargetMode="External"/><Relationship Id="rId576" Type="http://schemas.openxmlformats.org/officeDocument/2006/relationships/hyperlink" Target="http://twitter.com/b_mike_thomas" TargetMode="External"/><Relationship Id="rId173" Type="http://schemas.openxmlformats.org/officeDocument/2006/relationships/hyperlink" Target="http://pbs.twimg.com/profile_images/1188050331/twitterlogo_normal.jpg" TargetMode="External"/><Relationship Id="rId229" Type="http://schemas.openxmlformats.org/officeDocument/2006/relationships/hyperlink" Target="http://pbs.twimg.com/profile_images/378800000732662606/0a4edad10ed91072d9edd3ab1f40b037_normal.jpeg" TargetMode="External"/><Relationship Id="rId380" Type="http://schemas.openxmlformats.org/officeDocument/2006/relationships/hyperlink" Target="http://pbs.twimg.com/profile_images/378800000801276683/68afbe2781ecf62f285942fc713670df_normal.jpeg" TargetMode="External"/><Relationship Id="rId436" Type="http://schemas.openxmlformats.org/officeDocument/2006/relationships/hyperlink" Target="http://twitter.com/levvitronlabs" TargetMode="External"/><Relationship Id="rId601" Type="http://schemas.openxmlformats.org/officeDocument/2006/relationships/hyperlink" Target="http://twitter.com/musulmanfrance" TargetMode="External"/><Relationship Id="rId643" Type="http://schemas.openxmlformats.org/officeDocument/2006/relationships/hyperlink" Target="http://twitter.com/rapid7" TargetMode="External"/><Relationship Id="rId240" Type="http://schemas.openxmlformats.org/officeDocument/2006/relationships/hyperlink" Target="http://pbs.twimg.com/profile_images/415029690400002048/I9yrY18X_normal.jpeg" TargetMode="External"/><Relationship Id="rId478" Type="http://schemas.openxmlformats.org/officeDocument/2006/relationships/hyperlink" Target="http://twitter.com/exploit_hub" TargetMode="External"/><Relationship Id="rId35" Type="http://schemas.openxmlformats.org/officeDocument/2006/relationships/hyperlink" Target="http://t.co/gMvsNvuhEJ" TargetMode="External"/><Relationship Id="rId77" Type="http://schemas.openxmlformats.org/officeDocument/2006/relationships/hyperlink" Target="http://t.co/jEMJ0UhB7r" TargetMode="External"/><Relationship Id="rId100" Type="http://schemas.openxmlformats.org/officeDocument/2006/relationships/hyperlink" Target="http://t.co/LanR6fEC9F" TargetMode="External"/><Relationship Id="rId282" Type="http://schemas.openxmlformats.org/officeDocument/2006/relationships/hyperlink" Target="http://pbs.twimg.com/profile_images/378800000100102382/e99bebd317fad8ee720d96e130f0fbd5_normal.png" TargetMode="External"/><Relationship Id="rId338" Type="http://schemas.openxmlformats.org/officeDocument/2006/relationships/hyperlink" Target="http://pbs.twimg.com/profile_images/1569806720/cooltext569749275_normal.png" TargetMode="External"/><Relationship Id="rId503" Type="http://schemas.openxmlformats.org/officeDocument/2006/relationships/hyperlink" Target="http://twitter.com/nightrang3r" TargetMode="External"/><Relationship Id="rId545" Type="http://schemas.openxmlformats.org/officeDocument/2006/relationships/hyperlink" Target="http://twitter.com/y3dips" TargetMode="External"/><Relationship Id="rId587" Type="http://schemas.openxmlformats.org/officeDocument/2006/relationships/hyperlink" Target="http://twitter.com/annontrinity" TargetMode="External"/><Relationship Id="rId8" Type="http://schemas.openxmlformats.org/officeDocument/2006/relationships/hyperlink" Target="http://t.co/ASgcZVWI46" TargetMode="External"/><Relationship Id="rId142" Type="http://schemas.openxmlformats.org/officeDocument/2006/relationships/hyperlink" Target="http://t.co/Lo2EtX3K5b" TargetMode="External"/><Relationship Id="rId184" Type="http://schemas.openxmlformats.org/officeDocument/2006/relationships/hyperlink" Target="http://pbs.twimg.com/profile_images/1361352403/IM000257_normal.jpg" TargetMode="External"/><Relationship Id="rId391" Type="http://schemas.openxmlformats.org/officeDocument/2006/relationships/hyperlink" Target="http://pbs.twimg.com/profile_images/416251553876439041/WcWlvXbB_normal.jpeg" TargetMode="External"/><Relationship Id="rId405" Type="http://schemas.openxmlformats.org/officeDocument/2006/relationships/hyperlink" Target="http://pbs.twimg.com/profile_images/378800000084891396/f0ca395c561101f9f2c0989cd6fbe9a8_normal.jpeg" TargetMode="External"/><Relationship Id="rId447" Type="http://schemas.openxmlformats.org/officeDocument/2006/relationships/hyperlink" Target="http://twitter.com/btshell1" TargetMode="External"/><Relationship Id="rId612" Type="http://schemas.openxmlformats.org/officeDocument/2006/relationships/hyperlink" Target="http://twitter.com/b1kcrwn" TargetMode="External"/><Relationship Id="rId251" Type="http://schemas.openxmlformats.org/officeDocument/2006/relationships/hyperlink" Target="http://pbs.twimg.com/profile_images/378800000563238224/26d96a2a2603685081f66ddcba59b49c_normal.jpeg" TargetMode="External"/><Relationship Id="rId489" Type="http://schemas.openxmlformats.org/officeDocument/2006/relationships/hyperlink" Target="http://twitter.com/portablewebid" TargetMode="External"/><Relationship Id="rId654" Type="http://schemas.openxmlformats.org/officeDocument/2006/relationships/hyperlink" Target="http://twitter.com/guardiantech" TargetMode="External"/><Relationship Id="rId46" Type="http://schemas.openxmlformats.org/officeDocument/2006/relationships/hyperlink" Target="http://t.co/nSuCpXeD" TargetMode="External"/><Relationship Id="rId293" Type="http://schemas.openxmlformats.org/officeDocument/2006/relationships/hyperlink" Target="http://pbs.twimg.com/profile_images/378800000243912941/a5048ca4ca2e2c0abae3a11e7b587b33_normal.jpeg" TargetMode="External"/><Relationship Id="rId307" Type="http://schemas.openxmlformats.org/officeDocument/2006/relationships/hyperlink" Target="http://pbs.twimg.com/profile_images/378800000140127967/ea986805b2eb3ba3baf04bb9e321cc43_normal.jpeg" TargetMode="External"/><Relationship Id="rId349" Type="http://schemas.openxmlformats.org/officeDocument/2006/relationships/hyperlink" Target="http://pbs.twimg.com/profile_images/378800000023059413/a8469e1d994b6c41b8892f4ebd3333f3_normal.jpeg" TargetMode="External"/><Relationship Id="rId514" Type="http://schemas.openxmlformats.org/officeDocument/2006/relationships/hyperlink" Target="http://twitter.com/forgottensec" TargetMode="External"/><Relationship Id="rId556" Type="http://schemas.openxmlformats.org/officeDocument/2006/relationships/hyperlink" Target="http://twitter.com/henriquemecking" TargetMode="External"/><Relationship Id="rId88" Type="http://schemas.openxmlformats.org/officeDocument/2006/relationships/hyperlink" Target="http://t.co/r0nP6KnJSc" TargetMode="External"/><Relationship Id="rId111" Type="http://schemas.openxmlformats.org/officeDocument/2006/relationships/hyperlink" Target="http://t.co/vwyoW3PaPG" TargetMode="External"/><Relationship Id="rId153" Type="http://schemas.openxmlformats.org/officeDocument/2006/relationships/hyperlink" Target="http://t.co/xgBSDNmazR" TargetMode="External"/><Relationship Id="rId195" Type="http://schemas.openxmlformats.org/officeDocument/2006/relationships/hyperlink" Target="http://pbs.twimg.com/profile_images/2248584483/Dd0mY__copia__normal.jpg" TargetMode="External"/><Relationship Id="rId209" Type="http://schemas.openxmlformats.org/officeDocument/2006/relationships/hyperlink" Target="http://pbs.twimg.com/profile_images/1569514042/infosec_normal.jpg" TargetMode="External"/><Relationship Id="rId360" Type="http://schemas.openxmlformats.org/officeDocument/2006/relationships/hyperlink" Target="http://pbs.twimg.com/profile_images/378800000526213544/1020a58be4f409bde58dfe814585b768_normal.jpeg" TargetMode="External"/><Relationship Id="rId416" Type="http://schemas.openxmlformats.org/officeDocument/2006/relationships/hyperlink" Target="http://pbs.twimg.com/profile_images/3245922907/bc81f7ddd93320dd8de5406cad209830_normal.jpeg" TargetMode="External"/><Relationship Id="rId598" Type="http://schemas.openxmlformats.org/officeDocument/2006/relationships/hyperlink" Target="http://twitter.com/securitytube" TargetMode="External"/><Relationship Id="rId220" Type="http://schemas.openxmlformats.org/officeDocument/2006/relationships/hyperlink" Target="http://pbs.twimg.com/profile_images/378800000862103733/Vek7_gJH_normal.jpeg" TargetMode="External"/><Relationship Id="rId458" Type="http://schemas.openxmlformats.org/officeDocument/2006/relationships/hyperlink" Target="http://twitter.com/thassec" TargetMode="External"/><Relationship Id="rId623" Type="http://schemas.openxmlformats.org/officeDocument/2006/relationships/hyperlink" Target="http://twitter.com/wow_fredy" TargetMode="External"/><Relationship Id="rId665" Type="http://schemas.openxmlformats.org/officeDocument/2006/relationships/hyperlink" Target="http://twitter.com/hit_a_donger" TargetMode="External"/><Relationship Id="rId15" Type="http://schemas.openxmlformats.org/officeDocument/2006/relationships/hyperlink" Target="http://t.co/zLwpy9TLd1" TargetMode="External"/><Relationship Id="rId57" Type="http://schemas.openxmlformats.org/officeDocument/2006/relationships/hyperlink" Target="http://t.co/wjjXNpOy21" TargetMode="External"/><Relationship Id="rId262" Type="http://schemas.openxmlformats.org/officeDocument/2006/relationships/hyperlink" Target="http://pbs.twimg.com/profile_images/378800000674968101/5505b9f7e42a991b7f7a25104ab2b07d_normal.jpeg" TargetMode="External"/><Relationship Id="rId318" Type="http://schemas.openxmlformats.org/officeDocument/2006/relationships/hyperlink" Target="http://pbs.twimg.com/profile_images/782319344/logo_normal.png" TargetMode="External"/><Relationship Id="rId525" Type="http://schemas.openxmlformats.org/officeDocument/2006/relationships/hyperlink" Target="http://twitter.com/zbrianw" TargetMode="External"/><Relationship Id="rId567" Type="http://schemas.openxmlformats.org/officeDocument/2006/relationships/hyperlink" Target="http://twitter.com/maglo" TargetMode="External"/><Relationship Id="rId99" Type="http://schemas.openxmlformats.org/officeDocument/2006/relationships/hyperlink" Target="http://t.co/tUsp947pWr" TargetMode="External"/><Relationship Id="rId122" Type="http://schemas.openxmlformats.org/officeDocument/2006/relationships/hyperlink" Target="http://t.co/rQL6mqKYrE" TargetMode="External"/><Relationship Id="rId164" Type="http://schemas.openxmlformats.org/officeDocument/2006/relationships/hyperlink" Target="http://pbs.twimg.com/profile_images/3650853183/56cf105c1e8bd747baf11783fab6d592_normal.jpeg" TargetMode="External"/><Relationship Id="rId371" Type="http://schemas.openxmlformats.org/officeDocument/2006/relationships/hyperlink" Target="http://pbs.twimg.com/profile_images/378800000737360330/9eaabc47d7a6c6f71c49dcd717b31a7f_normal.png" TargetMode="External"/><Relationship Id="rId427" Type="http://schemas.openxmlformats.org/officeDocument/2006/relationships/hyperlink" Target="http://twitter.com/j0eylane" TargetMode="External"/><Relationship Id="rId469" Type="http://schemas.openxmlformats.org/officeDocument/2006/relationships/hyperlink" Target="http://twitter.com/wolfinside" TargetMode="External"/><Relationship Id="rId634" Type="http://schemas.openxmlformats.org/officeDocument/2006/relationships/hyperlink" Target="http://twitter.com/ochiinegri" TargetMode="External"/><Relationship Id="rId676" Type="http://schemas.openxmlformats.org/officeDocument/2006/relationships/table" Target="../tables/table2.xml"/><Relationship Id="rId26" Type="http://schemas.openxmlformats.org/officeDocument/2006/relationships/hyperlink" Target="http://t.co/j3J4SMyZph" TargetMode="External"/><Relationship Id="rId231" Type="http://schemas.openxmlformats.org/officeDocument/2006/relationships/hyperlink" Target="http://pbs.twimg.com/profile_images/378800000863385055/cGROx2_8_normal.jpeg" TargetMode="External"/><Relationship Id="rId273" Type="http://schemas.openxmlformats.org/officeDocument/2006/relationships/hyperlink" Target="http://pbs.twimg.com/profile_images/2452223135/rhkwiklkgim5zhwbwj0k_normal.gif" TargetMode="External"/><Relationship Id="rId329" Type="http://schemas.openxmlformats.org/officeDocument/2006/relationships/hyperlink" Target="http://pbs.twimg.com/profile_images/1509677548/absolution_HD_normal.png" TargetMode="External"/><Relationship Id="rId480" Type="http://schemas.openxmlformats.org/officeDocument/2006/relationships/hyperlink" Target="http://twitter.com/ziromr" TargetMode="External"/><Relationship Id="rId536" Type="http://schemas.openxmlformats.org/officeDocument/2006/relationships/hyperlink" Target="http://twitter.com/netciel" TargetMode="External"/><Relationship Id="rId68" Type="http://schemas.openxmlformats.org/officeDocument/2006/relationships/hyperlink" Target="http://t.co/EiZz5OTcAa" TargetMode="External"/><Relationship Id="rId133" Type="http://schemas.openxmlformats.org/officeDocument/2006/relationships/hyperlink" Target="http://t.co/3wdEY2UBGm" TargetMode="External"/><Relationship Id="rId175" Type="http://schemas.openxmlformats.org/officeDocument/2006/relationships/hyperlink" Target="http://pbs.twimg.com/profile_images/2214497764/osxertwi_normal.jpg" TargetMode="External"/><Relationship Id="rId340" Type="http://schemas.openxmlformats.org/officeDocument/2006/relationships/hyperlink" Target="http://pbs.twimg.com/profile_images/1241230309/n592108598_952445_771_normal.jpg" TargetMode="External"/><Relationship Id="rId578" Type="http://schemas.openxmlformats.org/officeDocument/2006/relationships/hyperlink" Target="http://twitter.com/racpong" TargetMode="External"/><Relationship Id="rId200" Type="http://schemas.openxmlformats.org/officeDocument/2006/relationships/hyperlink" Target="http://pbs.twimg.com/profile_images/414618638730428416/yUhiiYTq_normal.jpeg" TargetMode="External"/><Relationship Id="rId382" Type="http://schemas.openxmlformats.org/officeDocument/2006/relationships/hyperlink" Target="http://pbs.twimg.com/profile_images/3179239293/1b1414d353d32444773bd95b990562e7_normal.jpeg" TargetMode="External"/><Relationship Id="rId438" Type="http://schemas.openxmlformats.org/officeDocument/2006/relationships/hyperlink" Target="http://twitter.com/r3dy__" TargetMode="External"/><Relationship Id="rId603" Type="http://schemas.openxmlformats.org/officeDocument/2006/relationships/hyperlink" Target="http://twitter.com/hackeamesta" TargetMode="External"/><Relationship Id="rId645" Type="http://schemas.openxmlformats.org/officeDocument/2006/relationships/hyperlink" Target="http://twitter.com/lauraortiz_anon" TargetMode="External"/><Relationship Id="rId242" Type="http://schemas.openxmlformats.org/officeDocument/2006/relationships/hyperlink" Target="http://pbs.twimg.com/profile_images/1596540132/Metasploit_shield_only_normal.jpg" TargetMode="External"/><Relationship Id="rId284" Type="http://schemas.openxmlformats.org/officeDocument/2006/relationships/hyperlink" Target="http://pbs.twimg.com/profile_images/414243030086860800/f5_7yipv_normal.jpeg" TargetMode="External"/><Relationship Id="rId491" Type="http://schemas.openxmlformats.org/officeDocument/2006/relationships/hyperlink" Target="http://twitter.com/_sinn3r" TargetMode="External"/><Relationship Id="rId505" Type="http://schemas.openxmlformats.org/officeDocument/2006/relationships/hyperlink" Target="http://twitter.com/highfrequnce" TargetMode="External"/><Relationship Id="rId37" Type="http://schemas.openxmlformats.org/officeDocument/2006/relationships/hyperlink" Target="http://t.co/zko7rIszMQ" TargetMode="External"/><Relationship Id="rId79" Type="http://schemas.openxmlformats.org/officeDocument/2006/relationships/hyperlink" Target="http://t.co/Cx0nwp137W" TargetMode="External"/><Relationship Id="rId102" Type="http://schemas.openxmlformats.org/officeDocument/2006/relationships/hyperlink" Target="http://t.co/RQXA00gDRE" TargetMode="External"/><Relationship Id="rId144" Type="http://schemas.openxmlformats.org/officeDocument/2006/relationships/hyperlink" Target="http://t.co/qWPLHww2ox" TargetMode="External"/><Relationship Id="rId547" Type="http://schemas.openxmlformats.org/officeDocument/2006/relationships/hyperlink" Target="http://twitter.com/jandrusk" TargetMode="External"/><Relationship Id="rId589" Type="http://schemas.openxmlformats.org/officeDocument/2006/relationships/hyperlink" Target="http://twitter.com/kaiux" TargetMode="External"/><Relationship Id="rId90" Type="http://schemas.openxmlformats.org/officeDocument/2006/relationships/hyperlink" Target="http://t.co/GblbEYEBae" TargetMode="External"/><Relationship Id="rId186" Type="http://schemas.openxmlformats.org/officeDocument/2006/relationships/hyperlink" Target="http://pbs.twimg.com/profile_images/378800000854427955/c5fa48bd31e333c7100fa107de60a34e_normal.jpeg" TargetMode="External"/><Relationship Id="rId351" Type="http://schemas.openxmlformats.org/officeDocument/2006/relationships/hyperlink" Target="http://pbs.twimg.com/profile_images/415710242228273152/hefvsOrI_normal.png" TargetMode="External"/><Relationship Id="rId393" Type="http://schemas.openxmlformats.org/officeDocument/2006/relationships/hyperlink" Target="http://pbs.twimg.com/profile_images/1512555343/imgres_normal.jpeg" TargetMode="External"/><Relationship Id="rId407" Type="http://schemas.openxmlformats.org/officeDocument/2006/relationships/hyperlink" Target="http://pbs.twimg.com/profile_images/3468041942/05d53227a30f4b7dcd3b31e316e46f2a_normal.png" TargetMode="External"/><Relationship Id="rId449" Type="http://schemas.openxmlformats.org/officeDocument/2006/relationships/hyperlink" Target="http://twitter.com/wopot" TargetMode="External"/><Relationship Id="rId614" Type="http://schemas.openxmlformats.org/officeDocument/2006/relationships/hyperlink" Target="http://twitter.com/sikalejr" TargetMode="External"/><Relationship Id="rId656" Type="http://schemas.openxmlformats.org/officeDocument/2006/relationships/hyperlink" Target="http://twitter.com/packet_storm" TargetMode="External"/><Relationship Id="rId211" Type="http://schemas.openxmlformats.org/officeDocument/2006/relationships/hyperlink" Target="http://pbs.twimg.com/profile_images/1939611804/6edcbcd3de4eb6bc9117edc26a9fa736_normal.png" TargetMode="External"/><Relationship Id="rId253" Type="http://schemas.openxmlformats.org/officeDocument/2006/relationships/hyperlink" Target="http://pbs.twimg.com/profile_images/2840337263/05899c992b223bd2f688def3bdd90576_normal.jpeg" TargetMode="External"/><Relationship Id="rId295" Type="http://schemas.openxmlformats.org/officeDocument/2006/relationships/hyperlink" Target="http://pbs.twimg.com/profile_images/1562687805/Snapshot_normal.jpg" TargetMode="External"/><Relationship Id="rId309" Type="http://schemas.openxmlformats.org/officeDocument/2006/relationships/hyperlink" Target="http://pbs.twimg.com/profile_images/1474525437/anonymouslogo_normal.jpg" TargetMode="External"/><Relationship Id="rId460" Type="http://schemas.openxmlformats.org/officeDocument/2006/relationships/hyperlink" Target="http://twitter.com/thinkdelta" TargetMode="External"/><Relationship Id="rId516" Type="http://schemas.openxmlformats.org/officeDocument/2006/relationships/hyperlink" Target="http://twitter.com/onuralanbel" TargetMode="External"/><Relationship Id="rId48" Type="http://schemas.openxmlformats.org/officeDocument/2006/relationships/hyperlink" Target="http://t.co/0SQnIvr1Se" TargetMode="External"/><Relationship Id="rId113" Type="http://schemas.openxmlformats.org/officeDocument/2006/relationships/hyperlink" Target="http://t.co/Qdg15cbzaI" TargetMode="External"/><Relationship Id="rId320" Type="http://schemas.openxmlformats.org/officeDocument/2006/relationships/hyperlink" Target="http://pbs.twimg.com/profile_images/378800000786502833/acb26b9f3edd1c220a9f5ed85dc857ce_normal.png" TargetMode="External"/><Relationship Id="rId558" Type="http://schemas.openxmlformats.org/officeDocument/2006/relationships/hyperlink" Target="http://twitter.com/johnfontana" TargetMode="External"/><Relationship Id="rId155" Type="http://schemas.openxmlformats.org/officeDocument/2006/relationships/hyperlink" Target="http://t.co/4zNKJb0LR4" TargetMode="External"/><Relationship Id="rId197" Type="http://schemas.openxmlformats.org/officeDocument/2006/relationships/hyperlink" Target="http://pbs.twimg.com/profile_images/3395323629/c4c347508c6d6420f81fd789be5db778_normal.jpeg" TargetMode="External"/><Relationship Id="rId362" Type="http://schemas.openxmlformats.org/officeDocument/2006/relationships/hyperlink" Target="http://pbs.twimg.com/profile_images/378800000753787009/e527d2c25cc340f321a2097c96a94403_normal.jpeg" TargetMode="External"/><Relationship Id="rId418" Type="http://schemas.openxmlformats.org/officeDocument/2006/relationships/hyperlink" Target="http://pbs.twimg.com/profile_images/378800000806467625/a7c6be50b629bc776bb610a6feaac174_normal.jpeg" TargetMode="External"/><Relationship Id="rId625" Type="http://schemas.openxmlformats.org/officeDocument/2006/relationships/hyperlink" Target="http://twitter.com/ij0s3ph" TargetMode="External"/><Relationship Id="rId222" Type="http://schemas.openxmlformats.org/officeDocument/2006/relationships/hyperlink" Target="http://pbs.twimg.com/profile_images/2249598829/avatar_normal.jpg" TargetMode="External"/><Relationship Id="rId264" Type="http://schemas.openxmlformats.org/officeDocument/2006/relationships/hyperlink" Target="http://pbs.twimg.com/profile_images/378800000402335478/a058d770fc2481f048442b2326d9b0b1_normal.jpeg" TargetMode="External"/><Relationship Id="rId471" Type="http://schemas.openxmlformats.org/officeDocument/2006/relationships/hyperlink" Target="http://twitter.com/bryongloden" TargetMode="External"/><Relationship Id="rId667" Type="http://schemas.openxmlformats.org/officeDocument/2006/relationships/hyperlink" Target="http://twitter.com/scoopit" TargetMode="External"/><Relationship Id="rId17" Type="http://schemas.openxmlformats.org/officeDocument/2006/relationships/hyperlink" Target="https://t.co/aQl7Slumka" TargetMode="External"/><Relationship Id="rId59" Type="http://schemas.openxmlformats.org/officeDocument/2006/relationships/hyperlink" Target="http://t.co/UfnuFOhXRL" TargetMode="External"/><Relationship Id="rId124" Type="http://schemas.openxmlformats.org/officeDocument/2006/relationships/hyperlink" Target="http://t.co/JFw3LualF7" TargetMode="External"/><Relationship Id="rId527" Type="http://schemas.openxmlformats.org/officeDocument/2006/relationships/hyperlink" Target="http://twitter.com/axcheron" TargetMode="External"/><Relationship Id="rId569" Type="http://schemas.openxmlformats.org/officeDocument/2006/relationships/hyperlink" Target="http://twitter.com/lordrna" TargetMode="External"/><Relationship Id="rId70" Type="http://schemas.openxmlformats.org/officeDocument/2006/relationships/hyperlink" Target="http://t.co/E3EJkKv2to" TargetMode="External"/><Relationship Id="rId166" Type="http://schemas.openxmlformats.org/officeDocument/2006/relationships/hyperlink" Target="http://pbs.twimg.com/profile_images/378800000242860278/d9d1610eb112d42ba69cf2c1c4f81eed_normal.jpeg" TargetMode="External"/><Relationship Id="rId331" Type="http://schemas.openxmlformats.org/officeDocument/2006/relationships/hyperlink" Target="http://pbs.twimg.com/profile_images/3218675210/84d0f590b88eee8ab6da5fc7368a14e8_normal.png" TargetMode="External"/><Relationship Id="rId373" Type="http://schemas.openxmlformats.org/officeDocument/2006/relationships/hyperlink" Target="http://pbs.twimg.com/profile_images/378800000680396616/1cf0ec0bed6884a9190b794ac3682da3_normal.jpeg" TargetMode="External"/><Relationship Id="rId429" Type="http://schemas.openxmlformats.org/officeDocument/2006/relationships/hyperlink" Target="http://twitter.com/innoviceit" TargetMode="External"/><Relationship Id="rId580" Type="http://schemas.openxmlformats.org/officeDocument/2006/relationships/hyperlink" Target="http://twitter.com/deltahacker" TargetMode="External"/><Relationship Id="rId636" Type="http://schemas.openxmlformats.org/officeDocument/2006/relationships/hyperlink" Target="http://twitter.com/titan_games" TargetMode="External"/><Relationship Id="rId1" Type="http://schemas.openxmlformats.org/officeDocument/2006/relationships/hyperlink" Target="https://t.co/UTZWUQcsvjhttp:/t.co/27oBtcIi4Mhttp:/t.co/TzuGfC44lt" TargetMode="External"/><Relationship Id="rId233" Type="http://schemas.openxmlformats.org/officeDocument/2006/relationships/hyperlink" Target="http://pbs.twimg.com/profile_images/3480606254/ae30f6ccec9c033167a605e1d53225e5_normal.png" TargetMode="External"/><Relationship Id="rId440" Type="http://schemas.openxmlformats.org/officeDocument/2006/relationships/hyperlink" Target="http://twitter.com/nyounvlys" TargetMode="External"/><Relationship Id="rId28" Type="http://schemas.openxmlformats.org/officeDocument/2006/relationships/hyperlink" Target="http://t.co/RGicjXAzOA" TargetMode="External"/><Relationship Id="rId275" Type="http://schemas.openxmlformats.org/officeDocument/2006/relationships/hyperlink" Target="http://pbs.twimg.com/profile_images/378800000770552062/705eadc57659988e05355f2c0fab954e_normal.jpeg" TargetMode="External"/><Relationship Id="rId300" Type="http://schemas.openxmlformats.org/officeDocument/2006/relationships/hyperlink" Target="http://pbs.twimg.com/profile_images/378800000682748078/204a99b7a9dbdc9cd4ff89dbf5ef5e96_normal.jpeg" TargetMode="External"/><Relationship Id="rId482" Type="http://schemas.openxmlformats.org/officeDocument/2006/relationships/hyperlink" Target="http://twitter.com/phreaklets" TargetMode="External"/><Relationship Id="rId538" Type="http://schemas.openxmlformats.org/officeDocument/2006/relationships/hyperlink" Target="http://twitter.com/loveoverxshimja" TargetMode="External"/><Relationship Id="rId81" Type="http://schemas.openxmlformats.org/officeDocument/2006/relationships/hyperlink" Target="http://t.co/s3fpAyAtWo" TargetMode="External"/><Relationship Id="rId135" Type="http://schemas.openxmlformats.org/officeDocument/2006/relationships/hyperlink" Target="http://t.co/Ro92dwPnee" TargetMode="External"/><Relationship Id="rId177" Type="http://schemas.openxmlformats.org/officeDocument/2006/relationships/hyperlink" Target="http://pbs.twimg.com/profile_images/413379627286298624/BH03s1WF_normal.jpeg" TargetMode="External"/><Relationship Id="rId342" Type="http://schemas.openxmlformats.org/officeDocument/2006/relationships/hyperlink" Target="http://pbs.twimg.com/profile_images/1699040845/sadme_normal.jpg" TargetMode="External"/><Relationship Id="rId384" Type="http://schemas.openxmlformats.org/officeDocument/2006/relationships/hyperlink" Target="http://pbs.twimg.com/profile_images/415604990267641856/MMw53uiP_normal.jpeg" TargetMode="External"/><Relationship Id="rId591" Type="http://schemas.openxmlformats.org/officeDocument/2006/relationships/hyperlink" Target="http://twitter.com/lishevita" TargetMode="External"/><Relationship Id="rId605" Type="http://schemas.openxmlformats.org/officeDocument/2006/relationships/hyperlink" Target="http://twitter.com/adz6794" TargetMode="External"/><Relationship Id="rId202" Type="http://schemas.openxmlformats.org/officeDocument/2006/relationships/hyperlink" Target="http://pbs.twimg.com/profile_images/416440275683131393/qqYklR12_normal.jpeg" TargetMode="External"/><Relationship Id="rId244" Type="http://schemas.openxmlformats.org/officeDocument/2006/relationships/hyperlink" Target="http://pbs.twimg.com/profile_images/378800000825578925/7b31e6cfb4cdf03c579304fe9926ef30_normal.jpeg" TargetMode="External"/><Relationship Id="rId647" Type="http://schemas.openxmlformats.org/officeDocument/2006/relationships/hyperlink" Target="http://twitter.com/cynicalsecurity" TargetMode="External"/><Relationship Id="rId39" Type="http://schemas.openxmlformats.org/officeDocument/2006/relationships/hyperlink" Target="http://t.co/6pEc5UqfBL" TargetMode="External"/><Relationship Id="rId286" Type="http://schemas.openxmlformats.org/officeDocument/2006/relationships/hyperlink" Target="http://pbs.twimg.com/profile_images/416022848386637824/HCCk2jRB_normal.jpeg" TargetMode="External"/><Relationship Id="rId451" Type="http://schemas.openxmlformats.org/officeDocument/2006/relationships/hyperlink" Target="http://twitter.com/openwebinarsnet" TargetMode="External"/><Relationship Id="rId493" Type="http://schemas.openxmlformats.org/officeDocument/2006/relationships/hyperlink" Target="http://twitter.com/thecolonial" TargetMode="External"/><Relationship Id="rId507" Type="http://schemas.openxmlformats.org/officeDocument/2006/relationships/hyperlink" Target="http://twitter.com/hacktobeer" TargetMode="External"/><Relationship Id="rId549" Type="http://schemas.openxmlformats.org/officeDocument/2006/relationships/hyperlink" Target="http://twitter.com/repaircarguid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23"/>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5703125" bestFit="1" customWidth="1"/>
    <col min="16" max="16" width="14.28515625" bestFit="1" customWidth="1"/>
    <col min="17" max="17" width="8.7109375" bestFit="1" customWidth="1"/>
    <col min="18" max="18" width="9.42578125" bestFit="1" customWidth="1"/>
    <col min="19" max="19" width="13" bestFit="1" customWidth="1"/>
    <col min="20" max="20" width="13.140625" bestFit="1" customWidth="1"/>
    <col min="21" max="21" width="13.28515625" bestFit="1" customWidth="1"/>
    <col min="22" max="22" width="14.28515625" bestFit="1" customWidth="1"/>
    <col min="23" max="23" width="10.42578125" bestFit="1" customWidth="1"/>
    <col min="24" max="24" width="12" bestFit="1" customWidth="1"/>
    <col min="25" max="25" width="11.42578125" bestFit="1" customWidth="1"/>
  </cols>
  <sheetData>
    <row r="1" spans="1:25" x14ac:dyDescent="0.25">
      <c r="C1" s="17" t="s">
        <v>39</v>
      </c>
      <c r="D1" s="18"/>
      <c r="E1" s="18"/>
      <c r="F1" s="18"/>
      <c r="G1" s="17"/>
      <c r="H1" s="15" t="s">
        <v>43</v>
      </c>
      <c r="I1" s="52"/>
      <c r="J1" s="52"/>
      <c r="K1" s="34" t="s">
        <v>42</v>
      </c>
      <c r="L1" s="19" t="s">
        <v>40</v>
      </c>
      <c r="M1" s="19"/>
      <c r="N1" s="16" t="s">
        <v>41</v>
      </c>
    </row>
    <row r="2" spans="1:25" ht="30" customHeight="1" x14ac:dyDescent="0.25">
      <c r="A2" s="77" t="s">
        <v>0</v>
      </c>
      <c r="B2" s="77" t="s">
        <v>1</v>
      </c>
      <c r="C2" s="13" t="s">
        <v>2</v>
      </c>
      <c r="D2" s="13" t="s">
        <v>3</v>
      </c>
      <c r="E2" s="13" t="s">
        <v>130</v>
      </c>
      <c r="F2" s="13" t="s">
        <v>4</v>
      </c>
      <c r="G2" s="13" t="s">
        <v>11</v>
      </c>
      <c r="H2" s="11" t="s">
        <v>46</v>
      </c>
      <c r="I2" s="13" t="s">
        <v>160</v>
      </c>
      <c r="J2" s="13" t="s">
        <v>161</v>
      </c>
      <c r="K2" s="13" t="s">
        <v>165</v>
      </c>
      <c r="L2" s="13" t="s">
        <v>12</v>
      </c>
      <c r="M2" s="13" t="s">
        <v>38</v>
      </c>
      <c r="N2" s="13" t="s">
        <v>26</v>
      </c>
      <c r="O2" s="78" t="s">
        <v>176</v>
      </c>
      <c r="P2" s="78" t="s">
        <v>177</v>
      </c>
      <c r="Q2" s="78" t="s">
        <v>178</v>
      </c>
      <c r="R2" s="78" t="s">
        <v>179</v>
      </c>
      <c r="S2" s="78" t="s">
        <v>180</v>
      </c>
      <c r="T2" s="78" t="s">
        <v>181</v>
      </c>
      <c r="U2" s="78" t="s">
        <v>182</v>
      </c>
      <c r="V2" s="78" t="s">
        <v>183</v>
      </c>
      <c r="W2" s="78" t="s">
        <v>184</v>
      </c>
      <c r="X2" s="78" t="s">
        <v>185</v>
      </c>
      <c r="Y2" s="78" t="s">
        <v>186</v>
      </c>
    </row>
    <row r="3" spans="1:25" ht="15" customHeight="1" x14ac:dyDescent="0.25">
      <c r="A3" s="64"/>
      <c r="B3" s="64"/>
      <c r="C3" s="65"/>
      <c r="D3" s="66"/>
      <c r="E3" s="67"/>
      <c r="F3" s="68"/>
      <c r="G3" s="65"/>
      <c r="H3" s="69"/>
      <c r="I3" s="70"/>
      <c r="J3" s="70"/>
      <c r="K3" s="35"/>
      <c r="L3" s="71"/>
      <c r="M3" s="71"/>
      <c r="N3" s="72"/>
      <c r="O3" s="78"/>
      <c r="P3" s="78"/>
      <c r="Q3" s="78"/>
      <c r="R3" s="78"/>
      <c r="S3" s="78"/>
      <c r="T3" s="78"/>
      <c r="U3" s="78"/>
      <c r="V3" s="78"/>
      <c r="W3" s="78"/>
      <c r="X3" s="78"/>
      <c r="Y3" s="78"/>
    </row>
    <row r="4" spans="1:25" ht="15" customHeight="1" x14ac:dyDescent="0.25"/>
    <row r="23" spans="13:13" x14ac:dyDescent="0.25">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
    <dataValidation allowBlank="1" showErrorMessage="1" sqref="N2:N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
    <dataValidation allowBlank="1" showInputMessage="1" promptTitle="Edge Color" prompt="To select an optional edge color, right-click and select Select Color on the right-click menu." sqref="C3"/>
    <dataValidation allowBlank="1" showInputMessage="1" errorTitle="Invalid Edge Width" error="The optional edge width must be a whole number between 1 and 10." promptTitle="Edge Width" prompt="Enter an optional edge width between 1 and 10." sqref="D3"/>
    <dataValidation allowBlank="1" showInputMessage="1" errorTitle="Invalid Edge Opacity" error="The optional edge opacity must be a whole number between 0 and 10." promptTitle="Edge Opacity" prompt="Enter an optional edge opacity between 0 (transparent) and 100 (opaque)." sqref="F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
      <formula1>ValidEdgeVisibilities</formula1>
    </dataValidation>
    <dataValidation allowBlank="1" showInputMessage="1" showErrorMessage="1" promptTitle="Vertex 1 Name" prompt="Enter the name of the edge's first vertex." sqref="A3"/>
    <dataValidation allowBlank="1" showInputMessage="1" showErrorMessage="1" promptTitle="Vertex 2 Name" prompt="Enter the name of the edge's second vertex." sqref="B3"/>
    <dataValidation allowBlank="1" showInputMessage="1" showErrorMessage="1" errorTitle="Invalid Edge Visibility" error="You have entered an unrecognized edge visibility.  Try selecting from the drop-down list instead." promptTitle="Edge Label" prompt="Enter an optional edge label." sqref="H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57"/>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1.42578125" style="2" bestFit="1" customWidth="1"/>
    <col min="31" max="31" width="11.85546875" style="3" bestFit="1" customWidth="1"/>
    <col min="32" max="32" width="9.5703125" style="3" bestFit="1" customWidth="1"/>
    <col min="33" max="33" width="11.28515625" style="3" bestFit="1" customWidth="1"/>
    <col min="34" max="34" width="18" style="3" bestFit="1" customWidth="1"/>
    <col min="35" max="35" width="10.42578125" bestFit="1" customWidth="1"/>
    <col min="36" max="36" width="10.5703125" bestFit="1" customWidth="1"/>
    <col min="37" max="37" width="7.28515625" bestFit="1" customWidth="1"/>
    <col min="38" max="38" width="7.5703125" bestFit="1" customWidth="1"/>
    <col min="39" max="39" width="16" bestFit="1" customWidth="1"/>
    <col min="40" max="41" width="15.5703125" bestFit="1" customWidth="1"/>
    <col min="42" max="42" width="15" bestFit="1" customWidth="1"/>
  </cols>
  <sheetData>
    <row r="1" spans="1:47" x14ac:dyDescent="0.25">
      <c r="B1" s="24" t="s">
        <v>39</v>
      </c>
      <c r="C1" s="17"/>
      <c r="D1" s="17"/>
      <c r="E1" s="17"/>
      <c r="F1" s="17"/>
      <c r="G1" s="17"/>
      <c r="H1" s="26" t="s">
        <v>43</v>
      </c>
      <c r="I1" s="25"/>
      <c r="J1" s="25"/>
      <c r="K1" s="25"/>
      <c r="L1" s="28" t="s">
        <v>44</v>
      </c>
      <c r="M1" s="27"/>
      <c r="N1" s="27"/>
      <c r="O1" s="27"/>
      <c r="P1" s="27"/>
      <c r="Q1" s="27"/>
      <c r="R1" s="23" t="s">
        <v>42</v>
      </c>
      <c r="S1" s="20"/>
      <c r="T1" s="21"/>
      <c r="U1" s="22"/>
      <c r="V1" s="20"/>
      <c r="W1" s="20"/>
      <c r="X1" s="20"/>
      <c r="Y1" s="20"/>
      <c r="Z1" s="20"/>
      <c r="AA1" s="29" t="s">
        <v>40</v>
      </c>
      <c r="AB1" s="19"/>
      <c r="AC1" s="30"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442</v>
      </c>
      <c r="AE2" s="13" t="s">
        <v>443</v>
      </c>
      <c r="AF2" s="13" t="s">
        <v>444</v>
      </c>
      <c r="AG2" s="13" t="s">
        <v>445</v>
      </c>
      <c r="AH2" s="13" t="s">
        <v>446</v>
      </c>
      <c r="AI2" s="13" t="s">
        <v>447</v>
      </c>
      <c r="AJ2" s="13" t="s">
        <v>448</v>
      </c>
      <c r="AK2" s="13" t="s">
        <v>449</v>
      </c>
      <c r="AL2" s="13" t="s">
        <v>450</v>
      </c>
      <c r="AM2" s="13" t="s">
        <v>451</v>
      </c>
      <c r="AN2" s="13" t="s">
        <v>452</v>
      </c>
      <c r="AO2" s="13" t="s">
        <v>453</v>
      </c>
      <c r="AP2" s="13" t="s">
        <v>454</v>
      </c>
      <c r="AQ2" s="3"/>
      <c r="AR2" s="3"/>
    </row>
    <row r="3" spans="1:47" ht="15" customHeight="1" x14ac:dyDescent="0.25">
      <c r="A3" s="64" t="s">
        <v>187</v>
      </c>
      <c r="B3" s="65" t="s">
        <v>1854</v>
      </c>
      <c r="C3" s="65" t="s">
        <v>56</v>
      </c>
      <c r="D3" s="66"/>
      <c r="E3" s="68"/>
      <c r="F3" s="95" t="s">
        <v>1062</v>
      </c>
      <c r="G3" s="65" t="s">
        <v>51</v>
      </c>
      <c r="H3" s="69" t="s">
        <v>187</v>
      </c>
      <c r="I3" s="70"/>
      <c r="J3" s="70"/>
      <c r="K3" s="69" t="s">
        <v>1573</v>
      </c>
      <c r="L3" s="73"/>
      <c r="M3" s="74">
        <v>2876.39453125</v>
      </c>
      <c r="N3" s="74">
        <v>9243.3740234375</v>
      </c>
      <c r="O3" s="75"/>
      <c r="P3" s="76"/>
      <c r="Q3" s="76"/>
      <c r="R3" s="49"/>
      <c r="S3" s="49">
        <v>0</v>
      </c>
      <c r="T3" s="49">
        <v>0</v>
      </c>
      <c r="U3" s="50">
        <v>0</v>
      </c>
      <c r="V3" s="50">
        <v>0</v>
      </c>
      <c r="W3" s="50">
        <v>0</v>
      </c>
      <c r="X3" s="50">
        <v>0</v>
      </c>
      <c r="Y3" s="50">
        <v>0</v>
      </c>
      <c r="Z3" s="50" t="s">
        <v>1832</v>
      </c>
      <c r="AA3" s="71">
        <v>3</v>
      </c>
      <c r="AB3" s="71"/>
      <c r="AC3" s="72"/>
      <c r="AD3" s="78">
        <v>502</v>
      </c>
      <c r="AE3" s="78">
        <v>10686</v>
      </c>
      <c r="AF3" s="78">
        <v>8923</v>
      </c>
      <c r="AG3" s="78">
        <v>316</v>
      </c>
      <c r="AH3" s="78">
        <v>3600</v>
      </c>
      <c r="AI3" s="78" t="s">
        <v>455</v>
      </c>
      <c r="AJ3" s="78"/>
      <c r="AK3" s="93" t="s">
        <v>852</v>
      </c>
      <c r="AL3" s="78" t="s">
        <v>1014</v>
      </c>
      <c r="AM3" s="94">
        <v>39961.645162037035</v>
      </c>
      <c r="AN3" s="78" t="s">
        <v>1317</v>
      </c>
      <c r="AO3" s="93" t="s">
        <v>1318</v>
      </c>
      <c r="AP3" s="78" t="s">
        <v>66</v>
      </c>
      <c r="AQ3" s="3"/>
      <c r="AR3" s="3"/>
    </row>
    <row r="4" spans="1:47" x14ac:dyDescent="0.25">
      <c r="A4" s="64" t="s">
        <v>188</v>
      </c>
      <c r="B4" s="65" t="s">
        <v>1855</v>
      </c>
      <c r="C4" s="65" t="s">
        <v>56</v>
      </c>
      <c r="D4" s="66"/>
      <c r="E4" s="68"/>
      <c r="F4" s="95" t="s">
        <v>1063</v>
      </c>
      <c r="G4" s="65" t="s">
        <v>51</v>
      </c>
      <c r="H4" s="69" t="s">
        <v>188</v>
      </c>
      <c r="I4" s="70"/>
      <c r="J4" s="70"/>
      <c r="K4" s="69" t="s">
        <v>1574</v>
      </c>
      <c r="L4" s="73"/>
      <c r="M4" s="74">
        <v>4678.1376953125</v>
      </c>
      <c r="N4" s="74">
        <v>1175.830810546875</v>
      </c>
      <c r="O4" s="75"/>
      <c r="P4" s="76"/>
      <c r="Q4" s="76"/>
      <c r="R4" s="79"/>
      <c r="S4" s="49">
        <v>0</v>
      </c>
      <c r="T4" s="49">
        <v>0</v>
      </c>
      <c r="U4" s="50">
        <v>0</v>
      </c>
      <c r="V4" s="50">
        <v>0</v>
      </c>
      <c r="W4" s="50">
        <v>0</v>
      </c>
      <c r="X4" s="50">
        <v>0</v>
      </c>
      <c r="Y4" s="50">
        <v>0</v>
      </c>
      <c r="Z4" s="50" t="s">
        <v>1832</v>
      </c>
      <c r="AA4" s="71">
        <v>4</v>
      </c>
      <c r="AB4" s="71"/>
      <c r="AC4" s="72"/>
      <c r="AD4" s="78">
        <v>349</v>
      </c>
      <c r="AE4" s="78">
        <v>88</v>
      </c>
      <c r="AF4" s="78">
        <v>835</v>
      </c>
      <c r="AG4" s="78">
        <v>136</v>
      </c>
      <c r="AH4" s="78">
        <v>10800</v>
      </c>
      <c r="AI4" s="78" t="s">
        <v>456</v>
      </c>
      <c r="AJ4" s="78" t="s">
        <v>683</v>
      </c>
      <c r="AK4" s="93" t="s">
        <v>853</v>
      </c>
      <c r="AL4" s="78" t="s">
        <v>1015</v>
      </c>
      <c r="AM4" s="94">
        <v>41126.059803240743</v>
      </c>
      <c r="AN4" s="78" t="s">
        <v>1317</v>
      </c>
      <c r="AO4" s="93" t="s">
        <v>1319</v>
      </c>
      <c r="AP4" s="78" t="s">
        <v>66</v>
      </c>
      <c r="AQ4" s="2"/>
      <c r="AR4" s="3"/>
      <c r="AS4" s="3"/>
      <c r="AT4" s="3"/>
      <c r="AU4" s="3"/>
    </row>
    <row r="5" spans="1:47" x14ac:dyDescent="0.25">
      <c r="A5" s="64" t="s">
        <v>189</v>
      </c>
      <c r="B5" s="65" t="s">
        <v>1856</v>
      </c>
      <c r="C5" s="65" t="s">
        <v>56</v>
      </c>
      <c r="D5" s="66"/>
      <c r="E5" s="68"/>
      <c r="F5" s="95" t="s">
        <v>1064</v>
      </c>
      <c r="G5" s="65" t="s">
        <v>51</v>
      </c>
      <c r="H5" s="69" t="s">
        <v>189</v>
      </c>
      <c r="I5" s="70"/>
      <c r="J5" s="70"/>
      <c r="K5" s="69" t="s">
        <v>1575</v>
      </c>
      <c r="L5" s="73"/>
      <c r="M5" s="74">
        <v>8340.923828125</v>
      </c>
      <c r="N5" s="74">
        <v>5550.27783203125</v>
      </c>
      <c r="O5" s="75"/>
      <c r="P5" s="76"/>
      <c r="Q5" s="76"/>
      <c r="R5" s="79"/>
      <c r="S5" s="49">
        <v>0</v>
      </c>
      <c r="T5" s="49">
        <v>0</v>
      </c>
      <c r="U5" s="50">
        <v>0</v>
      </c>
      <c r="V5" s="50">
        <v>0</v>
      </c>
      <c r="W5" s="50">
        <v>0</v>
      </c>
      <c r="X5" s="50">
        <v>0</v>
      </c>
      <c r="Y5" s="50">
        <v>0</v>
      </c>
      <c r="Z5" s="50" t="s">
        <v>1832</v>
      </c>
      <c r="AA5" s="71">
        <v>5</v>
      </c>
      <c r="AB5" s="71"/>
      <c r="AC5" s="72"/>
      <c r="AD5" s="78">
        <v>413</v>
      </c>
      <c r="AE5" s="78">
        <v>298</v>
      </c>
      <c r="AF5" s="78">
        <v>1982</v>
      </c>
      <c r="AG5" s="78">
        <v>41</v>
      </c>
      <c r="AH5" s="78">
        <v>7200</v>
      </c>
      <c r="AI5" s="78" t="s">
        <v>457</v>
      </c>
      <c r="AJ5" s="78" t="s">
        <v>684</v>
      </c>
      <c r="AK5" s="93" t="s">
        <v>854</v>
      </c>
      <c r="AL5" s="78" t="s">
        <v>1016</v>
      </c>
      <c r="AM5" s="94">
        <v>39996.739131944443</v>
      </c>
      <c r="AN5" s="78" t="s">
        <v>1317</v>
      </c>
      <c r="AO5" s="93" t="s">
        <v>1320</v>
      </c>
      <c r="AP5" s="78" t="s">
        <v>66</v>
      </c>
      <c r="AQ5" s="2"/>
      <c r="AR5" s="3"/>
      <c r="AS5" s="3"/>
      <c r="AT5" s="3"/>
      <c r="AU5" s="3"/>
    </row>
    <row r="6" spans="1:47" x14ac:dyDescent="0.25">
      <c r="A6" s="64" t="s">
        <v>190</v>
      </c>
      <c r="B6" s="65" t="s">
        <v>1857</v>
      </c>
      <c r="C6" s="65" t="s">
        <v>56</v>
      </c>
      <c r="D6" s="66"/>
      <c r="E6" s="68"/>
      <c r="F6" s="95" t="s">
        <v>1065</v>
      </c>
      <c r="G6" s="65" t="s">
        <v>51</v>
      </c>
      <c r="H6" s="69" t="s">
        <v>190</v>
      </c>
      <c r="I6" s="70"/>
      <c r="J6" s="70"/>
      <c r="K6" s="69" t="s">
        <v>1576</v>
      </c>
      <c r="L6" s="73"/>
      <c r="M6" s="74">
        <v>3870.49951171875</v>
      </c>
      <c r="N6" s="74">
        <v>379.28054809570312</v>
      </c>
      <c r="O6" s="75"/>
      <c r="P6" s="76"/>
      <c r="Q6" s="76"/>
      <c r="R6" s="79"/>
      <c r="S6" s="49">
        <v>0</v>
      </c>
      <c r="T6" s="49">
        <v>0</v>
      </c>
      <c r="U6" s="50">
        <v>0</v>
      </c>
      <c r="V6" s="50">
        <v>0</v>
      </c>
      <c r="W6" s="50">
        <v>0</v>
      </c>
      <c r="X6" s="50">
        <v>0</v>
      </c>
      <c r="Y6" s="50">
        <v>0</v>
      </c>
      <c r="Z6" s="50" t="s">
        <v>1832</v>
      </c>
      <c r="AA6" s="71">
        <v>6</v>
      </c>
      <c r="AB6" s="71"/>
      <c r="AC6" s="72"/>
      <c r="AD6" s="78">
        <v>111</v>
      </c>
      <c r="AE6" s="78">
        <v>251</v>
      </c>
      <c r="AF6" s="78">
        <v>5540</v>
      </c>
      <c r="AG6" s="78">
        <v>1</v>
      </c>
      <c r="AH6" s="78">
        <v>-21600</v>
      </c>
      <c r="AI6" s="78" t="s">
        <v>458</v>
      </c>
      <c r="AJ6" s="78" t="s">
        <v>685</v>
      </c>
      <c r="AK6" s="93" t="s">
        <v>855</v>
      </c>
      <c r="AL6" s="78" t="s">
        <v>1017</v>
      </c>
      <c r="AM6" s="94">
        <v>41193.50472222222</v>
      </c>
      <c r="AN6" s="78" t="s">
        <v>1317</v>
      </c>
      <c r="AO6" s="93" t="s">
        <v>1321</v>
      </c>
      <c r="AP6" s="78" t="s">
        <v>66</v>
      </c>
      <c r="AQ6" s="2"/>
      <c r="AR6" s="3"/>
      <c r="AS6" s="3"/>
      <c r="AT6" s="3"/>
      <c r="AU6" s="3"/>
    </row>
    <row r="7" spans="1:47" x14ac:dyDescent="0.25">
      <c r="A7" s="64" t="s">
        <v>191</v>
      </c>
      <c r="B7" s="65" t="s">
        <v>1858</v>
      </c>
      <c r="C7" s="65" t="s">
        <v>56</v>
      </c>
      <c r="D7" s="66"/>
      <c r="E7" s="68"/>
      <c r="F7" s="95" t="s">
        <v>1066</v>
      </c>
      <c r="G7" s="65" t="s">
        <v>51</v>
      </c>
      <c r="H7" s="69" t="s">
        <v>191</v>
      </c>
      <c r="I7" s="70"/>
      <c r="J7" s="70"/>
      <c r="K7" s="69" t="s">
        <v>1577</v>
      </c>
      <c r="L7" s="73"/>
      <c r="M7" s="74">
        <v>736.53997802734375</v>
      </c>
      <c r="N7" s="74">
        <v>3360.7822265625</v>
      </c>
      <c r="O7" s="75"/>
      <c r="P7" s="76"/>
      <c r="Q7" s="76"/>
      <c r="R7" s="79"/>
      <c r="S7" s="49">
        <v>0</v>
      </c>
      <c r="T7" s="49">
        <v>0</v>
      </c>
      <c r="U7" s="50">
        <v>0</v>
      </c>
      <c r="V7" s="50">
        <v>0</v>
      </c>
      <c r="W7" s="50">
        <v>0</v>
      </c>
      <c r="X7" s="50">
        <v>0</v>
      </c>
      <c r="Y7" s="50">
        <v>0</v>
      </c>
      <c r="Z7" s="50" t="s">
        <v>1832</v>
      </c>
      <c r="AA7" s="71">
        <v>7</v>
      </c>
      <c r="AB7" s="71"/>
      <c r="AC7" s="72"/>
      <c r="AD7" s="78">
        <v>271</v>
      </c>
      <c r="AE7" s="78">
        <v>402</v>
      </c>
      <c r="AF7" s="78">
        <v>6951</v>
      </c>
      <c r="AG7" s="78">
        <v>2</v>
      </c>
      <c r="AH7" s="78">
        <v>-21600</v>
      </c>
      <c r="AI7" s="78" t="s">
        <v>459</v>
      </c>
      <c r="AJ7" s="78" t="s">
        <v>686</v>
      </c>
      <c r="AK7" s="93" t="s">
        <v>856</v>
      </c>
      <c r="AL7" s="78" t="s">
        <v>1018</v>
      </c>
      <c r="AM7" s="94">
        <v>40669.727418981478</v>
      </c>
      <c r="AN7" s="78" t="s">
        <v>1317</v>
      </c>
      <c r="AO7" s="93" t="s">
        <v>1322</v>
      </c>
      <c r="AP7" s="78" t="s">
        <v>66</v>
      </c>
      <c r="AQ7" s="2"/>
      <c r="AR7" s="3"/>
      <c r="AS7" s="3"/>
      <c r="AT7" s="3"/>
      <c r="AU7" s="3"/>
    </row>
    <row r="8" spans="1:47" x14ac:dyDescent="0.25">
      <c r="A8" s="64" t="s">
        <v>192</v>
      </c>
      <c r="B8" s="65" t="s">
        <v>1859</v>
      </c>
      <c r="C8" s="65" t="s">
        <v>56</v>
      </c>
      <c r="D8" s="66"/>
      <c r="E8" s="68"/>
      <c r="F8" s="95" t="s">
        <v>1067</v>
      </c>
      <c r="G8" s="65" t="s">
        <v>51</v>
      </c>
      <c r="H8" s="69" t="s">
        <v>192</v>
      </c>
      <c r="I8" s="70"/>
      <c r="J8" s="70"/>
      <c r="K8" s="69" t="s">
        <v>1578</v>
      </c>
      <c r="L8" s="73"/>
      <c r="M8" s="74">
        <v>427.32778930664062</v>
      </c>
      <c r="N8" s="74">
        <v>7260.20703125</v>
      </c>
      <c r="O8" s="75"/>
      <c r="P8" s="76"/>
      <c r="Q8" s="76"/>
      <c r="R8" s="79"/>
      <c r="S8" s="49">
        <v>0</v>
      </c>
      <c r="T8" s="49">
        <v>0</v>
      </c>
      <c r="U8" s="50">
        <v>0</v>
      </c>
      <c r="V8" s="50">
        <v>0</v>
      </c>
      <c r="W8" s="50">
        <v>0</v>
      </c>
      <c r="X8" s="50">
        <v>0</v>
      </c>
      <c r="Y8" s="50">
        <v>0</v>
      </c>
      <c r="Z8" s="50" t="s">
        <v>1832</v>
      </c>
      <c r="AA8" s="71">
        <v>8</v>
      </c>
      <c r="AB8" s="71"/>
      <c r="AC8" s="72"/>
      <c r="AD8" s="78">
        <v>1472</v>
      </c>
      <c r="AE8" s="78">
        <v>356</v>
      </c>
      <c r="AF8" s="78">
        <v>2892</v>
      </c>
      <c r="AG8" s="78">
        <v>10</v>
      </c>
      <c r="AH8" s="78">
        <v>7200</v>
      </c>
      <c r="AI8" s="78" t="s">
        <v>460</v>
      </c>
      <c r="AJ8" s="78" t="s">
        <v>687</v>
      </c>
      <c r="AK8" s="93" t="s">
        <v>857</v>
      </c>
      <c r="AL8" s="78" t="s">
        <v>1019</v>
      </c>
      <c r="AM8" s="94">
        <v>40121.73300925926</v>
      </c>
      <c r="AN8" s="78" t="s">
        <v>1317</v>
      </c>
      <c r="AO8" s="93" t="s">
        <v>1323</v>
      </c>
      <c r="AP8" s="78" t="s">
        <v>66</v>
      </c>
      <c r="AQ8" s="2"/>
      <c r="AR8" s="3"/>
      <c r="AS8" s="3"/>
      <c r="AT8" s="3"/>
      <c r="AU8" s="3"/>
    </row>
    <row r="9" spans="1:47" x14ac:dyDescent="0.25">
      <c r="A9" s="64" t="s">
        <v>193</v>
      </c>
      <c r="B9" s="65" t="s">
        <v>1860</v>
      </c>
      <c r="C9" s="65" t="s">
        <v>56</v>
      </c>
      <c r="D9" s="66"/>
      <c r="E9" s="68"/>
      <c r="F9" s="95" t="s">
        <v>1068</v>
      </c>
      <c r="G9" s="65" t="s">
        <v>51</v>
      </c>
      <c r="H9" s="69" t="s">
        <v>193</v>
      </c>
      <c r="I9" s="70"/>
      <c r="J9" s="70"/>
      <c r="K9" s="69" t="s">
        <v>1579</v>
      </c>
      <c r="L9" s="73"/>
      <c r="M9" s="74">
        <v>3690.98681640625</v>
      </c>
      <c r="N9" s="74">
        <v>163.51373291015625</v>
      </c>
      <c r="O9" s="75"/>
      <c r="P9" s="76"/>
      <c r="Q9" s="76"/>
      <c r="R9" s="79"/>
      <c r="S9" s="49">
        <v>0</v>
      </c>
      <c r="T9" s="49">
        <v>0</v>
      </c>
      <c r="U9" s="50">
        <v>0</v>
      </c>
      <c r="V9" s="50">
        <v>0</v>
      </c>
      <c r="W9" s="50">
        <v>0</v>
      </c>
      <c r="X9" s="50">
        <v>0</v>
      </c>
      <c r="Y9" s="50">
        <v>0</v>
      </c>
      <c r="Z9" s="50" t="s">
        <v>1832</v>
      </c>
      <c r="AA9" s="71">
        <v>9</v>
      </c>
      <c r="AB9" s="71"/>
      <c r="AC9" s="72"/>
      <c r="AD9" s="78">
        <v>620</v>
      </c>
      <c r="AE9" s="78">
        <v>1324</v>
      </c>
      <c r="AF9" s="78">
        <v>9434</v>
      </c>
      <c r="AG9" s="78">
        <v>1735</v>
      </c>
      <c r="AH9" s="78">
        <v>-18000</v>
      </c>
      <c r="AI9" s="78" t="s">
        <v>461</v>
      </c>
      <c r="AJ9" s="78" t="s">
        <v>688</v>
      </c>
      <c r="AK9" s="93" t="s">
        <v>858</v>
      </c>
      <c r="AL9" s="78" t="s">
        <v>1020</v>
      </c>
      <c r="AM9" s="94">
        <v>39944.607777777775</v>
      </c>
      <c r="AN9" s="78" t="s">
        <v>1317</v>
      </c>
      <c r="AO9" s="93" t="s">
        <v>1324</v>
      </c>
      <c r="AP9" s="78" t="s">
        <v>66</v>
      </c>
      <c r="AQ9" s="2"/>
      <c r="AR9" s="3"/>
      <c r="AS9" s="3"/>
      <c r="AT9" s="3"/>
      <c r="AU9" s="3"/>
    </row>
    <row r="10" spans="1:47" x14ac:dyDescent="0.25">
      <c r="A10" s="64" t="s">
        <v>194</v>
      </c>
      <c r="B10" s="65" t="s">
        <v>1861</v>
      </c>
      <c r="C10" s="65" t="s">
        <v>56</v>
      </c>
      <c r="D10" s="66"/>
      <c r="E10" s="68"/>
      <c r="F10" s="95" t="s">
        <v>1069</v>
      </c>
      <c r="G10" s="65" t="s">
        <v>51</v>
      </c>
      <c r="H10" s="69" t="s">
        <v>194</v>
      </c>
      <c r="I10" s="70"/>
      <c r="J10" s="70"/>
      <c r="K10" s="69" t="s">
        <v>1580</v>
      </c>
      <c r="L10" s="73"/>
      <c r="M10" s="74">
        <v>8023.443359375</v>
      </c>
      <c r="N10" s="74">
        <v>2851.3359375</v>
      </c>
      <c r="O10" s="75"/>
      <c r="P10" s="76"/>
      <c r="Q10" s="76"/>
      <c r="R10" s="79"/>
      <c r="S10" s="49">
        <v>0</v>
      </c>
      <c r="T10" s="49">
        <v>0</v>
      </c>
      <c r="U10" s="50">
        <v>0</v>
      </c>
      <c r="V10" s="50">
        <v>0</v>
      </c>
      <c r="W10" s="50">
        <v>0</v>
      </c>
      <c r="X10" s="50">
        <v>0</v>
      </c>
      <c r="Y10" s="50">
        <v>0</v>
      </c>
      <c r="Z10" s="50" t="s">
        <v>1832</v>
      </c>
      <c r="AA10" s="71">
        <v>10</v>
      </c>
      <c r="AB10" s="71"/>
      <c r="AC10" s="72"/>
      <c r="AD10" s="78">
        <v>1512</v>
      </c>
      <c r="AE10" s="78">
        <v>715</v>
      </c>
      <c r="AF10" s="78">
        <v>10538</v>
      </c>
      <c r="AG10" s="78">
        <v>576</v>
      </c>
      <c r="AH10" s="78">
        <v>25200</v>
      </c>
      <c r="AI10" s="78" t="s">
        <v>462</v>
      </c>
      <c r="AJ10" s="78" t="s">
        <v>689</v>
      </c>
      <c r="AK10" s="93" t="s">
        <v>859</v>
      </c>
      <c r="AL10" s="78" t="s">
        <v>1021</v>
      </c>
      <c r="AM10" s="94">
        <v>40020.193680555552</v>
      </c>
      <c r="AN10" s="78" t="s">
        <v>1317</v>
      </c>
      <c r="AO10" s="93" t="s">
        <v>1325</v>
      </c>
      <c r="AP10" s="78" t="s">
        <v>66</v>
      </c>
      <c r="AQ10" s="2"/>
      <c r="AR10" s="3"/>
      <c r="AS10" s="3"/>
      <c r="AT10" s="3"/>
      <c r="AU10" s="3"/>
    </row>
    <row r="11" spans="1:47" x14ac:dyDescent="0.25">
      <c r="A11" s="64" t="s">
        <v>195</v>
      </c>
      <c r="B11" s="65" t="s">
        <v>1858</v>
      </c>
      <c r="C11" s="65" t="s">
        <v>56</v>
      </c>
      <c r="D11" s="66"/>
      <c r="E11" s="68"/>
      <c r="F11" s="95" t="s">
        <v>1070</v>
      </c>
      <c r="G11" s="65" t="s">
        <v>51</v>
      </c>
      <c r="H11" s="69" t="s">
        <v>195</v>
      </c>
      <c r="I11" s="70"/>
      <c r="J11" s="70"/>
      <c r="K11" s="69" t="s">
        <v>1581</v>
      </c>
      <c r="L11" s="73"/>
      <c r="M11" s="74">
        <v>1719.9677734375</v>
      </c>
      <c r="N11" s="74">
        <v>3256.031005859375</v>
      </c>
      <c r="O11" s="75"/>
      <c r="P11" s="76"/>
      <c r="Q11" s="76"/>
      <c r="R11" s="79"/>
      <c r="S11" s="49">
        <v>0</v>
      </c>
      <c r="T11" s="49">
        <v>0</v>
      </c>
      <c r="U11" s="50">
        <v>0</v>
      </c>
      <c r="V11" s="50">
        <v>0</v>
      </c>
      <c r="W11" s="50">
        <v>0</v>
      </c>
      <c r="X11" s="50">
        <v>0</v>
      </c>
      <c r="Y11" s="50">
        <v>0</v>
      </c>
      <c r="Z11" s="50" t="s">
        <v>1832</v>
      </c>
      <c r="AA11" s="71">
        <v>11</v>
      </c>
      <c r="AB11" s="71"/>
      <c r="AC11" s="72"/>
      <c r="AD11" s="78">
        <v>1</v>
      </c>
      <c r="AE11" s="78">
        <v>1371</v>
      </c>
      <c r="AF11" s="78">
        <v>2405</v>
      </c>
      <c r="AG11" s="78">
        <v>0</v>
      </c>
      <c r="AH11" s="78">
        <v>-21600</v>
      </c>
      <c r="AI11" s="78" t="s">
        <v>463</v>
      </c>
      <c r="AJ11" s="78"/>
      <c r="AK11" s="78"/>
      <c r="AL11" s="78" t="s">
        <v>1018</v>
      </c>
      <c r="AM11" s="94">
        <v>41003.596018518518</v>
      </c>
      <c r="AN11" s="78" t="s">
        <v>1317</v>
      </c>
      <c r="AO11" s="93" t="s">
        <v>1326</v>
      </c>
      <c r="AP11" s="78" t="s">
        <v>66</v>
      </c>
      <c r="AQ11" s="2"/>
      <c r="AR11" s="3"/>
      <c r="AS11" s="3"/>
      <c r="AT11" s="3"/>
      <c r="AU11" s="3"/>
    </row>
    <row r="12" spans="1:47" x14ac:dyDescent="0.25">
      <c r="A12" s="64" t="s">
        <v>196</v>
      </c>
      <c r="B12" s="65" t="s">
        <v>1862</v>
      </c>
      <c r="C12" s="65" t="s">
        <v>56</v>
      </c>
      <c r="D12" s="66"/>
      <c r="E12" s="68"/>
      <c r="F12" s="95" t="s">
        <v>1071</v>
      </c>
      <c r="G12" s="65" t="s">
        <v>51</v>
      </c>
      <c r="H12" s="69" t="s">
        <v>196</v>
      </c>
      <c r="I12" s="70"/>
      <c r="J12" s="70"/>
      <c r="K12" s="69" t="s">
        <v>1582</v>
      </c>
      <c r="L12" s="73"/>
      <c r="M12" s="74">
        <v>7908.6572265625</v>
      </c>
      <c r="N12" s="74">
        <v>2343.96728515625</v>
      </c>
      <c r="O12" s="75"/>
      <c r="P12" s="76"/>
      <c r="Q12" s="76"/>
      <c r="R12" s="79"/>
      <c r="S12" s="49">
        <v>0</v>
      </c>
      <c r="T12" s="49">
        <v>0</v>
      </c>
      <c r="U12" s="50">
        <v>0</v>
      </c>
      <c r="V12" s="50">
        <v>0</v>
      </c>
      <c r="W12" s="50">
        <v>0</v>
      </c>
      <c r="X12" s="50">
        <v>0</v>
      </c>
      <c r="Y12" s="50">
        <v>0</v>
      </c>
      <c r="Z12" s="50" t="s">
        <v>1832</v>
      </c>
      <c r="AA12" s="71">
        <v>12</v>
      </c>
      <c r="AB12" s="71"/>
      <c r="AC12" s="72"/>
      <c r="AD12" s="78">
        <v>598</v>
      </c>
      <c r="AE12" s="78">
        <v>3846</v>
      </c>
      <c r="AF12" s="78">
        <v>33890</v>
      </c>
      <c r="AG12" s="78">
        <v>23</v>
      </c>
      <c r="AH12" s="78">
        <v>39600</v>
      </c>
      <c r="AI12" s="78" t="s">
        <v>464</v>
      </c>
      <c r="AJ12" s="78"/>
      <c r="AK12" s="93" t="s">
        <v>860</v>
      </c>
      <c r="AL12" s="78" t="s">
        <v>728</v>
      </c>
      <c r="AM12" s="94">
        <v>40273.214421296296</v>
      </c>
      <c r="AN12" s="78" t="s">
        <v>1317</v>
      </c>
      <c r="AO12" s="93" t="s">
        <v>1327</v>
      </c>
      <c r="AP12" s="78" t="s">
        <v>66</v>
      </c>
      <c r="AQ12" s="2"/>
      <c r="AR12" s="3"/>
      <c r="AS12" s="3"/>
      <c r="AT12" s="3"/>
      <c r="AU12" s="3"/>
    </row>
    <row r="13" spans="1:47" x14ac:dyDescent="0.25">
      <c r="A13" s="64" t="s">
        <v>197</v>
      </c>
      <c r="B13" s="65" t="s">
        <v>1853</v>
      </c>
      <c r="C13" s="65" t="s">
        <v>56</v>
      </c>
      <c r="D13" s="66"/>
      <c r="E13" s="68"/>
      <c r="F13" s="95" t="s">
        <v>1072</v>
      </c>
      <c r="G13" s="65" t="s">
        <v>51</v>
      </c>
      <c r="H13" s="69" t="s">
        <v>197</v>
      </c>
      <c r="I13" s="70"/>
      <c r="J13" s="70"/>
      <c r="K13" s="69" t="s">
        <v>1583</v>
      </c>
      <c r="L13" s="73"/>
      <c r="M13" s="74">
        <v>9255.5244140625</v>
      </c>
      <c r="N13" s="74">
        <v>8423.79296875</v>
      </c>
      <c r="O13" s="75"/>
      <c r="P13" s="76"/>
      <c r="Q13" s="76"/>
      <c r="R13" s="79"/>
      <c r="S13" s="49">
        <v>0</v>
      </c>
      <c r="T13" s="49">
        <v>0</v>
      </c>
      <c r="U13" s="50">
        <v>0</v>
      </c>
      <c r="V13" s="50">
        <v>0</v>
      </c>
      <c r="W13" s="50">
        <v>0</v>
      </c>
      <c r="X13" s="50">
        <v>0</v>
      </c>
      <c r="Y13" s="50">
        <v>0</v>
      </c>
      <c r="Z13" s="50" t="s">
        <v>1832</v>
      </c>
      <c r="AA13" s="71">
        <v>13</v>
      </c>
      <c r="AB13" s="71"/>
      <c r="AC13" s="72"/>
      <c r="AD13" s="78">
        <v>87</v>
      </c>
      <c r="AE13" s="78">
        <v>20</v>
      </c>
      <c r="AF13" s="78">
        <v>709</v>
      </c>
      <c r="AG13" s="78">
        <v>0</v>
      </c>
      <c r="AH13" s="78"/>
      <c r="AI13" s="78"/>
      <c r="AJ13" s="78" t="s">
        <v>690</v>
      </c>
      <c r="AK13" s="93" t="s">
        <v>861</v>
      </c>
      <c r="AL13" s="78"/>
      <c r="AM13" s="94">
        <v>41084.449305555558</v>
      </c>
      <c r="AN13" s="78" t="s">
        <v>1317</v>
      </c>
      <c r="AO13" s="93" t="s">
        <v>1328</v>
      </c>
      <c r="AP13" s="78" t="s">
        <v>66</v>
      </c>
      <c r="AQ13" s="2"/>
      <c r="AR13" s="3"/>
      <c r="AS13" s="3"/>
      <c r="AT13" s="3"/>
      <c r="AU13" s="3"/>
    </row>
    <row r="14" spans="1:47" x14ac:dyDescent="0.25">
      <c r="A14" s="64" t="s">
        <v>198</v>
      </c>
      <c r="B14" s="65" t="s">
        <v>1853</v>
      </c>
      <c r="C14" s="65" t="s">
        <v>56</v>
      </c>
      <c r="D14" s="66"/>
      <c r="E14" s="68"/>
      <c r="F14" s="95" t="s">
        <v>1073</v>
      </c>
      <c r="G14" s="65" t="s">
        <v>51</v>
      </c>
      <c r="H14" s="69" t="s">
        <v>198</v>
      </c>
      <c r="I14" s="70"/>
      <c r="J14" s="70"/>
      <c r="K14" s="69" t="s">
        <v>1584</v>
      </c>
      <c r="L14" s="73"/>
      <c r="M14" s="74">
        <v>1233.9991455078125</v>
      </c>
      <c r="N14" s="74">
        <v>6925.9375</v>
      </c>
      <c r="O14" s="75"/>
      <c r="P14" s="76"/>
      <c r="Q14" s="76"/>
      <c r="R14" s="79"/>
      <c r="S14" s="49">
        <v>0</v>
      </c>
      <c r="T14" s="49">
        <v>0</v>
      </c>
      <c r="U14" s="50">
        <v>0</v>
      </c>
      <c r="V14" s="50">
        <v>0</v>
      </c>
      <c r="W14" s="50">
        <v>0</v>
      </c>
      <c r="X14" s="50">
        <v>0</v>
      </c>
      <c r="Y14" s="50">
        <v>0</v>
      </c>
      <c r="Z14" s="50" t="s">
        <v>1832</v>
      </c>
      <c r="AA14" s="71">
        <v>14</v>
      </c>
      <c r="AB14" s="71"/>
      <c r="AC14" s="72"/>
      <c r="AD14" s="78">
        <v>436</v>
      </c>
      <c r="AE14" s="78">
        <v>400</v>
      </c>
      <c r="AF14" s="78">
        <v>95849</v>
      </c>
      <c r="AG14" s="78">
        <v>0</v>
      </c>
      <c r="AH14" s="78"/>
      <c r="AI14" s="78"/>
      <c r="AJ14" s="78"/>
      <c r="AK14" s="78"/>
      <c r="AL14" s="78"/>
      <c r="AM14" s="94">
        <v>41042.412465277775</v>
      </c>
      <c r="AN14" s="78" t="s">
        <v>1317</v>
      </c>
      <c r="AO14" s="93" t="s">
        <v>1329</v>
      </c>
      <c r="AP14" s="78" t="s">
        <v>66</v>
      </c>
      <c r="AQ14" s="2"/>
      <c r="AR14" s="3"/>
      <c r="AS14" s="3"/>
      <c r="AT14" s="3"/>
      <c r="AU14" s="3"/>
    </row>
    <row r="15" spans="1:47" x14ac:dyDescent="0.25">
      <c r="A15" s="64" t="s">
        <v>199</v>
      </c>
      <c r="B15" s="65" t="s">
        <v>1853</v>
      </c>
      <c r="C15" s="65" t="s">
        <v>56</v>
      </c>
      <c r="D15" s="66"/>
      <c r="E15" s="68"/>
      <c r="F15" s="95" t="s">
        <v>1074</v>
      </c>
      <c r="G15" s="65" t="s">
        <v>51</v>
      </c>
      <c r="H15" s="69" t="s">
        <v>199</v>
      </c>
      <c r="I15" s="70"/>
      <c r="J15" s="70"/>
      <c r="K15" s="69" t="s">
        <v>1585</v>
      </c>
      <c r="L15" s="73"/>
      <c r="M15" s="74">
        <v>8306.501953125</v>
      </c>
      <c r="N15" s="74">
        <v>8342.455078125</v>
      </c>
      <c r="O15" s="75"/>
      <c r="P15" s="76"/>
      <c r="Q15" s="76"/>
      <c r="R15" s="79"/>
      <c r="S15" s="49">
        <v>0</v>
      </c>
      <c r="T15" s="49">
        <v>0</v>
      </c>
      <c r="U15" s="50">
        <v>0</v>
      </c>
      <c r="V15" s="50">
        <v>0</v>
      </c>
      <c r="W15" s="50">
        <v>0</v>
      </c>
      <c r="X15" s="50">
        <v>0</v>
      </c>
      <c r="Y15" s="50">
        <v>0</v>
      </c>
      <c r="Z15" s="50" t="s">
        <v>1832</v>
      </c>
      <c r="AA15" s="71">
        <v>15</v>
      </c>
      <c r="AB15" s="71"/>
      <c r="AC15" s="72"/>
      <c r="AD15" s="78">
        <v>2877</v>
      </c>
      <c r="AE15" s="78">
        <v>2857</v>
      </c>
      <c r="AF15" s="78">
        <v>46253</v>
      </c>
      <c r="AG15" s="78">
        <v>0</v>
      </c>
      <c r="AH15" s="78"/>
      <c r="AI15" s="78"/>
      <c r="AJ15" s="78"/>
      <c r="AK15" s="78"/>
      <c r="AL15" s="78"/>
      <c r="AM15" s="94">
        <v>40920.855706018519</v>
      </c>
      <c r="AN15" s="78" t="s">
        <v>1317</v>
      </c>
      <c r="AO15" s="93" t="s">
        <v>1330</v>
      </c>
      <c r="AP15" s="78" t="s">
        <v>66</v>
      </c>
      <c r="AQ15" s="2"/>
      <c r="AR15" s="3"/>
      <c r="AS15" s="3"/>
      <c r="AT15" s="3"/>
      <c r="AU15" s="3"/>
    </row>
    <row r="16" spans="1:47" x14ac:dyDescent="0.25">
      <c r="A16" s="64" t="s">
        <v>200</v>
      </c>
      <c r="B16" s="65" t="s">
        <v>1860</v>
      </c>
      <c r="C16" s="65" t="s">
        <v>56</v>
      </c>
      <c r="D16" s="66"/>
      <c r="E16" s="68"/>
      <c r="F16" s="95" t="s">
        <v>1075</v>
      </c>
      <c r="G16" s="65" t="s">
        <v>51</v>
      </c>
      <c r="H16" s="69" t="s">
        <v>200</v>
      </c>
      <c r="I16" s="70"/>
      <c r="J16" s="70"/>
      <c r="K16" s="69" t="s">
        <v>1586</v>
      </c>
      <c r="L16" s="73"/>
      <c r="M16" s="74">
        <v>8951.3271484375</v>
      </c>
      <c r="N16" s="74">
        <v>6424.64013671875</v>
      </c>
      <c r="O16" s="75"/>
      <c r="P16" s="76"/>
      <c r="Q16" s="76"/>
      <c r="R16" s="79"/>
      <c r="S16" s="49">
        <v>0</v>
      </c>
      <c r="T16" s="49">
        <v>0</v>
      </c>
      <c r="U16" s="50">
        <v>0</v>
      </c>
      <c r="V16" s="50">
        <v>0</v>
      </c>
      <c r="W16" s="50">
        <v>0</v>
      </c>
      <c r="X16" s="50">
        <v>0</v>
      </c>
      <c r="Y16" s="50">
        <v>0</v>
      </c>
      <c r="Z16" s="50" t="s">
        <v>1832</v>
      </c>
      <c r="AA16" s="71">
        <v>16</v>
      </c>
      <c r="AB16" s="71"/>
      <c r="AC16" s="72"/>
      <c r="AD16" s="78">
        <v>1337</v>
      </c>
      <c r="AE16" s="78">
        <v>1646</v>
      </c>
      <c r="AF16" s="78">
        <v>1699</v>
      </c>
      <c r="AG16" s="78">
        <v>294</v>
      </c>
      <c r="AH16" s="78">
        <v>-18000</v>
      </c>
      <c r="AI16" s="78" t="s">
        <v>465</v>
      </c>
      <c r="AJ16" s="78" t="s">
        <v>691</v>
      </c>
      <c r="AK16" s="93" t="s">
        <v>862</v>
      </c>
      <c r="AL16" s="78" t="s">
        <v>1020</v>
      </c>
      <c r="AM16" s="94">
        <v>40706.585081018522</v>
      </c>
      <c r="AN16" s="78" t="s">
        <v>1317</v>
      </c>
      <c r="AO16" s="93" t="s">
        <v>1331</v>
      </c>
      <c r="AP16" s="78" t="s">
        <v>66</v>
      </c>
      <c r="AQ16" s="2"/>
      <c r="AR16" s="3"/>
      <c r="AS16" s="3"/>
      <c r="AT16" s="3"/>
      <c r="AU16" s="3"/>
    </row>
    <row r="17" spans="1:47" x14ac:dyDescent="0.25">
      <c r="A17" s="64" t="s">
        <v>201</v>
      </c>
      <c r="B17" s="65" t="s">
        <v>1863</v>
      </c>
      <c r="C17" s="65" t="s">
        <v>56</v>
      </c>
      <c r="D17" s="66"/>
      <c r="E17" s="68"/>
      <c r="F17" s="95" t="s">
        <v>1076</v>
      </c>
      <c r="G17" s="65" t="s">
        <v>51</v>
      </c>
      <c r="H17" s="69" t="s">
        <v>201</v>
      </c>
      <c r="I17" s="70"/>
      <c r="J17" s="70"/>
      <c r="K17" s="69" t="s">
        <v>1587</v>
      </c>
      <c r="L17" s="73"/>
      <c r="M17" s="74">
        <v>8152.71533203125</v>
      </c>
      <c r="N17" s="74">
        <v>1166.6275634765625</v>
      </c>
      <c r="O17" s="75"/>
      <c r="P17" s="76"/>
      <c r="Q17" s="76"/>
      <c r="R17" s="79"/>
      <c r="S17" s="49">
        <v>0</v>
      </c>
      <c r="T17" s="49">
        <v>0</v>
      </c>
      <c r="U17" s="50">
        <v>0</v>
      </c>
      <c r="V17" s="50">
        <v>0</v>
      </c>
      <c r="W17" s="50">
        <v>0</v>
      </c>
      <c r="X17" s="50">
        <v>0</v>
      </c>
      <c r="Y17" s="50">
        <v>0</v>
      </c>
      <c r="Z17" s="50" t="s">
        <v>1832</v>
      </c>
      <c r="AA17" s="71">
        <v>17</v>
      </c>
      <c r="AB17" s="71"/>
      <c r="AC17" s="72"/>
      <c r="AD17" s="78">
        <v>88</v>
      </c>
      <c r="AE17" s="78">
        <v>356</v>
      </c>
      <c r="AF17" s="78">
        <v>4705</v>
      </c>
      <c r="AG17" s="78">
        <v>115</v>
      </c>
      <c r="AH17" s="78">
        <v>0</v>
      </c>
      <c r="AI17" s="78" t="s">
        <v>466</v>
      </c>
      <c r="AJ17" s="78"/>
      <c r="AK17" s="78"/>
      <c r="AL17" s="78" t="s">
        <v>734</v>
      </c>
      <c r="AM17" s="94">
        <v>40624.528587962966</v>
      </c>
      <c r="AN17" s="78" t="s">
        <v>1317</v>
      </c>
      <c r="AO17" s="93" t="s">
        <v>1332</v>
      </c>
      <c r="AP17" s="78" t="s">
        <v>66</v>
      </c>
      <c r="AQ17" s="2"/>
      <c r="AR17" s="3"/>
      <c r="AS17" s="3"/>
      <c r="AT17" s="3"/>
      <c r="AU17" s="3"/>
    </row>
    <row r="18" spans="1:47" x14ac:dyDescent="0.25">
      <c r="A18" s="64" t="s">
        <v>202</v>
      </c>
      <c r="B18" s="65" t="s">
        <v>1858</v>
      </c>
      <c r="C18" s="65" t="s">
        <v>56</v>
      </c>
      <c r="D18" s="66"/>
      <c r="E18" s="68"/>
      <c r="F18" s="95" t="s">
        <v>1077</v>
      </c>
      <c r="G18" s="65" t="s">
        <v>51</v>
      </c>
      <c r="H18" s="69" t="s">
        <v>202</v>
      </c>
      <c r="I18" s="70"/>
      <c r="J18" s="70"/>
      <c r="K18" s="69" t="s">
        <v>1588</v>
      </c>
      <c r="L18" s="73"/>
      <c r="M18" s="74">
        <v>6953.4736328125</v>
      </c>
      <c r="N18" s="74">
        <v>2038.9468994140625</v>
      </c>
      <c r="O18" s="75"/>
      <c r="P18" s="76"/>
      <c r="Q18" s="76"/>
      <c r="R18" s="79"/>
      <c r="S18" s="49">
        <v>0</v>
      </c>
      <c r="T18" s="49">
        <v>0</v>
      </c>
      <c r="U18" s="50">
        <v>0</v>
      </c>
      <c r="V18" s="50">
        <v>0</v>
      </c>
      <c r="W18" s="50">
        <v>0</v>
      </c>
      <c r="X18" s="50">
        <v>0</v>
      </c>
      <c r="Y18" s="50">
        <v>0</v>
      </c>
      <c r="Z18" s="50" t="s">
        <v>1832</v>
      </c>
      <c r="AA18" s="71">
        <v>18</v>
      </c>
      <c r="AB18" s="71"/>
      <c r="AC18" s="72"/>
      <c r="AD18" s="78">
        <v>247</v>
      </c>
      <c r="AE18" s="78">
        <v>1887</v>
      </c>
      <c r="AF18" s="78">
        <v>2335</v>
      </c>
      <c r="AG18" s="78">
        <v>36</v>
      </c>
      <c r="AH18" s="78">
        <v>-21600</v>
      </c>
      <c r="AI18" s="78" t="s">
        <v>467</v>
      </c>
      <c r="AJ18" s="78" t="s">
        <v>692</v>
      </c>
      <c r="AK18" s="93" t="s">
        <v>863</v>
      </c>
      <c r="AL18" s="78" t="s">
        <v>1018</v>
      </c>
      <c r="AM18" s="94">
        <v>39177.929201388892</v>
      </c>
      <c r="AN18" s="78" t="s">
        <v>1317</v>
      </c>
      <c r="AO18" s="93" t="s">
        <v>1333</v>
      </c>
      <c r="AP18" s="78" t="s">
        <v>66</v>
      </c>
      <c r="AQ18" s="2"/>
      <c r="AR18" s="3"/>
      <c r="AS18" s="3"/>
      <c r="AT18" s="3"/>
      <c r="AU18" s="3"/>
    </row>
    <row r="19" spans="1:47" x14ac:dyDescent="0.25">
      <c r="A19" s="64" t="s">
        <v>203</v>
      </c>
      <c r="B19" s="65" t="s">
        <v>1853</v>
      </c>
      <c r="C19" s="65" t="s">
        <v>56</v>
      </c>
      <c r="D19" s="66"/>
      <c r="E19" s="68"/>
      <c r="F19" s="95" t="s">
        <v>1078</v>
      </c>
      <c r="G19" s="65" t="s">
        <v>51</v>
      </c>
      <c r="H19" s="69" t="s">
        <v>203</v>
      </c>
      <c r="I19" s="70"/>
      <c r="J19" s="70"/>
      <c r="K19" s="69" t="s">
        <v>1589</v>
      </c>
      <c r="L19" s="73"/>
      <c r="M19" s="74">
        <v>6675.69287109375</v>
      </c>
      <c r="N19" s="74">
        <v>9790.021484375</v>
      </c>
      <c r="O19" s="75"/>
      <c r="P19" s="76"/>
      <c r="Q19" s="76"/>
      <c r="R19" s="79"/>
      <c r="S19" s="49">
        <v>0</v>
      </c>
      <c r="T19" s="49">
        <v>0</v>
      </c>
      <c r="U19" s="50">
        <v>0</v>
      </c>
      <c r="V19" s="50">
        <v>0</v>
      </c>
      <c r="W19" s="50">
        <v>0</v>
      </c>
      <c r="X19" s="50">
        <v>0</v>
      </c>
      <c r="Y19" s="50">
        <v>0</v>
      </c>
      <c r="Z19" s="50" t="s">
        <v>1832</v>
      </c>
      <c r="AA19" s="71">
        <v>19</v>
      </c>
      <c r="AB19" s="71"/>
      <c r="AC19" s="72"/>
      <c r="AD19" s="78">
        <v>37</v>
      </c>
      <c r="AE19" s="78">
        <v>2</v>
      </c>
      <c r="AF19" s="78">
        <v>320</v>
      </c>
      <c r="AG19" s="78">
        <v>1</v>
      </c>
      <c r="AH19" s="78"/>
      <c r="AI19" s="78" t="s">
        <v>468</v>
      </c>
      <c r="AJ19" s="78" t="s">
        <v>693</v>
      </c>
      <c r="AK19" s="78"/>
      <c r="AL19" s="78"/>
      <c r="AM19" s="94">
        <v>41547.649814814817</v>
      </c>
      <c r="AN19" s="78" t="s">
        <v>1317</v>
      </c>
      <c r="AO19" s="93" t="s">
        <v>1334</v>
      </c>
      <c r="AP19" s="78" t="s">
        <v>66</v>
      </c>
      <c r="AQ19" s="2"/>
      <c r="AR19" s="3"/>
      <c r="AS19" s="3"/>
      <c r="AT19" s="3"/>
      <c r="AU19" s="3"/>
    </row>
    <row r="20" spans="1:47" x14ac:dyDescent="0.25">
      <c r="A20" s="64" t="s">
        <v>204</v>
      </c>
      <c r="B20" s="65" t="s">
        <v>1853</v>
      </c>
      <c r="C20" s="65" t="s">
        <v>56</v>
      </c>
      <c r="D20" s="66"/>
      <c r="E20" s="68"/>
      <c r="F20" s="95" t="s">
        <v>1079</v>
      </c>
      <c r="G20" s="65" t="s">
        <v>51</v>
      </c>
      <c r="H20" s="69" t="s">
        <v>204</v>
      </c>
      <c r="I20" s="70"/>
      <c r="J20" s="70"/>
      <c r="K20" s="69" t="s">
        <v>1590</v>
      </c>
      <c r="L20" s="73"/>
      <c r="M20" s="74">
        <v>9747.6669921875</v>
      </c>
      <c r="N20" s="74">
        <v>2585.287353515625</v>
      </c>
      <c r="O20" s="75"/>
      <c r="P20" s="76"/>
      <c r="Q20" s="76"/>
      <c r="R20" s="79"/>
      <c r="S20" s="49">
        <v>0</v>
      </c>
      <c r="T20" s="49">
        <v>0</v>
      </c>
      <c r="U20" s="50">
        <v>0</v>
      </c>
      <c r="V20" s="50">
        <v>0</v>
      </c>
      <c r="W20" s="50">
        <v>0</v>
      </c>
      <c r="X20" s="50">
        <v>0</v>
      </c>
      <c r="Y20" s="50">
        <v>0</v>
      </c>
      <c r="Z20" s="50" t="s">
        <v>1832</v>
      </c>
      <c r="AA20" s="71">
        <v>20</v>
      </c>
      <c r="AB20" s="71"/>
      <c r="AC20" s="72"/>
      <c r="AD20" s="78">
        <v>1123</v>
      </c>
      <c r="AE20" s="78">
        <v>214</v>
      </c>
      <c r="AF20" s="78">
        <v>5014</v>
      </c>
      <c r="AG20" s="78">
        <v>0</v>
      </c>
      <c r="AH20" s="78"/>
      <c r="AI20" s="78" t="s">
        <v>469</v>
      </c>
      <c r="AJ20" s="78"/>
      <c r="AK20" s="93" t="s">
        <v>864</v>
      </c>
      <c r="AL20" s="78"/>
      <c r="AM20" s="94">
        <v>41196.37641203704</v>
      </c>
      <c r="AN20" s="78" t="s">
        <v>1317</v>
      </c>
      <c r="AO20" s="93" t="s">
        <v>1335</v>
      </c>
      <c r="AP20" s="78" t="s">
        <v>66</v>
      </c>
      <c r="AQ20" s="2"/>
      <c r="AR20" s="3"/>
      <c r="AS20" s="3"/>
      <c r="AT20" s="3"/>
      <c r="AU20" s="3"/>
    </row>
    <row r="21" spans="1:47" x14ac:dyDescent="0.25">
      <c r="A21" s="64" t="s">
        <v>205</v>
      </c>
      <c r="B21" s="65" t="s">
        <v>1853</v>
      </c>
      <c r="C21" s="65" t="s">
        <v>56</v>
      </c>
      <c r="D21" s="66"/>
      <c r="E21" s="68"/>
      <c r="F21" s="95" t="s">
        <v>1080</v>
      </c>
      <c r="G21" s="65" t="s">
        <v>51</v>
      </c>
      <c r="H21" s="69" t="s">
        <v>205</v>
      </c>
      <c r="I21" s="70"/>
      <c r="J21" s="70"/>
      <c r="K21" s="69" t="s">
        <v>1591</v>
      </c>
      <c r="L21" s="73"/>
      <c r="M21" s="74">
        <v>7672.49755859375</v>
      </c>
      <c r="N21" s="74">
        <v>9471.701171875</v>
      </c>
      <c r="O21" s="75"/>
      <c r="P21" s="76"/>
      <c r="Q21" s="76"/>
      <c r="R21" s="79"/>
      <c r="S21" s="49">
        <v>0</v>
      </c>
      <c r="T21" s="49">
        <v>0</v>
      </c>
      <c r="U21" s="50">
        <v>0</v>
      </c>
      <c r="V21" s="50">
        <v>0</v>
      </c>
      <c r="W21" s="50">
        <v>0</v>
      </c>
      <c r="X21" s="50">
        <v>0</v>
      </c>
      <c r="Y21" s="50">
        <v>0</v>
      </c>
      <c r="Z21" s="50" t="s">
        <v>1832</v>
      </c>
      <c r="AA21" s="71">
        <v>21</v>
      </c>
      <c r="AB21" s="71"/>
      <c r="AC21" s="72"/>
      <c r="AD21" s="78">
        <v>0</v>
      </c>
      <c r="AE21" s="78">
        <v>16</v>
      </c>
      <c r="AF21" s="78">
        <v>9876</v>
      </c>
      <c r="AG21" s="78">
        <v>0</v>
      </c>
      <c r="AH21" s="78"/>
      <c r="AI21" s="78"/>
      <c r="AJ21" s="78"/>
      <c r="AK21" s="78"/>
      <c r="AL21" s="78"/>
      <c r="AM21" s="94">
        <v>41509.383981481478</v>
      </c>
      <c r="AN21" s="78" t="s">
        <v>1317</v>
      </c>
      <c r="AO21" s="93" t="s">
        <v>1336</v>
      </c>
      <c r="AP21" s="78" t="s">
        <v>66</v>
      </c>
      <c r="AQ21" s="2"/>
      <c r="AR21" s="3"/>
      <c r="AS21" s="3"/>
      <c r="AT21" s="3"/>
      <c r="AU21" s="3"/>
    </row>
    <row r="22" spans="1:47" x14ac:dyDescent="0.25">
      <c r="A22" s="64" t="s">
        <v>206</v>
      </c>
      <c r="B22" s="65" t="s">
        <v>1858</v>
      </c>
      <c r="C22" s="65" t="s">
        <v>56</v>
      </c>
      <c r="D22" s="66"/>
      <c r="E22" s="68"/>
      <c r="F22" s="95" t="s">
        <v>1081</v>
      </c>
      <c r="G22" s="65" t="s">
        <v>51</v>
      </c>
      <c r="H22" s="69" t="s">
        <v>206</v>
      </c>
      <c r="I22" s="70"/>
      <c r="J22" s="70"/>
      <c r="K22" s="69" t="s">
        <v>1592</v>
      </c>
      <c r="L22" s="73"/>
      <c r="M22" s="74">
        <v>6822.2734375</v>
      </c>
      <c r="N22" s="74">
        <v>3019.292236328125</v>
      </c>
      <c r="O22" s="75"/>
      <c r="P22" s="76"/>
      <c r="Q22" s="76"/>
      <c r="R22" s="79"/>
      <c r="S22" s="49">
        <v>0</v>
      </c>
      <c r="T22" s="49">
        <v>0</v>
      </c>
      <c r="U22" s="50">
        <v>0</v>
      </c>
      <c r="V22" s="50">
        <v>0</v>
      </c>
      <c r="W22" s="50">
        <v>0</v>
      </c>
      <c r="X22" s="50">
        <v>0</v>
      </c>
      <c r="Y22" s="50">
        <v>0</v>
      </c>
      <c r="Z22" s="50" t="s">
        <v>1832</v>
      </c>
      <c r="AA22" s="71">
        <v>22</v>
      </c>
      <c r="AB22" s="71"/>
      <c r="AC22" s="72"/>
      <c r="AD22" s="78">
        <v>183</v>
      </c>
      <c r="AE22" s="78">
        <v>628</v>
      </c>
      <c r="AF22" s="78">
        <v>777</v>
      </c>
      <c r="AG22" s="78">
        <v>23</v>
      </c>
      <c r="AH22" s="78">
        <v>-21600</v>
      </c>
      <c r="AI22" s="78" t="s">
        <v>470</v>
      </c>
      <c r="AJ22" s="78"/>
      <c r="AK22" s="93" t="s">
        <v>865</v>
      </c>
      <c r="AL22" s="78" t="s">
        <v>1018</v>
      </c>
      <c r="AM22" s="94">
        <v>40931.068645833337</v>
      </c>
      <c r="AN22" s="78" t="s">
        <v>1317</v>
      </c>
      <c r="AO22" s="93" t="s">
        <v>1337</v>
      </c>
      <c r="AP22" s="78" t="s">
        <v>66</v>
      </c>
      <c r="AQ22" s="2"/>
      <c r="AR22" s="3"/>
      <c r="AS22" s="3"/>
      <c r="AT22" s="3"/>
      <c r="AU22" s="3"/>
    </row>
    <row r="23" spans="1:47" x14ac:dyDescent="0.25">
      <c r="A23" s="64" t="s">
        <v>207</v>
      </c>
      <c r="B23" s="65" t="s">
        <v>1864</v>
      </c>
      <c r="C23" s="65" t="s">
        <v>56</v>
      </c>
      <c r="D23" s="66"/>
      <c r="E23" s="68"/>
      <c r="F23" s="95" t="s">
        <v>1082</v>
      </c>
      <c r="G23" s="65" t="s">
        <v>51</v>
      </c>
      <c r="H23" s="69" t="s">
        <v>207</v>
      </c>
      <c r="I23" s="70"/>
      <c r="J23" s="70"/>
      <c r="K23" s="69" t="s">
        <v>1593</v>
      </c>
      <c r="L23" s="73"/>
      <c r="M23" s="74">
        <v>3122.12646484375</v>
      </c>
      <c r="N23" s="74">
        <v>228.29653930664062</v>
      </c>
      <c r="O23" s="75"/>
      <c r="P23" s="76"/>
      <c r="Q23" s="76"/>
      <c r="R23" s="79"/>
      <c r="S23" s="49">
        <v>0</v>
      </c>
      <c r="T23" s="49">
        <v>0</v>
      </c>
      <c r="U23" s="50">
        <v>0</v>
      </c>
      <c r="V23" s="50">
        <v>0</v>
      </c>
      <c r="W23" s="50">
        <v>0</v>
      </c>
      <c r="X23" s="50">
        <v>0</v>
      </c>
      <c r="Y23" s="50">
        <v>0</v>
      </c>
      <c r="Z23" s="50" t="s">
        <v>1832</v>
      </c>
      <c r="AA23" s="71">
        <v>23</v>
      </c>
      <c r="AB23" s="71"/>
      <c r="AC23" s="72"/>
      <c r="AD23" s="78">
        <v>319</v>
      </c>
      <c r="AE23" s="78">
        <v>92</v>
      </c>
      <c r="AF23" s="78">
        <v>6065</v>
      </c>
      <c r="AG23" s="78">
        <v>1457</v>
      </c>
      <c r="AH23" s="78">
        <v>-10800</v>
      </c>
      <c r="AI23" s="78" t="s">
        <v>471</v>
      </c>
      <c r="AJ23" s="78" t="s">
        <v>694</v>
      </c>
      <c r="AK23" s="78"/>
      <c r="AL23" s="78" t="s">
        <v>1022</v>
      </c>
      <c r="AM23" s="94">
        <v>40106.371365740742</v>
      </c>
      <c r="AN23" s="78" t="s">
        <v>1317</v>
      </c>
      <c r="AO23" s="93" t="s">
        <v>1338</v>
      </c>
      <c r="AP23" s="78" t="s">
        <v>66</v>
      </c>
      <c r="AQ23" s="2"/>
      <c r="AR23" s="3"/>
      <c r="AS23" s="3"/>
      <c r="AT23" s="3"/>
      <c r="AU23" s="3"/>
    </row>
    <row r="24" spans="1:47" x14ac:dyDescent="0.25">
      <c r="A24" s="64" t="s">
        <v>208</v>
      </c>
      <c r="B24" s="65" t="s">
        <v>1865</v>
      </c>
      <c r="C24" s="65" t="s">
        <v>56</v>
      </c>
      <c r="D24" s="66"/>
      <c r="E24" s="68"/>
      <c r="F24" s="95" t="s">
        <v>1083</v>
      </c>
      <c r="G24" s="65" t="s">
        <v>51</v>
      </c>
      <c r="H24" s="69" t="s">
        <v>208</v>
      </c>
      <c r="I24" s="70"/>
      <c r="J24" s="70"/>
      <c r="K24" s="69" t="s">
        <v>1594</v>
      </c>
      <c r="L24" s="73"/>
      <c r="M24" s="74">
        <v>8491.5888671875</v>
      </c>
      <c r="N24" s="74">
        <v>5887.18310546875</v>
      </c>
      <c r="O24" s="75"/>
      <c r="P24" s="76"/>
      <c r="Q24" s="76"/>
      <c r="R24" s="79"/>
      <c r="S24" s="49">
        <v>0</v>
      </c>
      <c r="T24" s="49">
        <v>0</v>
      </c>
      <c r="U24" s="50">
        <v>0</v>
      </c>
      <c r="V24" s="50">
        <v>0</v>
      </c>
      <c r="W24" s="50">
        <v>0</v>
      </c>
      <c r="X24" s="50">
        <v>0</v>
      </c>
      <c r="Y24" s="50">
        <v>0</v>
      </c>
      <c r="Z24" s="50" t="s">
        <v>1832</v>
      </c>
      <c r="AA24" s="71">
        <v>24</v>
      </c>
      <c r="AB24" s="71"/>
      <c r="AC24" s="72"/>
      <c r="AD24" s="78">
        <v>584</v>
      </c>
      <c r="AE24" s="78">
        <v>224</v>
      </c>
      <c r="AF24" s="78">
        <v>15333</v>
      </c>
      <c r="AG24" s="78">
        <v>1090</v>
      </c>
      <c r="AH24" s="78">
        <v>3600</v>
      </c>
      <c r="AI24" s="78" t="s">
        <v>472</v>
      </c>
      <c r="AJ24" s="78" t="s">
        <v>695</v>
      </c>
      <c r="AK24" s="78"/>
      <c r="AL24" s="78" t="s">
        <v>805</v>
      </c>
      <c r="AM24" s="94">
        <v>40858.968298611115</v>
      </c>
      <c r="AN24" s="78" t="s">
        <v>1317</v>
      </c>
      <c r="AO24" s="93" t="s">
        <v>1339</v>
      </c>
      <c r="AP24" s="78" t="s">
        <v>66</v>
      </c>
      <c r="AQ24" s="2"/>
      <c r="AR24" s="3"/>
      <c r="AS24" s="3"/>
      <c r="AT24" s="3"/>
      <c r="AU24" s="3"/>
    </row>
    <row r="25" spans="1:47" x14ac:dyDescent="0.25">
      <c r="A25" s="64" t="s">
        <v>209</v>
      </c>
      <c r="B25" s="65" t="s">
        <v>1866</v>
      </c>
      <c r="C25" s="65" t="s">
        <v>56</v>
      </c>
      <c r="D25" s="66"/>
      <c r="E25" s="68"/>
      <c r="F25" s="95" t="s">
        <v>1084</v>
      </c>
      <c r="G25" s="65" t="s">
        <v>51</v>
      </c>
      <c r="H25" s="69" t="s">
        <v>209</v>
      </c>
      <c r="I25" s="70"/>
      <c r="J25" s="70"/>
      <c r="K25" s="69" t="s">
        <v>1595</v>
      </c>
      <c r="L25" s="73"/>
      <c r="M25" s="74">
        <v>3747.003173828125</v>
      </c>
      <c r="N25" s="74">
        <v>1849.5633544921875</v>
      </c>
      <c r="O25" s="75"/>
      <c r="P25" s="76"/>
      <c r="Q25" s="76"/>
      <c r="R25" s="79"/>
      <c r="S25" s="49">
        <v>0</v>
      </c>
      <c r="T25" s="49">
        <v>0</v>
      </c>
      <c r="U25" s="50">
        <v>0</v>
      </c>
      <c r="V25" s="50">
        <v>0</v>
      </c>
      <c r="W25" s="50">
        <v>0</v>
      </c>
      <c r="X25" s="50">
        <v>0</v>
      </c>
      <c r="Y25" s="50">
        <v>0</v>
      </c>
      <c r="Z25" s="50" t="s">
        <v>1832</v>
      </c>
      <c r="AA25" s="71">
        <v>25</v>
      </c>
      <c r="AB25" s="71"/>
      <c r="AC25" s="72"/>
      <c r="AD25" s="78">
        <v>111</v>
      </c>
      <c r="AE25" s="78">
        <v>379</v>
      </c>
      <c r="AF25" s="78">
        <v>993</v>
      </c>
      <c r="AG25" s="78">
        <v>181</v>
      </c>
      <c r="AH25" s="78">
        <v>3600</v>
      </c>
      <c r="AI25" s="78" t="s">
        <v>473</v>
      </c>
      <c r="AJ25" s="78"/>
      <c r="AK25" s="93" t="s">
        <v>866</v>
      </c>
      <c r="AL25" s="78" t="s">
        <v>1023</v>
      </c>
      <c r="AM25" s="94">
        <v>40577.419907407406</v>
      </c>
      <c r="AN25" s="78" t="s">
        <v>1317</v>
      </c>
      <c r="AO25" s="93" t="s">
        <v>1340</v>
      </c>
      <c r="AP25" s="78" t="s">
        <v>66</v>
      </c>
      <c r="AQ25" s="2"/>
      <c r="AR25" s="3"/>
      <c r="AS25" s="3"/>
      <c r="AT25" s="3"/>
      <c r="AU25" s="3"/>
    </row>
    <row r="26" spans="1:47" x14ac:dyDescent="0.25">
      <c r="A26" s="64" t="s">
        <v>210</v>
      </c>
      <c r="B26" s="65" t="s">
        <v>1867</v>
      </c>
      <c r="C26" s="65" t="s">
        <v>56</v>
      </c>
      <c r="D26" s="66"/>
      <c r="E26" s="68"/>
      <c r="F26" s="95" t="s">
        <v>1085</v>
      </c>
      <c r="G26" s="65" t="s">
        <v>51</v>
      </c>
      <c r="H26" s="69" t="s">
        <v>210</v>
      </c>
      <c r="I26" s="70"/>
      <c r="J26" s="70"/>
      <c r="K26" s="69" t="s">
        <v>1596</v>
      </c>
      <c r="L26" s="73"/>
      <c r="M26" s="74">
        <v>8386.8017578125</v>
      </c>
      <c r="N26" s="74">
        <v>4612.560546875</v>
      </c>
      <c r="O26" s="75"/>
      <c r="P26" s="76"/>
      <c r="Q26" s="76"/>
      <c r="R26" s="79"/>
      <c r="S26" s="49">
        <v>0</v>
      </c>
      <c r="T26" s="49">
        <v>0</v>
      </c>
      <c r="U26" s="50">
        <v>0</v>
      </c>
      <c r="V26" s="50">
        <v>0</v>
      </c>
      <c r="W26" s="50">
        <v>0</v>
      </c>
      <c r="X26" s="50">
        <v>0</v>
      </c>
      <c r="Y26" s="50">
        <v>0</v>
      </c>
      <c r="Z26" s="50" t="s">
        <v>1832</v>
      </c>
      <c r="AA26" s="71">
        <v>26</v>
      </c>
      <c r="AB26" s="71"/>
      <c r="AC26" s="72"/>
      <c r="AD26" s="78">
        <v>163</v>
      </c>
      <c r="AE26" s="78">
        <v>2064</v>
      </c>
      <c r="AF26" s="78">
        <v>20227</v>
      </c>
      <c r="AG26" s="78">
        <v>1</v>
      </c>
      <c r="AH26" s="78">
        <v>7200</v>
      </c>
      <c r="AI26" s="78"/>
      <c r="AJ26" s="78" t="s">
        <v>696</v>
      </c>
      <c r="AK26" s="93" t="s">
        <v>867</v>
      </c>
      <c r="AL26" s="78" t="s">
        <v>1024</v>
      </c>
      <c r="AM26" s="94">
        <v>40933.304826388892</v>
      </c>
      <c r="AN26" s="78" t="s">
        <v>1317</v>
      </c>
      <c r="AO26" s="93" t="s">
        <v>1341</v>
      </c>
      <c r="AP26" s="78" t="s">
        <v>66</v>
      </c>
      <c r="AQ26" s="2"/>
      <c r="AR26" s="3"/>
      <c r="AS26" s="3"/>
      <c r="AT26" s="3"/>
      <c r="AU26" s="3"/>
    </row>
    <row r="27" spans="1:47" x14ac:dyDescent="0.25">
      <c r="A27" s="64" t="s">
        <v>211</v>
      </c>
      <c r="B27" s="65" t="s">
        <v>1867</v>
      </c>
      <c r="C27" s="65" t="s">
        <v>56</v>
      </c>
      <c r="D27" s="66"/>
      <c r="E27" s="68"/>
      <c r="F27" s="95" t="s">
        <v>1086</v>
      </c>
      <c r="G27" s="65" t="s">
        <v>51</v>
      </c>
      <c r="H27" s="69" t="s">
        <v>211</v>
      </c>
      <c r="I27" s="70"/>
      <c r="J27" s="70"/>
      <c r="K27" s="69" t="s">
        <v>1597</v>
      </c>
      <c r="L27" s="73"/>
      <c r="M27" s="74">
        <v>1744.717041015625</v>
      </c>
      <c r="N27" s="74">
        <v>7245.72021484375</v>
      </c>
      <c r="O27" s="75"/>
      <c r="P27" s="76"/>
      <c r="Q27" s="76"/>
      <c r="R27" s="79"/>
      <c r="S27" s="49">
        <v>0</v>
      </c>
      <c r="T27" s="49">
        <v>0</v>
      </c>
      <c r="U27" s="50">
        <v>0</v>
      </c>
      <c r="V27" s="50">
        <v>0</v>
      </c>
      <c r="W27" s="50">
        <v>0</v>
      </c>
      <c r="X27" s="50">
        <v>0</v>
      </c>
      <c r="Y27" s="50">
        <v>0</v>
      </c>
      <c r="Z27" s="50" t="s">
        <v>1832</v>
      </c>
      <c r="AA27" s="71">
        <v>27</v>
      </c>
      <c r="AB27" s="71"/>
      <c r="AC27" s="72"/>
      <c r="AD27" s="78">
        <v>471</v>
      </c>
      <c r="AE27" s="78">
        <v>395</v>
      </c>
      <c r="AF27" s="78">
        <v>3387</v>
      </c>
      <c r="AG27" s="78">
        <v>17</v>
      </c>
      <c r="AH27" s="78">
        <v>7200</v>
      </c>
      <c r="AI27" s="78" t="s">
        <v>474</v>
      </c>
      <c r="AJ27" s="78"/>
      <c r="AK27" s="78"/>
      <c r="AL27" s="78" t="s">
        <v>1024</v>
      </c>
      <c r="AM27" s="94">
        <v>41369.655543981484</v>
      </c>
      <c r="AN27" s="78" t="s">
        <v>1317</v>
      </c>
      <c r="AO27" s="93" t="s">
        <v>1342</v>
      </c>
      <c r="AP27" s="78" t="s">
        <v>66</v>
      </c>
      <c r="AQ27" s="2"/>
      <c r="AR27" s="3"/>
      <c r="AS27" s="3"/>
      <c r="AT27" s="3"/>
      <c r="AU27" s="3"/>
    </row>
    <row r="28" spans="1:47" x14ac:dyDescent="0.25">
      <c r="A28" s="64" t="s">
        <v>212</v>
      </c>
      <c r="B28" s="65" t="s">
        <v>1853</v>
      </c>
      <c r="C28" s="65" t="s">
        <v>56</v>
      </c>
      <c r="D28" s="66"/>
      <c r="E28" s="68"/>
      <c r="F28" s="95" t="s">
        <v>1087</v>
      </c>
      <c r="G28" s="65" t="s">
        <v>51</v>
      </c>
      <c r="H28" s="69" t="s">
        <v>212</v>
      </c>
      <c r="I28" s="70"/>
      <c r="J28" s="70"/>
      <c r="K28" s="69" t="s">
        <v>1598</v>
      </c>
      <c r="L28" s="73"/>
      <c r="M28" s="74">
        <v>5431.52294921875</v>
      </c>
      <c r="N28" s="74">
        <v>9117.7265625</v>
      </c>
      <c r="O28" s="75"/>
      <c r="P28" s="76"/>
      <c r="Q28" s="76"/>
      <c r="R28" s="79"/>
      <c r="S28" s="49">
        <v>0</v>
      </c>
      <c r="T28" s="49">
        <v>0</v>
      </c>
      <c r="U28" s="50">
        <v>0</v>
      </c>
      <c r="V28" s="50">
        <v>0</v>
      </c>
      <c r="W28" s="50">
        <v>0</v>
      </c>
      <c r="X28" s="50">
        <v>0</v>
      </c>
      <c r="Y28" s="50">
        <v>0</v>
      </c>
      <c r="Z28" s="50" t="s">
        <v>1832</v>
      </c>
      <c r="AA28" s="71">
        <v>28</v>
      </c>
      <c r="AB28" s="71"/>
      <c r="AC28" s="72"/>
      <c r="AD28" s="78">
        <v>97</v>
      </c>
      <c r="AE28" s="78">
        <v>71</v>
      </c>
      <c r="AF28" s="78">
        <v>439</v>
      </c>
      <c r="AG28" s="78">
        <v>0</v>
      </c>
      <c r="AH28" s="78"/>
      <c r="AI28" s="78"/>
      <c r="AJ28" s="78"/>
      <c r="AK28" s="93" t="s">
        <v>868</v>
      </c>
      <c r="AL28" s="78"/>
      <c r="AM28" s="94">
        <v>40757.084409722222</v>
      </c>
      <c r="AN28" s="78" t="s">
        <v>1317</v>
      </c>
      <c r="AO28" s="93" t="s">
        <v>1343</v>
      </c>
      <c r="AP28" s="78" t="s">
        <v>66</v>
      </c>
      <c r="AQ28" s="2"/>
      <c r="AR28" s="3"/>
      <c r="AS28" s="3"/>
      <c r="AT28" s="3"/>
      <c r="AU28" s="3"/>
    </row>
    <row r="29" spans="1:47" x14ac:dyDescent="0.25">
      <c r="A29" s="64" t="s">
        <v>213</v>
      </c>
      <c r="B29" s="65" t="s">
        <v>1868</v>
      </c>
      <c r="C29" s="65" t="s">
        <v>56</v>
      </c>
      <c r="D29" s="66"/>
      <c r="E29" s="68"/>
      <c r="F29" s="95" t="s">
        <v>1088</v>
      </c>
      <c r="G29" s="65" t="s">
        <v>51</v>
      </c>
      <c r="H29" s="69" t="s">
        <v>213</v>
      </c>
      <c r="I29" s="70"/>
      <c r="J29" s="70"/>
      <c r="K29" s="69" t="s">
        <v>1599</v>
      </c>
      <c r="L29" s="73"/>
      <c r="M29" s="74">
        <v>2789.9716796875</v>
      </c>
      <c r="N29" s="74">
        <v>2035.229736328125</v>
      </c>
      <c r="O29" s="75"/>
      <c r="P29" s="76"/>
      <c r="Q29" s="76"/>
      <c r="R29" s="79"/>
      <c r="S29" s="49">
        <v>0</v>
      </c>
      <c r="T29" s="49">
        <v>0</v>
      </c>
      <c r="U29" s="50">
        <v>0</v>
      </c>
      <c r="V29" s="50">
        <v>0</v>
      </c>
      <c r="W29" s="50">
        <v>0</v>
      </c>
      <c r="X29" s="50">
        <v>0</v>
      </c>
      <c r="Y29" s="50">
        <v>0</v>
      </c>
      <c r="Z29" s="50" t="s">
        <v>1832</v>
      </c>
      <c r="AA29" s="71">
        <v>29</v>
      </c>
      <c r="AB29" s="71"/>
      <c r="AC29" s="72"/>
      <c r="AD29" s="78">
        <v>1500</v>
      </c>
      <c r="AE29" s="78">
        <v>157</v>
      </c>
      <c r="AF29" s="78">
        <v>61</v>
      </c>
      <c r="AG29" s="78">
        <v>19</v>
      </c>
      <c r="AH29" s="78">
        <v>23400</v>
      </c>
      <c r="AI29" s="78" t="s">
        <v>475</v>
      </c>
      <c r="AJ29" s="78" t="s">
        <v>697</v>
      </c>
      <c r="AK29" s="78"/>
      <c r="AL29" s="78" t="s">
        <v>1025</v>
      </c>
      <c r="AM29" s="94">
        <v>40106.500636574077</v>
      </c>
      <c r="AN29" s="78" t="s">
        <v>1317</v>
      </c>
      <c r="AO29" s="93" t="s">
        <v>1344</v>
      </c>
      <c r="AP29" s="78" t="s">
        <v>66</v>
      </c>
      <c r="AQ29" s="2"/>
      <c r="AR29" s="3"/>
      <c r="AS29" s="3"/>
      <c r="AT29" s="3"/>
      <c r="AU29" s="3"/>
    </row>
    <row r="30" spans="1:47" x14ac:dyDescent="0.25">
      <c r="A30" s="64" t="s">
        <v>214</v>
      </c>
      <c r="B30" s="65" t="s">
        <v>1869</v>
      </c>
      <c r="C30" s="65" t="s">
        <v>56</v>
      </c>
      <c r="D30" s="66"/>
      <c r="E30" s="68"/>
      <c r="F30" s="95" t="s">
        <v>1089</v>
      </c>
      <c r="G30" s="65" t="s">
        <v>51</v>
      </c>
      <c r="H30" s="69" t="s">
        <v>214</v>
      </c>
      <c r="I30" s="70"/>
      <c r="J30" s="70"/>
      <c r="K30" s="69" t="s">
        <v>1600</v>
      </c>
      <c r="L30" s="73"/>
      <c r="M30" s="74">
        <v>4459.27783203125</v>
      </c>
      <c r="N30" s="74">
        <v>9193.1484375</v>
      </c>
      <c r="O30" s="75"/>
      <c r="P30" s="76"/>
      <c r="Q30" s="76"/>
      <c r="R30" s="79"/>
      <c r="S30" s="49">
        <v>0</v>
      </c>
      <c r="T30" s="49">
        <v>0</v>
      </c>
      <c r="U30" s="50">
        <v>0</v>
      </c>
      <c r="V30" s="50">
        <v>0</v>
      </c>
      <c r="W30" s="50">
        <v>0</v>
      </c>
      <c r="X30" s="50">
        <v>0</v>
      </c>
      <c r="Y30" s="50">
        <v>0</v>
      </c>
      <c r="Z30" s="50" t="s">
        <v>1832</v>
      </c>
      <c r="AA30" s="71">
        <v>30</v>
      </c>
      <c r="AB30" s="71"/>
      <c r="AC30" s="72"/>
      <c r="AD30" s="78">
        <v>54</v>
      </c>
      <c r="AE30" s="78">
        <v>41</v>
      </c>
      <c r="AF30" s="78">
        <v>1295</v>
      </c>
      <c r="AG30" s="78">
        <v>0</v>
      </c>
      <c r="AH30" s="78">
        <v>-28800</v>
      </c>
      <c r="AI30" s="78" t="s">
        <v>476</v>
      </c>
      <c r="AJ30" s="78" t="s">
        <v>698</v>
      </c>
      <c r="AK30" s="78"/>
      <c r="AL30" s="78" t="s">
        <v>1026</v>
      </c>
      <c r="AM30" s="94">
        <v>39517.248263888891</v>
      </c>
      <c r="AN30" s="78" t="s">
        <v>1317</v>
      </c>
      <c r="AO30" s="93" t="s">
        <v>1345</v>
      </c>
      <c r="AP30" s="78" t="s">
        <v>66</v>
      </c>
      <c r="AQ30" s="2"/>
      <c r="AR30" s="3"/>
      <c r="AS30" s="3"/>
      <c r="AT30" s="3"/>
      <c r="AU30" s="3"/>
    </row>
    <row r="31" spans="1:47" x14ac:dyDescent="0.25">
      <c r="A31" s="64" t="s">
        <v>215</v>
      </c>
      <c r="B31" s="65" t="s">
        <v>1853</v>
      </c>
      <c r="C31" s="65" t="s">
        <v>56</v>
      </c>
      <c r="D31" s="66"/>
      <c r="E31" s="68"/>
      <c r="F31" s="95" t="s">
        <v>1090</v>
      </c>
      <c r="G31" s="65" t="s">
        <v>51</v>
      </c>
      <c r="H31" s="69" t="s">
        <v>215</v>
      </c>
      <c r="I31" s="70"/>
      <c r="J31" s="70"/>
      <c r="K31" s="69" t="s">
        <v>1601</v>
      </c>
      <c r="L31" s="73"/>
      <c r="M31" s="74">
        <v>9045.716796875</v>
      </c>
      <c r="N31" s="74">
        <v>8723.9638671875</v>
      </c>
      <c r="O31" s="75"/>
      <c r="P31" s="76"/>
      <c r="Q31" s="76"/>
      <c r="R31" s="79"/>
      <c r="S31" s="49">
        <v>0</v>
      </c>
      <c r="T31" s="49">
        <v>0</v>
      </c>
      <c r="U31" s="50">
        <v>0</v>
      </c>
      <c r="V31" s="50">
        <v>0</v>
      </c>
      <c r="W31" s="50">
        <v>0</v>
      </c>
      <c r="X31" s="50">
        <v>0</v>
      </c>
      <c r="Y31" s="50">
        <v>0</v>
      </c>
      <c r="Z31" s="50" t="s">
        <v>1832</v>
      </c>
      <c r="AA31" s="71">
        <v>31</v>
      </c>
      <c r="AB31" s="71"/>
      <c r="AC31" s="72"/>
      <c r="AD31" s="78">
        <v>240</v>
      </c>
      <c r="AE31" s="78">
        <v>514</v>
      </c>
      <c r="AF31" s="78">
        <v>4420</v>
      </c>
      <c r="AG31" s="78">
        <v>1793</v>
      </c>
      <c r="AH31" s="78"/>
      <c r="AI31" s="78" t="s">
        <v>477</v>
      </c>
      <c r="AJ31" s="78" t="s">
        <v>699</v>
      </c>
      <c r="AK31" s="93" t="s">
        <v>869</v>
      </c>
      <c r="AL31" s="78"/>
      <c r="AM31" s="94">
        <v>41244.504490740743</v>
      </c>
      <c r="AN31" s="78" t="s">
        <v>1317</v>
      </c>
      <c r="AO31" s="93" t="s">
        <v>1346</v>
      </c>
      <c r="AP31" s="78" t="s">
        <v>66</v>
      </c>
      <c r="AQ31" s="2"/>
      <c r="AR31" s="3"/>
      <c r="AS31" s="3"/>
      <c r="AT31" s="3"/>
      <c r="AU31" s="3"/>
    </row>
    <row r="32" spans="1:47" x14ac:dyDescent="0.25">
      <c r="A32" s="64" t="s">
        <v>216</v>
      </c>
      <c r="B32" s="65" t="s">
        <v>1870</v>
      </c>
      <c r="C32" s="65" t="s">
        <v>56</v>
      </c>
      <c r="D32" s="66"/>
      <c r="E32" s="68"/>
      <c r="F32" s="95" t="s">
        <v>1091</v>
      </c>
      <c r="G32" s="65" t="s">
        <v>51</v>
      </c>
      <c r="H32" s="69" t="s">
        <v>216</v>
      </c>
      <c r="I32" s="70"/>
      <c r="J32" s="70"/>
      <c r="K32" s="69" t="s">
        <v>1602</v>
      </c>
      <c r="L32" s="73"/>
      <c r="M32" s="74">
        <v>9843.8779296875</v>
      </c>
      <c r="N32" s="74">
        <v>5037.15380859375</v>
      </c>
      <c r="O32" s="75"/>
      <c r="P32" s="76"/>
      <c r="Q32" s="76"/>
      <c r="R32" s="79"/>
      <c r="S32" s="49">
        <v>0</v>
      </c>
      <c r="T32" s="49">
        <v>0</v>
      </c>
      <c r="U32" s="50">
        <v>0</v>
      </c>
      <c r="V32" s="50">
        <v>0</v>
      </c>
      <c r="W32" s="50">
        <v>0</v>
      </c>
      <c r="X32" s="50">
        <v>0</v>
      </c>
      <c r="Y32" s="50">
        <v>0</v>
      </c>
      <c r="Z32" s="50" t="s">
        <v>1832</v>
      </c>
      <c r="AA32" s="71">
        <v>32</v>
      </c>
      <c r="AB32" s="71"/>
      <c r="AC32" s="72"/>
      <c r="AD32" s="78">
        <v>2202</v>
      </c>
      <c r="AE32" s="78">
        <v>2817</v>
      </c>
      <c r="AF32" s="78">
        <v>50113</v>
      </c>
      <c r="AG32" s="78">
        <v>1</v>
      </c>
      <c r="AH32" s="78">
        <v>-7200</v>
      </c>
      <c r="AI32" s="78" t="s">
        <v>478</v>
      </c>
      <c r="AJ32" s="78" t="s">
        <v>700</v>
      </c>
      <c r="AK32" s="93" t="s">
        <v>870</v>
      </c>
      <c r="AL32" s="78" t="s">
        <v>1027</v>
      </c>
      <c r="AM32" s="94">
        <v>40474.776828703703</v>
      </c>
      <c r="AN32" s="78" t="s">
        <v>1317</v>
      </c>
      <c r="AO32" s="93" t="s">
        <v>1347</v>
      </c>
      <c r="AP32" s="78" t="s">
        <v>66</v>
      </c>
      <c r="AQ32" s="2"/>
      <c r="AR32" s="3"/>
      <c r="AS32" s="3"/>
      <c r="AT32" s="3"/>
      <c r="AU32" s="3"/>
    </row>
    <row r="33" spans="1:47" x14ac:dyDescent="0.25">
      <c r="A33" s="64" t="s">
        <v>217</v>
      </c>
      <c r="B33" s="65" t="s">
        <v>1871</v>
      </c>
      <c r="C33" s="65" t="s">
        <v>56</v>
      </c>
      <c r="D33" s="66"/>
      <c r="E33" s="68"/>
      <c r="F33" s="95" t="s">
        <v>1092</v>
      </c>
      <c r="G33" s="65" t="s">
        <v>51</v>
      </c>
      <c r="H33" s="69" t="s">
        <v>217</v>
      </c>
      <c r="I33" s="70"/>
      <c r="J33" s="70"/>
      <c r="K33" s="69" t="s">
        <v>1603</v>
      </c>
      <c r="L33" s="73"/>
      <c r="M33" s="74">
        <v>6044.64306640625</v>
      </c>
      <c r="N33" s="74">
        <v>9703.76953125</v>
      </c>
      <c r="O33" s="75"/>
      <c r="P33" s="76"/>
      <c r="Q33" s="76"/>
      <c r="R33" s="79"/>
      <c r="S33" s="49">
        <v>0</v>
      </c>
      <c r="T33" s="49">
        <v>0</v>
      </c>
      <c r="U33" s="50">
        <v>0</v>
      </c>
      <c r="V33" s="50">
        <v>0</v>
      </c>
      <c r="W33" s="50">
        <v>0</v>
      </c>
      <c r="X33" s="50">
        <v>0</v>
      </c>
      <c r="Y33" s="50">
        <v>0</v>
      </c>
      <c r="Z33" s="50" t="s">
        <v>1832</v>
      </c>
      <c r="AA33" s="71">
        <v>33</v>
      </c>
      <c r="AB33" s="71"/>
      <c r="AC33" s="72"/>
      <c r="AD33" s="78">
        <v>1994</v>
      </c>
      <c r="AE33" s="78">
        <v>1429</v>
      </c>
      <c r="AF33" s="78">
        <v>55466</v>
      </c>
      <c r="AG33" s="78">
        <v>190</v>
      </c>
      <c r="AH33" s="78">
        <v>3600</v>
      </c>
      <c r="AI33" s="78" t="s">
        <v>479</v>
      </c>
      <c r="AJ33" s="78" t="s">
        <v>701</v>
      </c>
      <c r="AK33" s="93" t="s">
        <v>871</v>
      </c>
      <c r="AL33" s="78" t="s">
        <v>1028</v>
      </c>
      <c r="AM33" s="94">
        <v>39885.665833333333</v>
      </c>
      <c r="AN33" s="78" t="s">
        <v>1317</v>
      </c>
      <c r="AO33" s="93" t="s">
        <v>1348</v>
      </c>
      <c r="AP33" s="78" t="s">
        <v>66</v>
      </c>
      <c r="AQ33" s="2"/>
      <c r="AR33" s="3"/>
      <c r="AS33" s="3"/>
      <c r="AT33" s="3"/>
      <c r="AU33" s="3"/>
    </row>
    <row r="34" spans="1:47" x14ac:dyDescent="0.25">
      <c r="A34" s="64" t="s">
        <v>218</v>
      </c>
      <c r="B34" s="65" t="s">
        <v>1857</v>
      </c>
      <c r="C34" s="65" t="s">
        <v>56</v>
      </c>
      <c r="D34" s="66"/>
      <c r="E34" s="68"/>
      <c r="F34" s="95" t="s">
        <v>1093</v>
      </c>
      <c r="G34" s="65" t="s">
        <v>51</v>
      </c>
      <c r="H34" s="69" t="s">
        <v>218</v>
      </c>
      <c r="I34" s="70"/>
      <c r="J34" s="70"/>
      <c r="K34" s="69" t="s">
        <v>1604</v>
      </c>
      <c r="L34" s="73"/>
      <c r="M34" s="74">
        <v>1190.8988037109375</v>
      </c>
      <c r="N34" s="74">
        <v>7951.490234375</v>
      </c>
      <c r="O34" s="75"/>
      <c r="P34" s="76"/>
      <c r="Q34" s="76"/>
      <c r="R34" s="79"/>
      <c r="S34" s="49">
        <v>0</v>
      </c>
      <c r="T34" s="49">
        <v>0</v>
      </c>
      <c r="U34" s="50">
        <v>0</v>
      </c>
      <c r="V34" s="50">
        <v>0</v>
      </c>
      <c r="W34" s="50">
        <v>0</v>
      </c>
      <c r="X34" s="50">
        <v>0</v>
      </c>
      <c r="Y34" s="50">
        <v>0</v>
      </c>
      <c r="Z34" s="50" t="s">
        <v>1832</v>
      </c>
      <c r="AA34" s="71">
        <v>34</v>
      </c>
      <c r="AB34" s="71"/>
      <c r="AC34" s="72"/>
      <c r="AD34" s="78">
        <v>1487</v>
      </c>
      <c r="AE34" s="78">
        <v>894</v>
      </c>
      <c r="AF34" s="78">
        <v>11091</v>
      </c>
      <c r="AG34" s="78">
        <v>607</v>
      </c>
      <c r="AH34" s="78">
        <v>-21600</v>
      </c>
      <c r="AI34" s="78" t="s">
        <v>480</v>
      </c>
      <c r="AJ34" s="78" t="s">
        <v>702</v>
      </c>
      <c r="AK34" s="78"/>
      <c r="AL34" s="78" t="s">
        <v>1017</v>
      </c>
      <c r="AM34" s="94">
        <v>40335.283275462964</v>
      </c>
      <c r="AN34" s="78" t="s">
        <v>1317</v>
      </c>
      <c r="AO34" s="93" t="s">
        <v>1349</v>
      </c>
      <c r="AP34" s="78" t="s">
        <v>66</v>
      </c>
      <c r="AQ34" s="2"/>
      <c r="AR34" s="3"/>
      <c r="AS34" s="3"/>
      <c r="AT34" s="3"/>
      <c r="AU34" s="3"/>
    </row>
    <row r="35" spans="1:47" x14ac:dyDescent="0.25">
      <c r="A35" s="64" t="s">
        <v>219</v>
      </c>
      <c r="B35" s="65" t="s">
        <v>1853</v>
      </c>
      <c r="C35" s="65" t="s">
        <v>56</v>
      </c>
      <c r="D35" s="66"/>
      <c r="E35" s="68"/>
      <c r="F35" s="95" t="s">
        <v>1094</v>
      </c>
      <c r="G35" s="65" t="s">
        <v>51</v>
      </c>
      <c r="H35" s="69" t="s">
        <v>219</v>
      </c>
      <c r="I35" s="70"/>
      <c r="J35" s="70"/>
      <c r="K35" s="69" t="s">
        <v>1605</v>
      </c>
      <c r="L35" s="73"/>
      <c r="M35" s="74">
        <v>628.5</v>
      </c>
      <c r="N35" s="74">
        <v>6780.55712890625</v>
      </c>
      <c r="O35" s="75"/>
      <c r="P35" s="76"/>
      <c r="Q35" s="76"/>
      <c r="R35" s="79"/>
      <c r="S35" s="49">
        <v>0</v>
      </c>
      <c r="T35" s="49">
        <v>0</v>
      </c>
      <c r="U35" s="50">
        <v>0</v>
      </c>
      <c r="V35" s="50">
        <v>0</v>
      </c>
      <c r="W35" s="50">
        <v>0</v>
      </c>
      <c r="X35" s="50">
        <v>0</v>
      </c>
      <c r="Y35" s="50">
        <v>0</v>
      </c>
      <c r="Z35" s="50" t="s">
        <v>1832</v>
      </c>
      <c r="AA35" s="71">
        <v>35</v>
      </c>
      <c r="AB35" s="71"/>
      <c r="AC35" s="72"/>
      <c r="AD35" s="78">
        <v>256</v>
      </c>
      <c r="AE35" s="78">
        <v>341</v>
      </c>
      <c r="AF35" s="78">
        <v>677</v>
      </c>
      <c r="AG35" s="78">
        <v>0</v>
      </c>
      <c r="AH35" s="78"/>
      <c r="AI35" s="78" t="s">
        <v>481</v>
      </c>
      <c r="AJ35" s="78"/>
      <c r="AK35" s="93" t="s">
        <v>872</v>
      </c>
      <c r="AL35" s="78"/>
      <c r="AM35" s="94">
        <v>41512.299293981479</v>
      </c>
      <c r="AN35" s="78" t="s">
        <v>1317</v>
      </c>
      <c r="AO35" s="93" t="s">
        <v>1350</v>
      </c>
      <c r="AP35" s="78" t="s">
        <v>66</v>
      </c>
      <c r="AQ35" s="2"/>
      <c r="AR35" s="3"/>
      <c r="AS35" s="3"/>
      <c r="AT35" s="3"/>
      <c r="AU35" s="3"/>
    </row>
    <row r="36" spans="1:47" x14ac:dyDescent="0.25">
      <c r="A36" s="64" t="s">
        <v>220</v>
      </c>
      <c r="B36" s="65" t="s">
        <v>1872</v>
      </c>
      <c r="C36" s="65" t="s">
        <v>56</v>
      </c>
      <c r="D36" s="66"/>
      <c r="E36" s="68"/>
      <c r="F36" s="95" t="s">
        <v>1095</v>
      </c>
      <c r="G36" s="65" t="s">
        <v>51</v>
      </c>
      <c r="H36" s="69" t="s">
        <v>220</v>
      </c>
      <c r="I36" s="70"/>
      <c r="J36" s="70"/>
      <c r="K36" s="69" t="s">
        <v>1606</v>
      </c>
      <c r="L36" s="73"/>
      <c r="M36" s="74">
        <v>5373.05908203125</v>
      </c>
      <c r="N36" s="74">
        <v>8394.8486328125</v>
      </c>
      <c r="O36" s="75"/>
      <c r="P36" s="76"/>
      <c r="Q36" s="76"/>
      <c r="R36" s="79"/>
      <c r="S36" s="49">
        <v>0</v>
      </c>
      <c r="T36" s="49">
        <v>0</v>
      </c>
      <c r="U36" s="50">
        <v>0</v>
      </c>
      <c r="V36" s="50">
        <v>0</v>
      </c>
      <c r="W36" s="50">
        <v>0</v>
      </c>
      <c r="X36" s="50">
        <v>0</v>
      </c>
      <c r="Y36" s="50">
        <v>0</v>
      </c>
      <c r="Z36" s="50" t="s">
        <v>1832</v>
      </c>
      <c r="AA36" s="71">
        <v>36</v>
      </c>
      <c r="AB36" s="71"/>
      <c r="AC36" s="72"/>
      <c r="AD36" s="78">
        <v>434</v>
      </c>
      <c r="AE36" s="78">
        <v>141</v>
      </c>
      <c r="AF36" s="78">
        <v>2902</v>
      </c>
      <c r="AG36" s="78">
        <v>253</v>
      </c>
      <c r="AH36" s="78">
        <v>7200</v>
      </c>
      <c r="AI36" s="78" t="s">
        <v>482</v>
      </c>
      <c r="AJ36" s="78" t="s">
        <v>703</v>
      </c>
      <c r="AK36" s="78"/>
      <c r="AL36" s="78" t="s">
        <v>1029</v>
      </c>
      <c r="AM36" s="94">
        <v>41351.227986111109</v>
      </c>
      <c r="AN36" s="78" t="s">
        <v>1317</v>
      </c>
      <c r="AO36" s="93" t="s">
        <v>1351</v>
      </c>
      <c r="AP36" s="78" t="s">
        <v>66</v>
      </c>
      <c r="AQ36" s="2"/>
      <c r="AR36" s="3"/>
      <c r="AS36" s="3"/>
      <c r="AT36" s="3"/>
      <c r="AU36" s="3"/>
    </row>
    <row r="37" spans="1:47" x14ac:dyDescent="0.25">
      <c r="A37" s="64" t="s">
        <v>221</v>
      </c>
      <c r="B37" s="65" t="s">
        <v>1853</v>
      </c>
      <c r="C37" s="65" t="s">
        <v>56</v>
      </c>
      <c r="D37" s="66"/>
      <c r="E37" s="68"/>
      <c r="F37" s="95" t="s">
        <v>1096</v>
      </c>
      <c r="G37" s="65" t="s">
        <v>51</v>
      </c>
      <c r="H37" s="69" t="s">
        <v>221</v>
      </c>
      <c r="I37" s="70"/>
      <c r="J37" s="70"/>
      <c r="K37" s="69" t="s">
        <v>1607</v>
      </c>
      <c r="L37" s="73"/>
      <c r="M37" s="74">
        <v>9642.6279296875</v>
      </c>
      <c r="N37" s="74">
        <v>1989.4664306640625</v>
      </c>
      <c r="O37" s="75"/>
      <c r="P37" s="76"/>
      <c r="Q37" s="76"/>
      <c r="R37" s="79"/>
      <c r="S37" s="49">
        <v>0</v>
      </c>
      <c r="T37" s="49">
        <v>0</v>
      </c>
      <c r="U37" s="50">
        <v>0</v>
      </c>
      <c r="V37" s="50">
        <v>0</v>
      </c>
      <c r="W37" s="50">
        <v>0</v>
      </c>
      <c r="X37" s="50">
        <v>0</v>
      </c>
      <c r="Y37" s="50">
        <v>0</v>
      </c>
      <c r="Z37" s="50" t="s">
        <v>1832</v>
      </c>
      <c r="AA37" s="71">
        <v>37</v>
      </c>
      <c r="AB37" s="71"/>
      <c r="AC37" s="72"/>
      <c r="AD37" s="78">
        <v>41</v>
      </c>
      <c r="AE37" s="78">
        <v>17</v>
      </c>
      <c r="AF37" s="78">
        <v>72</v>
      </c>
      <c r="AG37" s="78">
        <v>1</v>
      </c>
      <c r="AH37" s="78"/>
      <c r="AI37" s="78" t="s">
        <v>483</v>
      </c>
      <c r="AJ37" s="78"/>
      <c r="AK37" s="78"/>
      <c r="AL37" s="78"/>
      <c r="AM37" s="94">
        <v>40031.763287037036</v>
      </c>
      <c r="AN37" s="78" t="s">
        <v>1317</v>
      </c>
      <c r="AO37" s="93" t="s">
        <v>1352</v>
      </c>
      <c r="AP37" s="78" t="s">
        <v>66</v>
      </c>
      <c r="AQ37" s="2"/>
      <c r="AR37" s="3"/>
      <c r="AS37" s="3"/>
      <c r="AT37" s="3"/>
      <c r="AU37" s="3"/>
    </row>
    <row r="38" spans="1:47" x14ac:dyDescent="0.25">
      <c r="A38" s="64" t="s">
        <v>222</v>
      </c>
      <c r="B38" s="65" t="s">
        <v>1860</v>
      </c>
      <c r="C38" s="65" t="s">
        <v>56</v>
      </c>
      <c r="D38" s="66"/>
      <c r="E38" s="68"/>
      <c r="F38" s="95" t="s">
        <v>1097</v>
      </c>
      <c r="G38" s="65" t="s">
        <v>51</v>
      </c>
      <c r="H38" s="69" t="s">
        <v>222</v>
      </c>
      <c r="I38" s="70"/>
      <c r="J38" s="70"/>
      <c r="K38" s="69" t="s">
        <v>1608</v>
      </c>
      <c r="L38" s="73"/>
      <c r="M38" s="74">
        <v>8629.3173828125</v>
      </c>
      <c r="N38" s="74">
        <v>7680.01708984375</v>
      </c>
      <c r="O38" s="75"/>
      <c r="P38" s="76"/>
      <c r="Q38" s="76"/>
      <c r="R38" s="79"/>
      <c r="S38" s="49">
        <v>0</v>
      </c>
      <c r="T38" s="49">
        <v>0</v>
      </c>
      <c r="U38" s="50">
        <v>0</v>
      </c>
      <c r="V38" s="50">
        <v>0</v>
      </c>
      <c r="W38" s="50">
        <v>0</v>
      </c>
      <c r="X38" s="50">
        <v>0</v>
      </c>
      <c r="Y38" s="50">
        <v>0</v>
      </c>
      <c r="Z38" s="50" t="s">
        <v>1832</v>
      </c>
      <c r="AA38" s="71">
        <v>38</v>
      </c>
      <c r="AB38" s="71"/>
      <c r="AC38" s="72"/>
      <c r="AD38" s="78">
        <v>246</v>
      </c>
      <c r="AE38" s="78">
        <v>257</v>
      </c>
      <c r="AF38" s="78">
        <v>2569</v>
      </c>
      <c r="AG38" s="78">
        <v>426</v>
      </c>
      <c r="AH38" s="78">
        <v>-18000</v>
      </c>
      <c r="AI38" s="78" t="s">
        <v>484</v>
      </c>
      <c r="AJ38" s="78" t="s">
        <v>704</v>
      </c>
      <c r="AK38" s="93" t="s">
        <v>873</v>
      </c>
      <c r="AL38" s="78" t="s">
        <v>1020</v>
      </c>
      <c r="AM38" s="94">
        <v>39976.078379629631</v>
      </c>
      <c r="AN38" s="78" t="s">
        <v>1317</v>
      </c>
      <c r="AO38" s="93" t="s">
        <v>1353</v>
      </c>
      <c r="AP38" s="78" t="s">
        <v>66</v>
      </c>
      <c r="AQ38" s="2"/>
      <c r="AR38" s="3"/>
      <c r="AS38" s="3"/>
      <c r="AT38" s="3"/>
      <c r="AU38" s="3"/>
    </row>
    <row r="39" spans="1:47" x14ac:dyDescent="0.25">
      <c r="A39" s="64" t="s">
        <v>223</v>
      </c>
      <c r="B39" s="65" t="s">
        <v>1860</v>
      </c>
      <c r="C39" s="65" t="s">
        <v>56</v>
      </c>
      <c r="D39" s="66"/>
      <c r="E39" s="68"/>
      <c r="F39" s="95" t="s">
        <v>1098</v>
      </c>
      <c r="G39" s="65" t="s">
        <v>51</v>
      </c>
      <c r="H39" s="69" t="s">
        <v>223</v>
      </c>
      <c r="I39" s="70"/>
      <c r="J39" s="70"/>
      <c r="K39" s="69" t="s">
        <v>1609</v>
      </c>
      <c r="L39" s="73"/>
      <c r="M39" s="74">
        <v>1273.8409423828125</v>
      </c>
      <c r="N39" s="74">
        <v>8321.12109375</v>
      </c>
      <c r="O39" s="75"/>
      <c r="P39" s="76"/>
      <c r="Q39" s="76"/>
      <c r="R39" s="79"/>
      <c r="S39" s="49">
        <v>0</v>
      </c>
      <c r="T39" s="49">
        <v>0</v>
      </c>
      <c r="U39" s="50">
        <v>0</v>
      </c>
      <c r="V39" s="50">
        <v>0</v>
      </c>
      <c r="W39" s="50">
        <v>0</v>
      </c>
      <c r="X39" s="50">
        <v>0</v>
      </c>
      <c r="Y39" s="50">
        <v>0</v>
      </c>
      <c r="Z39" s="50" t="s">
        <v>1832</v>
      </c>
      <c r="AA39" s="71">
        <v>39</v>
      </c>
      <c r="AB39" s="71"/>
      <c r="AC39" s="72"/>
      <c r="AD39" s="78">
        <v>201</v>
      </c>
      <c r="AE39" s="78">
        <v>90</v>
      </c>
      <c r="AF39" s="78">
        <v>174</v>
      </c>
      <c r="AG39" s="78">
        <v>0</v>
      </c>
      <c r="AH39" s="78">
        <v>-18000</v>
      </c>
      <c r="AI39" s="78" t="s">
        <v>485</v>
      </c>
      <c r="AJ39" s="78" t="s">
        <v>705</v>
      </c>
      <c r="AK39" s="78"/>
      <c r="AL39" s="78" t="s">
        <v>1020</v>
      </c>
      <c r="AM39" s="94">
        <v>40201.711423611108</v>
      </c>
      <c r="AN39" s="78" t="s">
        <v>1317</v>
      </c>
      <c r="AO39" s="93" t="s">
        <v>1354</v>
      </c>
      <c r="AP39" s="78" t="s">
        <v>66</v>
      </c>
      <c r="AQ39" s="2"/>
      <c r="AR39" s="3"/>
      <c r="AS39" s="3"/>
      <c r="AT39" s="3"/>
      <c r="AU39" s="3"/>
    </row>
    <row r="40" spans="1:47" x14ac:dyDescent="0.25">
      <c r="A40" s="64" t="s">
        <v>224</v>
      </c>
      <c r="B40" s="65" t="s">
        <v>1858</v>
      </c>
      <c r="C40" s="65" t="s">
        <v>56</v>
      </c>
      <c r="D40" s="66"/>
      <c r="E40" s="68"/>
      <c r="F40" s="95" t="s">
        <v>1099</v>
      </c>
      <c r="G40" s="65" t="s">
        <v>51</v>
      </c>
      <c r="H40" s="69" t="s">
        <v>224</v>
      </c>
      <c r="I40" s="70"/>
      <c r="J40" s="70"/>
      <c r="K40" s="69" t="s">
        <v>1610</v>
      </c>
      <c r="L40" s="73"/>
      <c r="M40" s="74">
        <v>4384.578125</v>
      </c>
      <c r="N40" s="74">
        <v>303.66836547851562</v>
      </c>
      <c r="O40" s="75"/>
      <c r="P40" s="76"/>
      <c r="Q40" s="76"/>
      <c r="R40" s="79"/>
      <c r="S40" s="49">
        <v>0</v>
      </c>
      <c r="T40" s="49">
        <v>0</v>
      </c>
      <c r="U40" s="50">
        <v>0</v>
      </c>
      <c r="V40" s="50">
        <v>0</v>
      </c>
      <c r="W40" s="50">
        <v>0</v>
      </c>
      <c r="X40" s="50">
        <v>0</v>
      </c>
      <c r="Y40" s="50">
        <v>0</v>
      </c>
      <c r="Z40" s="50" t="s">
        <v>1832</v>
      </c>
      <c r="AA40" s="71">
        <v>40</v>
      </c>
      <c r="AB40" s="71"/>
      <c r="AC40" s="72"/>
      <c r="AD40" s="78">
        <v>372</v>
      </c>
      <c r="AE40" s="78">
        <v>351</v>
      </c>
      <c r="AF40" s="78">
        <v>441</v>
      </c>
      <c r="AG40" s="78">
        <v>487</v>
      </c>
      <c r="AH40" s="78">
        <v>-21600</v>
      </c>
      <c r="AI40" s="78" t="s">
        <v>486</v>
      </c>
      <c r="AJ40" s="78" t="s">
        <v>706</v>
      </c>
      <c r="AK40" s="78"/>
      <c r="AL40" s="78" t="s">
        <v>1018</v>
      </c>
      <c r="AM40" s="94">
        <v>39674.649456018517</v>
      </c>
      <c r="AN40" s="78" t="s">
        <v>1317</v>
      </c>
      <c r="AO40" s="93" t="s">
        <v>1355</v>
      </c>
      <c r="AP40" s="78" t="s">
        <v>66</v>
      </c>
      <c r="AQ40" s="2"/>
      <c r="AR40" s="3"/>
      <c r="AS40" s="3"/>
      <c r="AT40" s="3"/>
      <c r="AU40" s="3"/>
    </row>
    <row r="41" spans="1:47" x14ac:dyDescent="0.25">
      <c r="A41" s="64" t="s">
        <v>225</v>
      </c>
      <c r="B41" s="65" t="s">
        <v>1873</v>
      </c>
      <c r="C41" s="65" t="s">
        <v>56</v>
      </c>
      <c r="D41" s="66"/>
      <c r="E41" s="68"/>
      <c r="F41" s="95" t="s">
        <v>1100</v>
      </c>
      <c r="G41" s="65" t="s">
        <v>51</v>
      </c>
      <c r="H41" s="69" t="s">
        <v>225</v>
      </c>
      <c r="I41" s="70"/>
      <c r="J41" s="70"/>
      <c r="K41" s="69" t="s">
        <v>1611</v>
      </c>
      <c r="L41" s="73"/>
      <c r="M41" s="74">
        <v>3775.995849609375</v>
      </c>
      <c r="N41" s="74">
        <v>1280.379150390625</v>
      </c>
      <c r="O41" s="75"/>
      <c r="P41" s="76"/>
      <c r="Q41" s="76"/>
      <c r="R41" s="79"/>
      <c r="S41" s="49">
        <v>0</v>
      </c>
      <c r="T41" s="49">
        <v>0</v>
      </c>
      <c r="U41" s="50">
        <v>0</v>
      </c>
      <c r="V41" s="50">
        <v>0</v>
      </c>
      <c r="W41" s="50">
        <v>0</v>
      </c>
      <c r="X41" s="50">
        <v>0</v>
      </c>
      <c r="Y41" s="50">
        <v>0</v>
      </c>
      <c r="Z41" s="50" t="s">
        <v>1832</v>
      </c>
      <c r="AA41" s="71">
        <v>41</v>
      </c>
      <c r="AB41" s="71"/>
      <c r="AC41" s="72"/>
      <c r="AD41" s="78">
        <v>49</v>
      </c>
      <c r="AE41" s="78">
        <v>100</v>
      </c>
      <c r="AF41" s="78">
        <v>8229</v>
      </c>
      <c r="AG41" s="78">
        <v>3871</v>
      </c>
      <c r="AH41" s="78">
        <v>-25200</v>
      </c>
      <c r="AI41" s="78" t="s">
        <v>487</v>
      </c>
      <c r="AJ41" s="78" t="s">
        <v>707</v>
      </c>
      <c r="AK41" s="93" t="s">
        <v>874</v>
      </c>
      <c r="AL41" s="78" t="s">
        <v>1030</v>
      </c>
      <c r="AM41" s="94">
        <v>41502.204444444447</v>
      </c>
      <c r="AN41" s="78" t="s">
        <v>1317</v>
      </c>
      <c r="AO41" s="93" t="s">
        <v>1356</v>
      </c>
      <c r="AP41" s="78" t="s">
        <v>66</v>
      </c>
      <c r="AQ41" s="2"/>
      <c r="AR41" s="3"/>
      <c r="AS41" s="3"/>
      <c r="AT41" s="3"/>
      <c r="AU41" s="3"/>
    </row>
    <row r="42" spans="1:47" x14ac:dyDescent="0.25">
      <c r="A42" s="64" t="s">
        <v>226</v>
      </c>
      <c r="B42" s="65" t="s">
        <v>1870</v>
      </c>
      <c r="C42" s="65" t="s">
        <v>56</v>
      </c>
      <c r="D42" s="66"/>
      <c r="E42" s="68"/>
      <c r="F42" s="95" t="s">
        <v>1101</v>
      </c>
      <c r="G42" s="65" t="s">
        <v>51</v>
      </c>
      <c r="H42" s="69" t="s">
        <v>226</v>
      </c>
      <c r="I42" s="70"/>
      <c r="J42" s="70"/>
      <c r="K42" s="69" t="s">
        <v>1612</v>
      </c>
      <c r="L42" s="73"/>
      <c r="M42" s="74">
        <v>9366.017578125</v>
      </c>
      <c r="N42" s="74">
        <v>8119.2197265625</v>
      </c>
      <c r="O42" s="75"/>
      <c r="P42" s="76"/>
      <c r="Q42" s="76"/>
      <c r="R42" s="79"/>
      <c r="S42" s="49">
        <v>0</v>
      </c>
      <c r="T42" s="49">
        <v>0</v>
      </c>
      <c r="U42" s="50">
        <v>0</v>
      </c>
      <c r="V42" s="50">
        <v>0</v>
      </c>
      <c r="W42" s="50">
        <v>0</v>
      </c>
      <c r="X42" s="50">
        <v>0</v>
      </c>
      <c r="Y42" s="50">
        <v>0</v>
      </c>
      <c r="Z42" s="50" t="s">
        <v>1832</v>
      </c>
      <c r="AA42" s="71">
        <v>42</v>
      </c>
      <c r="AB42" s="71"/>
      <c r="AC42" s="72"/>
      <c r="AD42" s="78">
        <v>748</v>
      </c>
      <c r="AE42" s="78">
        <v>159</v>
      </c>
      <c r="AF42" s="78">
        <v>2991</v>
      </c>
      <c r="AG42" s="78">
        <v>1</v>
      </c>
      <c r="AH42" s="78">
        <v>-7200</v>
      </c>
      <c r="AI42" s="78" t="s">
        <v>488</v>
      </c>
      <c r="AJ42" s="78"/>
      <c r="AK42" s="78"/>
      <c r="AL42" s="78" t="s">
        <v>1027</v>
      </c>
      <c r="AM42" s="94">
        <v>41190.80028935185</v>
      </c>
      <c r="AN42" s="78" t="s">
        <v>1317</v>
      </c>
      <c r="AO42" s="93" t="s">
        <v>1357</v>
      </c>
      <c r="AP42" s="78" t="s">
        <v>66</v>
      </c>
      <c r="AQ42" s="2"/>
      <c r="AR42" s="3"/>
      <c r="AS42" s="3"/>
      <c r="AT42" s="3"/>
      <c r="AU42" s="3"/>
    </row>
    <row r="43" spans="1:47" x14ac:dyDescent="0.25">
      <c r="A43" s="64" t="s">
        <v>227</v>
      </c>
      <c r="B43" s="65" t="s">
        <v>1862</v>
      </c>
      <c r="C43" s="65" t="s">
        <v>56</v>
      </c>
      <c r="D43" s="66"/>
      <c r="E43" s="68"/>
      <c r="F43" s="95" t="s">
        <v>1102</v>
      </c>
      <c r="G43" s="65" t="s">
        <v>51</v>
      </c>
      <c r="H43" s="69" t="s">
        <v>227</v>
      </c>
      <c r="I43" s="70"/>
      <c r="J43" s="70"/>
      <c r="K43" s="69" t="s">
        <v>1613</v>
      </c>
      <c r="L43" s="73"/>
      <c r="M43" s="74">
        <v>4844.9931640625</v>
      </c>
      <c r="N43" s="74">
        <v>8372.0263671875</v>
      </c>
      <c r="O43" s="75"/>
      <c r="P43" s="76"/>
      <c r="Q43" s="76"/>
      <c r="R43" s="79"/>
      <c r="S43" s="49">
        <v>0</v>
      </c>
      <c r="T43" s="49">
        <v>0</v>
      </c>
      <c r="U43" s="50">
        <v>0</v>
      </c>
      <c r="V43" s="50">
        <v>0</v>
      </c>
      <c r="W43" s="50">
        <v>0</v>
      </c>
      <c r="X43" s="50">
        <v>0</v>
      </c>
      <c r="Y43" s="50">
        <v>0</v>
      </c>
      <c r="Z43" s="50" t="s">
        <v>1832</v>
      </c>
      <c r="AA43" s="71">
        <v>43</v>
      </c>
      <c r="AB43" s="71"/>
      <c r="AC43" s="72"/>
      <c r="AD43" s="78">
        <v>497</v>
      </c>
      <c r="AE43" s="78">
        <v>414</v>
      </c>
      <c r="AF43" s="78">
        <v>1880</v>
      </c>
      <c r="AG43" s="78">
        <v>1664</v>
      </c>
      <c r="AH43" s="78">
        <v>39600</v>
      </c>
      <c r="AI43" s="78" t="s">
        <v>489</v>
      </c>
      <c r="AJ43" s="78" t="s">
        <v>708</v>
      </c>
      <c r="AK43" s="93" t="s">
        <v>875</v>
      </c>
      <c r="AL43" s="78" t="s">
        <v>728</v>
      </c>
      <c r="AM43" s="94">
        <v>39535.934236111112</v>
      </c>
      <c r="AN43" s="78" t="s">
        <v>1317</v>
      </c>
      <c r="AO43" s="93" t="s">
        <v>1358</v>
      </c>
      <c r="AP43" s="78" t="s">
        <v>66</v>
      </c>
      <c r="AQ43" s="2"/>
      <c r="AR43" s="3"/>
      <c r="AS43" s="3"/>
      <c r="AT43" s="3"/>
      <c r="AU43" s="3"/>
    </row>
    <row r="44" spans="1:47" x14ac:dyDescent="0.25">
      <c r="A44" s="64" t="s">
        <v>228</v>
      </c>
      <c r="B44" s="65" t="s">
        <v>1874</v>
      </c>
      <c r="C44" s="65" t="s">
        <v>56</v>
      </c>
      <c r="D44" s="66"/>
      <c r="E44" s="68"/>
      <c r="F44" s="95" t="s">
        <v>1103</v>
      </c>
      <c r="G44" s="65" t="s">
        <v>51</v>
      </c>
      <c r="H44" s="69" t="s">
        <v>228</v>
      </c>
      <c r="I44" s="70"/>
      <c r="J44" s="70"/>
      <c r="K44" s="69" t="s">
        <v>1614</v>
      </c>
      <c r="L44" s="73"/>
      <c r="M44" s="74">
        <v>366.4508056640625</v>
      </c>
      <c r="N44" s="74">
        <v>5269.5537109375</v>
      </c>
      <c r="O44" s="75"/>
      <c r="P44" s="76"/>
      <c r="Q44" s="76"/>
      <c r="R44" s="79"/>
      <c r="S44" s="49">
        <v>0</v>
      </c>
      <c r="T44" s="49">
        <v>0</v>
      </c>
      <c r="U44" s="50">
        <v>0</v>
      </c>
      <c r="V44" s="50">
        <v>0</v>
      </c>
      <c r="W44" s="50">
        <v>0</v>
      </c>
      <c r="X44" s="50">
        <v>0</v>
      </c>
      <c r="Y44" s="50">
        <v>0</v>
      </c>
      <c r="Z44" s="50" t="s">
        <v>1832</v>
      </c>
      <c r="AA44" s="71">
        <v>44</v>
      </c>
      <c r="AB44" s="71"/>
      <c r="AC44" s="72"/>
      <c r="AD44" s="78">
        <v>150</v>
      </c>
      <c r="AE44" s="78">
        <v>60</v>
      </c>
      <c r="AF44" s="78">
        <v>2024</v>
      </c>
      <c r="AG44" s="78">
        <v>5</v>
      </c>
      <c r="AH44" s="78">
        <v>-14400</v>
      </c>
      <c r="AI44" s="78" t="s">
        <v>490</v>
      </c>
      <c r="AJ44" s="78" t="s">
        <v>709</v>
      </c>
      <c r="AK44" s="78"/>
      <c r="AL44" s="78" t="s">
        <v>1031</v>
      </c>
      <c r="AM44" s="94">
        <v>41109.658379629633</v>
      </c>
      <c r="AN44" s="78" t="s">
        <v>1317</v>
      </c>
      <c r="AO44" s="93" t="s">
        <v>1359</v>
      </c>
      <c r="AP44" s="78" t="s">
        <v>66</v>
      </c>
      <c r="AQ44" s="2"/>
      <c r="AR44" s="3"/>
      <c r="AS44" s="3"/>
      <c r="AT44" s="3"/>
      <c r="AU44" s="3"/>
    </row>
    <row r="45" spans="1:47" x14ac:dyDescent="0.25">
      <c r="A45" s="64" t="s">
        <v>229</v>
      </c>
      <c r="B45" s="65" t="s">
        <v>1871</v>
      </c>
      <c r="C45" s="65" t="s">
        <v>56</v>
      </c>
      <c r="D45" s="66"/>
      <c r="E45" s="68"/>
      <c r="F45" s="95" t="s">
        <v>1104</v>
      </c>
      <c r="G45" s="65" t="s">
        <v>51</v>
      </c>
      <c r="H45" s="69" t="s">
        <v>229</v>
      </c>
      <c r="I45" s="70"/>
      <c r="J45" s="70"/>
      <c r="K45" s="69" t="s">
        <v>1615</v>
      </c>
      <c r="L45" s="73"/>
      <c r="M45" s="74">
        <v>2710.095947265625</v>
      </c>
      <c r="N45" s="74">
        <v>7374.7099609375</v>
      </c>
      <c r="O45" s="75"/>
      <c r="P45" s="76"/>
      <c r="Q45" s="76"/>
      <c r="R45" s="79"/>
      <c r="S45" s="49">
        <v>0</v>
      </c>
      <c r="T45" s="49">
        <v>0</v>
      </c>
      <c r="U45" s="50">
        <v>0</v>
      </c>
      <c r="V45" s="50">
        <v>0</v>
      </c>
      <c r="W45" s="50">
        <v>0</v>
      </c>
      <c r="X45" s="50">
        <v>0</v>
      </c>
      <c r="Y45" s="50">
        <v>0</v>
      </c>
      <c r="Z45" s="50" t="s">
        <v>1832</v>
      </c>
      <c r="AA45" s="71">
        <v>45</v>
      </c>
      <c r="AB45" s="71"/>
      <c r="AC45" s="72"/>
      <c r="AD45" s="78">
        <v>1995</v>
      </c>
      <c r="AE45" s="78">
        <v>594</v>
      </c>
      <c r="AF45" s="78">
        <v>1447</v>
      </c>
      <c r="AG45" s="78">
        <v>16</v>
      </c>
      <c r="AH45" s="78">
        <v>3600</v>
      </c>
      <c r="AI45" s="78" t="s">
        <v>491</v>
      </c>
      <c r="AJ45" s="78" t="s">
        <v>710</v>
      </c>
      <c r="AK45" s="93" t="s">
        <v>876</v>
      </c>
      <c r="AL45" s="78" t="s">
        <v>1028</v>
      </c>
      <c r="AM45" s="94">
        <v>40128.80091435185</v>
      </c>
      <c r="AN45" s="78" t="s">
        <v>1317</v>
      </c>
      <c r="AO45" s="93" t="s">
        <v>1360</v>
      </c>
      <c r="AP45" s="78" t="s">
        <v>66</v>
      </c>
      <c r="AQ45" s="2"/>
      <c r="AR45" s="3"/>
      <c r="AS45" s="3"/>
      <c r="AT45" s="3"/>
      <c r="AU45" s="3"/>
    </row>
    <row r="46" spans="1:47" x14ac:dyDescent="0.25">
      <c r="A46" s="64" t="s">
        <v>230</v>
      </c>
      <c r="B46" s="65" t="s">
        <v>1875</v>
      </c>
      <c r="C46" s="65" t="s">
        <v>56</v>
      </c>
      <c r="D46" s="66"/>
      <c r="E46" s="68"/>
      <c r="F46" s="95" t="s">
        <v>1105</v>
      </c>
      <c r="G46" s="65" t="s">
        <v>51</v>
      </c>
      <c r="H46" s="69" t="s">
        <v>230</v>
      </c>
      <c r="I46" s="70"/>
      <c r="J46" s="70"/>
      <c r="K46" s="69" t="s">
        <v>1616</v>
      </c>
      <c r="L46" s="73"/>
      <c r="M46" s="74">
        <v>4163.31201171875</v>
      </c>
      <c r="N46" s="74">
        <v>9859.6005859375</v>
      </c>
      <c r="O46" s="75"/>
      <c r="P46" s="76"/>
      <c r="Q46" s="76"/>
      <c r="R46" s="79"/>
      <c r="S46" s="49">
        <v>0</v>
      </c>
      <c r="T46" s="49">
        <v>0</v>
      </c>
      <c r="U46" s="50">
        <v>0</v>
      </c>
      <c r="V46" s="50">
        <v>0</v>
      </c>
      <c r="W46" s="50">
        <v>0</v>
      </c>
      <c r="X46" s="50">
        <v>0</v>
      </c>
      <c r="Y46" s="50">
        <v>0</v>
      </c>
      <c r="Z46" s="50" t="s">
        <v>1832</v>
      </c>
      <c r="AA46" s="71">
        <v>46</v>
      </c>
      <c r="AB46" s="71"/>
      <c r="AC46" s="72"/>
      <c r="AD46" s="78">
        <v>865</v>
      </c>
      <c r="AE46" s="78">
        <v>1640</v>
      </c>
      <c r="AF46" s="78">
        <v>18744</v>
      </c>
      <c r="AG46" s="78">
        <v>171</v>
      </c>
      <c r="AH46" s="78">
        <v>-21600</v>
      </c>
      <c r="AI46" s="78" t="s">
        <v>492</v>
      </c>
      <c r="AJ46" s="78" t="s">
        <v>711</v>
      </c>
      <c r="AK46" s="93" t="s">
        <v>877</v>
      </c>
      <c r="AL46" s="78" t="s">
        <v>1032</v>
      </c>
      <c r="AM46" s="94">
        <v>41238.910613425927</v>
      </c>
      <c r="AN46" s="78" t="s">
        <v>1317</v>
      </c>
      <c r="AO46" s="93" t="s">
        <v>1361</v>
      </c>
      <c r="AP46" s="78" t="s">
        <v>66</v>
      </c>
      <c r="AQ46" s="2"/>
      <c r="AR46" s="3"/>
      <c r="AS46" s="3"/>
      <c r="AT46" s="3"/>
      <c r="AU46" s="3"/>
    </row>
    <row r="47" spans="1:47" x14ac:dyDescent="0.25">
      <c r="A47" s="64" t="s">
        <v>231</v>
      </c>
      <c r="B47" s="65" t="s">
        <v>1853</v>
      </c>
      <c r="C47" s="65" t="s">
        <v>56</v>
      </c>
      <c r="D47" s="66"/>
      <c r="E47" s="68"/>
      <c r="F47" s="95" t="s">
        <v>1106</v>
      </c>
      <c r="G47" s="65" t="s">
        <v>51</v>
      </c>
      <c r="H47" s="69" t="s">
        <v>231</v>
      </c>
      <c r="I47" s="70"/>
      <c r="J47" s="70"/>
      <c r="K47" s="69" t="s">
        <v>1617</v>
      </c>
      <c r="L47" s="73"/>
      <c r="M47" s="74">
        <v>6578.70458984375</v>
      </c>
      <c r="N47" s="74">
        <v>1057.497314453125</v>
      </c>
      <c r="O47" s="75"/>
      <c r="P47" s="76"/>
      <c r="Q47" s="76"/>
      <c r="R47" s="79"/>
      <c r="S47" s="49">
        <v>0</v>
      </c>
      <c r="T47" s="49">
        <v>0</v>
      </c>
      <c r="U47" s="50">
        <v>0</v>
      </c>
      <c r="V47" s="50">
        <v>0</v>
      </c>
      <c r="W47" s="50">
        <v>0</v>
      </c>
      <c r="X47" s="50">
        <v>0</v>
      </c>
      <c r="Y47" s="50">
        <v>0</v>
      </c>
      <c r="Z47" s="50" t="s">
        <v>1832</v>
      </c>
      <c r="AA47" s="71">
        <v>47</v>
      </c>
      <c r="AB47" s="71"/>
      <c r="AC47" s="72"/>
      <c r="AD47" s="78">
        <v>11</v>
      </c>
      <c r="AE47" s="78">
        <v>29</v>
      </c>
      <c r="AF47" s="78">
        <v>17</v>
      </c>
      <c r="AG47" s="78">
        <v>1</v>
      </c>
      <c r="AH47" s="78"/>
      <c r="AI47" s="78" t="s">
        <v>493</v>
      </c>
      <c r="AJ47" s="78" t="s">
        <v>712</v>
      </c>
      <c r="AK47" s="93" t="s">
        <v>878</v>
      </c>
      <c r="AL47" s="78"/>
      <c r="AM47" s="94">
        <v>40469.309560185182</v>
      </c>
      <c r="AN47" s="78" t="s">
        <v>1317</v>
      </c>
      <c r="AO47" s="93" t="s">
        <v>1362</v>
      </c>
      <c r="AP47" s="78" t="s">
        <v>66</v>
      </c>
      <c r="AQ47" s="2"/>
      <c r="AR47" s="3"/>
      <c r="AS47" s="3"/>
      <c r="AT47" s="3"/>
      <c r="AU47" s="3"/>
    </row>
    <row r="48" spans="1:47" x14ac:dyDescent="0.25">
      <c r="A48" s="64" t="s">
        <v>232</v>
      </c>
      <c r="B48" s="65" t="s">
        <v>1853</v>
      </c>
      <c r="C48" s="65" t="s">
        <v>56</v>
      </c>
      <c r="D48" s="66"/>
      <c r="E48" s="68"/>
      <c r="F48" s="95" t="s">
        <v>1107</v>
      </c>
      <c r="G48" s="65" t="s">
        <v>51</v>
      </c>
      <c r="H48" s="69" t="s">
        <v>232</v>
      </c>
      <c r="I48" s="70"/>
      <c r="J48" s="70"/>
      <c r="K48" s="69" t="s">
        <v>1618</v>
      </c>
      <c r="L48" s="73"/>
      <c r="M48" s="74">
        <v>9068.3251953125</v>
      </c>
      <c r="N48" s="74">
        <v>2656.768798828125</v>
      </c>
      <c r="O48" s="75"/>
      <c r="P48" s="76"/>
      <c r="Q48" s="76"/>
      <c r="R48" s="79"/>
      <c r="S48" s="49">
        <v>0</v>
      </c>
      <c r="T48" s="49">
        <v>0</v>
      </c>
      <c r="U48" s="50">
        <v>0</v>
      </c>
      <c r="V48" s="50">
        <v>0</v>
      </c>
      <c r="W48" s="50">
        <v>0</v>
      </c>
      <c r="X48" s="50">
        <v>0</v>
      </c>
      <c r="Y48" s="50">
        <v>0</v>
      </c>
      <c r="Z48" s="50" t="s">
        <v>1832</v>
      </c>
      <c r="AA48" s="71">
        <v>48</v>
      </c>
      <c r="AB48" s="71"/>
      <c r="AC48" s="72"/>
      <c r="AD48" s="78">
        <v>1527</v>
      </c>
      <c r="AE48" s="78">
        <v>689</v>
      </c>
      <c r="AF48" s="78">
        <v>1728</v>
      </c>
      <c r="AG48" s="78">
        <v>8</v>
      </c>
      <c r="AH48" s="78"/>
      <c r="AI48" s="78" t="s">
        <v>494</v>
      </c>
      <c r="AJ48" s="78"/>
      <c r="AK48" s="93" t="s">
        <v>879</v>
      </c>
      <c r="AL48" s="78"/>
      <c r="AM48" s="94">
        <v>40818.630335648151</v>
      </c>
      <c r="AN48" s="78" t="s">
        <v>1317</v>
      </c>
      <c r="AO48" s="93" t="s">
        <v>1363</v>
      </c>
      <c r="AP48" s="78" t="s">
        <v>66</v>
      </c>
      <c r="AQ48" s="2"/>
      <c r="AR48" s="3"/>
      <c r="AS48" s="3"/>
      <c r="AT48" s="3"/>
      <c r="AU48" s="3"/>
    </row>
    <row r="49" spans="1:47" x14ac:dyDescent="0.25">
      <c r="A49" s="64" t="s">
        <v>233</v>
      </c>
      <c r="B49" s="65" t="s">
        <v>1876</v>
      </c>
      <c r="C49" s="65" t="s">
        <v>56</v>
      </c>
      <c r="D49" s="66"/>
      <c r="E49" s="68"/>
      <c r="F49" s="95" t="s">
        <v>1108</v>
      </c>
      <c r="G49" s="65" t="s">
        <v>51</v>
      </c>
      <c r="H49" s="69" t="s">
        <v>233</v>
      </c>
      <c r="I49" s="70"/>
      <c r="J49" s="70"/>
      <c r="K49" s="69" t="s">
        <v>1619</v>
      </c>
      <c r="L49" s="73"/>
      <c r="M49" s="74">
        <v>1597.763671875</v>
      </c>
      <c r="N49" s="74">
        <v>9373.7900390625</v>
      </c>
      <c r="O49" s="75"/>
      <c r="P49" s="76"/>
      <c r="Q49" s="76"/>
      <c r="R49" s="79"/>
      <c r="S49" s="49">
        <v>0</v>
      </c>
      <c r="T49" s="49">
        <v>0</v>
      </c>
      <c r="U49" s="50">
        <v>0</v>
      </c>
      <c r="V49" s="50">
        <v>0</v>
      </c>
      <c r="W49" s="50">
        <v>0</v>
      </c>
      <c r="X49" s="50">
        <v>0</v>
      </c>
      <c r="Y49" s="50">
        <v>0</v>
      </c>
      <c r="Z49" s="50" t="s">
        <v>1832</v>
      </c>
      <c r="AA49" s="71">
        <v>49</v>
      </c>
      <c r="AB49" s="71"/>
      <c r="AC49" s="72"/>
      <c r="AD49" s="78">
        <v>1231</v>
      </c>
      <c r="AE49" s="78">
        <v>939</v>
      </c>
      <c r="AF49" s="78">
        <v>26562</v>
      </c>
      <c r="AG49" s="78">
        <v>10</v>
      </c>
      <c r="AH49" s="78">
        <v>32400</v>
      </c>
      <c r="AI49" s="78" t="s">
        <v>495</v>
      </c>
      <c r="AJ49" s="78" t="s">
        <v>713</v>
      </c>
      <c r="AK49" s="93" t="s">
        <v>880</v>
      </c>
      <c r="AL49" s="78" t="s">
        <v>1033</v>
      </c>
      <c r="AM49" s="94">
        <v>40637.193761574075</v>
      </c>
      <c r="AN49" s="78" t="s">
        <v>1317</v>
      </c>
      <c r="AO49" s="93" t="s">
        <v>1364</v>
      </c>
      <c r="AP49" s="78" t="s">
        <v>66</v>
      </c>
      <c r="AQ49" s="2"/>
      <c r="AR49" s="3"/>
      <c r="AS49" s="3"/>
      <c r="AT49" s="3"/>
      <c r="AU49" s="3"/>
    </row>
    <row r="50" spans="1:47" x14ac:dyDescent="0.25">
      <c r="A50" s="64" t="s">
        <v>234</v>
      </c>
      <c r="B50" s="65" t="s">
        <v>1858</v>
      </c>
      <c r="C50" s="65" t="s">
        <v>56</v>
      </c>
      <c r="D50" s="66"/>
      <c r="E50" s="68"/>
      <c r="F50" s="95" t="s">
        <v>1109</v>
      </c>
      <c r="G50" s="65" t="s">
        <v>51</v>
      </c>
      <c r="H50" s="69" t="s">
        <v>234</v>
      </c>
      <c r="I50" s="70"/>
      <c r="J50" s="70"/>
      <c r="K50" s="69" t="s">
        <v>1620</v>
      </c>
      <c r="L50" s="73"/>
      <c r="M50" s="74">
        <v>9255.0546875</v>
      </c>
      <c r="N50" s="74">
        <v>7254.76220703125</v>
      </c>
      <c r="O50" s="75"/>
      <c r="P50" s="76"/>
      <c r="Q50" s="76"/>
      <c r="R50" s="79"/>
      <c r="S50" s="49">
        <v>0</v>
      </c>
      <c r="T50" s="49">
        <v>0</v>
      </c>
      <c r="U50" s="50">
        <v>0</v>
      </c>
      <c r="V50" s="50">
        <v>0</v>
      </c>
      <c r="W50" s="50">
        <v>0</v>
      </c>
      <c r="X50" s="50">
        <v>0</v>
      </c>
      <c r="Y50" s="50">
        <v>0</v>
      </c>
      <c r="Z50" s="50" t="s">
        <v>1832</v>
      </c>
      <c r="AA50" s="71">
        <v>50</v>
      </c>
      <c r="AB50" s="71"/>
      <c r="AC50" s="72"/>
      <c r="AD50" s="78">
        <v>594</v>
      </c>
      <c r="AE50" s="78">
        <v>12664</v>
      </c>
      <c r="AF50" s="78">
        <v>3903</v>
      </c>
      <c r="AG50" s="78">
        <v>340</v>
      </c>
      <c r="AH50" s="78">
        <v>-21600</v>
      </c>
      <c r="AI50" s="78" t="s">
        <v>496</v>
      </c>
      <c r="AJ50" s="78" t="s">
        <v>714</v>
      </c>
      <c r="AK50" s="93" t="s">
        <v>881</v>
      </c>
      <c r="AL50" s="78" t="s">
        <v>1018</v>
      </c>
      <c r="AM50" s="94">
        <v>39745.892731481479</v>
      </c>
      <c r="AN50" s="78" t="s">
        <v>1317</v>
      </c>
      <c r="AO50" s="93" t="s">
        <v>1365</v>
      </c>
      <c r="AP50" s="78" t="s">
        <v>66</v>
      </c>
      <c r="AQ50" s="2"/>
      <c r="AR50" s="3"/>
      <c r="AS50" s="3"/>
      <c r="AT50" s="3"/>
      <c r="AU50" s="3"/>
    </row>
    <row r="51" spans="1:47" x14ac:dyDescent="0.25">
      <c r="A51" s="64" t="s">
        <v>235</v>
      </c>
      <c r="B51" s="65" t="s">
        <v>1860</v>
      </c>
      <c r="C51" s="65" t="s">
        <v>56</v>
      </c>
      <c r="D51" s="66"/>
      <c r="E51" s="68"/>
      <c r="F51" s="95" t="s">
        <v>1110</v>
      </c>
      <c r="G51" s="65" t="s">
        <v>51</v>
      </c>
      <c r="H51" s="69" t="s">
        <v>235</v>
      </c>
      <c r="I51" s="70"/>
      <c r="J51" s="70"/>
      <c r="K51" s="69" t="s">
        <v>1621</v>
      </c>
      <c r="L51" s="73"/>
      <c r="M51" s="74">
        <v>9365.15234375</v>
      </c>
      <c r="N51" s="74">
        <v>4932.439453125</v>
      </c>
      <c r="O51" s="75"/>
      <c r="P51" s="76"/>
      <c r="Q51" s="76"/>
      <c r="R51" s="79"/>
      <c r="S51" s="49">
        <v>0</v>
      </c>
      <c r="T51" s="49">
        <v>0</v>
      </c>
      <c r="U51" s="50">
        <v>0</v>
      </c>
      <c r="V51" s="50">
        <v>0</v>
      </c>
      <c r="W51" s="50">
        <v>0</v>
      </c>
      <c r="X51" s="50">
        <v>0</v>
      </c>
      <c r="Y51" s="50">
        <v>0</v>
      </c>
      <c r="Z51" s="50" t="s">
        <v>1832</v>
      </c>
      <c r="AA51" s="71">
        <v>51</v>
      </c>
      <c r="AB51" s="71"/>
      <c r="AC51" s="72"/>
      <c r="AD51" s="78">
        <v>346</v>
      </c>
      <c r="AE51" s="78">
        <v>117</v>
      </c>
      <c r="AF51" s="78">
        <v>2377</v>
      </c>
      <c r="AG51" s="78">
        <v>6</v>
      </c>
      <c r="AH51" s="78">
        <v>-18000</v>
      </c>
      <c r="AI51" s="78" t="s">
        <v>497</v>
      </c>
      <c r="AJ51" s="78"/>
      <c r="AK51" s="93" t="s">
        <v>882</v>
      </c>
      <c r="AL51" s="78" t="s">
        <v>1020</v>
      </c>
      <c r="AM51" s="94">
        <v>41215.722071759257</v>
      </c>
      <c r="AN51" s="78" t="s">
        <v>1317</v>
      </c>
      <c r="AO51" s="93" t="s">
        <v>1366</v>
      </c>
      <c r="AP51" s="78" t="s">
        <v>66</v>
      </c>
      <c r="AQ51" s="2"/>
      <c r="AR51" s="3"/>
      <c r="AS51" s="3"/>
      <c r="AT51" s="3"/>
      <c r="AU51" s="3"/>
    </row>
    <row r="52" spans="1:47" x14ac:dyDescent="0.25">
      <c r="A52" s="64" t="s">
        <v>236</v>
      </c>
      <c r="B52" s="65" t="s">
        <v>1853</v>
      </c>
      <c r="C52" s="65" t="s">
        <v>56</v>
      </c>
      <c r="D52" s="66"/>
      <c r="E52" s="68"/>
      <c r="F52" s="95" t="s">
        <v>1111</v>
      </c>
      <c r="G52" s="65" t="s">
        <v>51</v>
      </c>
      <c r="H52" s="69" t="s">
        <v>236</v>
      </c>
      <c r="I52" s="70"/>
      <c r="J52" s="70"/>
      <c r="K52" s="69" t="s">
        <v>1622</v>
      </c>
      <c r="L52" s="73"/>
      <c r="M52" s="74">
        <v>3342.409912109375</v>
      </c>
      <c r="N52" s="74">
        <v>9256.556640625</v>
      </c>
      <c r="O52" s="75"/>
      <c r="P52" s="76"/>
      <c r="Q52" s="76"/>
      <c r="R52" s="79"/>
      <c r="S52" s="49">
        <v>0</v>
      </c>
      <c r="T52" s="49">
        <v>0</v>
      </c>
      <c r="U52" s="50">
        <v>0</v>
      </c>
      <c r="V52" s="50">
        <v>0</v>
      </c>
      <c r="W52" s="50">
        <v>0</v>
      </c>
      <c r="X52" s="50">
        <v>0</v>
      </c>
      <c r="Y52" s="50">
        <v>0</v>
      </c>
      <c r="Z52" s="50" t="s">
        <v>1832</v>
      </c>
      <c r="AA52" s="71">
        <v>52</v>
      </c>
      <c r="AB52" s="71"/>
      <c r="AC52" s="72"/>
      <c r="AD52" s="78">
        <v>203</v>
      </c>
      <c r="AE52" s="78">
        <v>248</v>
      </c>
      <c r="AF52" s="78">
        <v>2738</v>
      </c>
      <c r="AG52" s="78">
        <v>86</v>
      </c>
      <c r="AH52" s="78"/>
      <c r="AI52" s="78" t="s">
        <v>498</v>
      </c>
      <c r="AJ52" s="78"/>
      <c r="AK52" s="78"/>
      <c r="AL52" s="78"/>
      <c r="AM52" s="94">
        <v>40147.019560185188</v>
      </c>
      <c r="AN52" s="78" t="s">
        <v>1317</v>
      </c>
      <c r="AO52" s="93" t="s">
        <v>1367</v>
      </c>
      <c r="AP52" s="78" t="s">
        <v>66</v>
      </c>
      <c r="AQ52" s="2"/>
      <c r="AR52" s="3"/>
      <c r="AS52" s="3"/>
      <c r="AT52" s="3"/>
      <c r="AU52" s="3"/>
    </row>
    <row r="53" spans="1:47" x14ac:dyDescent="0.25">
      <c r="A53" s="64" t="s">
        <v>237</v>
      </c>
      <c r="B53" s="65" t="s">
        <v>1867</v>
      </c>
      <c r="C53" s="65" t="s">
        <v>56</v>
      </c>
      <c r="D53" s="66"/>
      <c r="E53" s="68"/>
      <c r="F53" s="95" t="s">
        <v>1112</v>
      </c>
      <c r="G53" s="65" t="s">
        <v>51</v>
      </c>
      <c r="H53" s="69" t="s">
        <v>237</v>
      </c>
      <c r="I53" s="70"/>
      <c r="J53" s="70"/>
      <c r="K53" s="69" t="s">
        <v>1623</v>
      </c>
      <c r="L53" s="73"/>
      <c r="M53" s="74">
        <v>725.51531982421875</v>
      </c>
      <c r="N53" s="74">
        <v>6160.46875</v>
      </c>
      <c r="O53" s="75"/>
      <c r="P53" s="76"/>
      <c r="Q53" s="76"/>
      <c r="R53" s="79"/>
      <c r="S53" s="49">
        <v>0</v>
      </c>
      <c r="T53" s="49">
        <v>0</v>
      </c>
      <c r="U53" s="50">
        <v>0</v>
      </c>
      <c r="V53" s="50">
        <v>0</v>
      </c>
      <c r="W53" s="50">
        <v>0</v>
      </c>
      <c r="X53" s="50">
        <v>0</v>
      </c>
      <c r="Y53" s="50">
        <v>0</v>
      </c>
      <c r="Z53" s="50" t="s">
        <v>1832</v>
      </c>
      <c r="AA53" s="71">
        <v>53</v>
      </c>
      <c r="AB53" s="71"/>
      <c r="AC53" s="72"/>
      <c r="AD53" s="78">
        <v>305</v>
      </c>
      <c r="AE53" s="78">
        <v>275</v>
      </c>
      <c r="AF53" s="78">
        <v>590</v>
      </c>
      <c r="AG53" s="78">
        <v>255</v>
      </c>
      <c r="AH53" s="78">
        <v>7200</v>
      </c>
      <c r="AI53" s="78" t="s">
        <v>499</v>
      </c>
      <c r="AJ53" s="78"/>
      <c r="AK53" s="78"/>
      <c r="AL53" s="78" t="s">
        <v>1024</v>
      </c>
      <c r="AM53" s="94">
        <v>40275.771458333336</v>
      </c>
      <c r="AN53" s="78" t="s">
        <v>1317</v>
      </c>
      <c r="AO53" s="93" t="s">
        <v>1368</v>
      </c>
      <c r="AP53" s="78" t="s">
        <v>66</v>
      </c>
      <c r="AQ53" s="2"/>
      <c r="AR53" s="3"/>
      <c r="AS53" s="3"/>
      <c r="AT53" s="3"/>
      <c r="AU53" s="3"/>
    </row>
    <row r="54" spans="1:47" x14ac:dyDescent="0.25">
      <c r="A54" s="64" t="s">
        <v>238</v>
      </c>
      <c r="B54" s="65" t="s">
        <v>1862</v>
      </c>
      <c r="C54" s="65" t="s">
        <v>56</v>
      </c>
      <c r="D54" s="66"/>
      <c r="E54" s="68"/>
      <c r="F54" s="95" t="s">
        <v>1113</v>
      </c>
      <c r="G54" s="65" t="s">
        <v>51</v>
      </c>
      <c r="H54" s="69" t="s">
        <v>238</v>
      </c>
      <c r="I54" s="70"/>
      <c r="J54" s="70"/>
      <c r="K54" s="69" t="s">
        <v>1624</v>
      </c>
      <c r="L54" s="73"/>
      <c r="M54" s="74">
        <v>4239.0908203125</v>
      </c>
      <c r="N54" s="74">
        <v>7934.544921875</v>
      </c>
      <c r="O54" s="75"/>
      <c r="P54" s="76"/>
      <c r="Q54" s="76"/>
      <c r="R54" s="79"/>
      <c r="S54" s="49">
        <v>0</v>
      </c>
      <c r="T54" s="49">
        <v>0</v>
      </c>
      <c r="U54" s="50">
        <v>0</v>
      </c>
      <c r="V54" s="50">
        <v>0</v>
      </c>
      <c r="W54" s="50">
        <v>0</v>
      </c>
      <c r="X54" s="50">
        <v>0</v>
      </c>
      <c r="Y54" s="50">
        <v>0</v>
      </c>
      <c r="Z54" s="50" t="s">
        <v>1832</v>
      </c>
      <c r="AA54" s="71">
        <v>54</v>
      </c>
      <c r="AB54" s="71"/>
      <c r="AC54" s="72"/>
      <c r="AD54" s="78">
        <v>730</v>
      </c>
      <c r="AE54" s="78">
        <v>403</v>
      </c>
      <c r="AF54" s="78">
        <v>5315</v>
      </c>
      <c r="AG54" s="78">
        <v>1409</v>
      </c>
      <c r="AH54" s="78">
        <v>39600</v>
      </c>
      <c r="AI54" s="78" t="s">
        <v>500</v>
      </c>
      <c r="AJ54" s="78" t="s">
        <v>708</v>
      </c>
      <c r="AK54" s="93" t="s">
        <v>883</v>
      </c>
      <c r="AL54" s="78" t="s">
        <v>728</v>
      </c>
      <c r="AM54" s="94">
        <v>39974.444502314815</v>
      </c>
      <c r="AN54" s="78" t="s">
        <v>1317</v>
      </c>
      <c r="AO54" s="93" t="s">
        <v>1369</v>
      </c>
      <c r="AP54" s="78" t="s">
        <v>66</v>
      </c>
      <c r="AQ54" s="2"/>
      <c r="AR54" s="3"/>
      <c r="AS54" s="3"/>
      <c r="AT54" s="3"/>
      <c r="AU54" s="3"/>
    </row>
    <row r="55" spans="1:47" x14ac:dyDescent="0.25">
      <c r="A55" s="64" t="s">
        <v>239</v>
      </c>
      <c r="B55" s="65" t="s">
        <v>1869</v>
      </c>
      <c r="C55" s="65" t="s">
        <v>56</v>
      </c>
      <c r="D55" s="66"/>
      <c r="E55" s="68"/>
      <c r="F55" s="95" t="s">
        <v>1114</v>
      </c>
      <c r="G55" s="65" t="s">
        <v>51</v>
      </c>
      <c r="H55" s="69" t="s">
        <v>239</v>
      </c>
      <c r="I55" s="70"/>
      <c r="J55" s="70"/>
      <c r="K55" s="69" t="s">
        <v>1625</v>
      </c>
      <c r="L55" s="73"/>
      <c r="M55" s="74">
        <v>6451.39990234375</v>
      </c>
      <c r="N55" s="74">
        <v>8168.25439453125</v>
      </c>
      <c r="O55" s="75"/>
      <c r="P55" s="76"/>
      <c r="Q55" s="76"/>
      <c r="R55" s="79"/>
      <c r="S55" s="49">
        <v>0</v>
      </c>
      <c r="T55" s="49">
        <v>0</v>
      </c>
      <c r="U55" s="50">
        <v>0</v>
      </c>
      <c r="V55" s="50">
        <v>0</v>
      </c>
      <c r="W55" s="50">
        <v>0</v>
      </c>
      <c r="X55" s="50">
        <v>0</v>
      </c>
      <c r="Y55" s="50">
        <v>0</v>
      </c>
      <c r="Z55" s="50" t="s">
        <v>1832</v>
      </c>
      <c r="AA55" s="71">
        <v>55</v>
      </c>
      <c r="AB55" s="71"/>
      <c r="AC55" s="72"/>
      <c r="AD55" s="78">
        <v>2002</v>
      </c>
      <c r="AE55" s="78">
        <v>325</v>
      </c>
      <c r="AF55" s="78">
        <v>1872</v>
      </c>
      <c r="AG55" s="78">
        <v>1537</v>
      </c>
      <c r="AH55" s="78">
        <v>-28800</v>
      </c>
      <c r="AI55" s="78" t="s">
        <v>501</v>
      </c>
      <c r="AJ55" s="78" t="s">
        <v>715</v>
      </c>
      <c r="AK55" s="93" t="s">
        <v>884</v>
      </c>
      <c r="AL55" s="78" t="s">
        <v>1026</v>
      </c>
      <c r="AM55" s="94">
        <v>41077.985949074071</v>
      </c>
      <c r="AN55" s="78" t="s">
        <v>1317</v>
      </c>
      <c r="AO55" s="93" t="s">
        <v>1370</v>
      </c>
      <c r="AP55" s="78" t="s">
        <v>66</v>
      </c>
      <c r="AQ55" s="2"/>
      <c r="AR55" s="3"/>
      <c r="AS55" s="3"/>
      <c r="AT55" s="3"/>
      <c r="AU55" s="3"/>
    </row>
    <row r="56" spans="1:47" x14ac:dyDescent="0.25">
      <c r="A56" s="64" t="s">
        <v>240</v>
      </c>
      <c r="B56" s="65" t="s">
        <v>1858</v>
      </c>
      <c r="C56" s="65" t="s">
        <v>56</v>
      </c>
      <c r="D56" s="66"/>
      <c r="E56" s="68"/>
      <c r="F56" s="95" t="s">
        <v>1115</v>
      </c>
      <c r="G56" s="65" t="s">
        <v>51</v>
      </c>
      <c r="H56" s="69" t="s">
        <v>240</v>
      </c>
      <c r="I56" s="70"/>
      <c r="J56" s="70"/>
      <c r="K56" s="69" t="s">
        <v>1626</v>
      </c>
      <c r="L56" s="73"/>
      <c r="M56" s="74">
        <v>807.13775634765625</v>
      </c>
      <c r="N56" s="74">
        <v>7992.4716796875</v>
      </c>
      <c r="O56" s="75"/>
      <c r="P56" s="76"/>
      <c r="Q56" s="76"/>
      <c r="R56" s="79"/>
      <c r="S56" s="49">
        <v>0</v>
      </c>
      <c r="T56" s="49">
        <v>0</v>
      </c>
      <c r="U56" s="50">
        <v>0</v>
      </c>
      <c r="V56" s="50">
        <v>0</v>
      </c>
      <c r="W56" s="50">
        <v>0</v>
      </c>
      <c r="X56" s="50">
        <v>0</v>
      </c>
      <c r="Y56" s="50">
        <v>0</v>
      </c>
      <c r="Z56" s="50" t="s">
        <v>1832</v>
      </c>
      <c r="AA56" s="71">
        <v>56</v>
      </c>
      <c r="AB56" s="71"/>
      <c r="AC56" s="72"/>
      <c r="AD56" s="78">
        <v>742</v>
      </c>
      <c r="AE56" s="78">
        <v>573</v>
      </c>
      <c r="AF56" s="78">
        <v>2342</v>
      </c>
      <c r="AG56" s="78">
        <v>163</v>
      </c>
      <c r="AH56" s="78">
        <v>-21600</v>
      </c>
      <c r="AI56" s="78" t="s">
        <v>502</v>
      </c>
      <c r="AJ56" s="78" t="s">
        <v>716</v>
      </c>
      <c r="AK56" s="93" t="s">
        <v>885</v>
      </c>
      <c r="AL56" s="78" t="s">
        <v>1018</v>
      </c>
      <c r="AM56" s="94">
        <v>40178.969976851855</v>
      </c>
      <c r="AN56" s="78" t="s">
        <v>1317</v>
      </c>
      <c r="AO56" s="93" t="s">
        <v>1371</v>
      </c>
      <c r="AP56" s="78" t="s">
        <v>66</v>
      </c>
      <c r="AQ56" s="2"/>
      <c r="AR56" s="3"/>
      <c r="AS56" s="3"/>
      <c r="AT56" s="3"/>
      <c r="AU56" s="3"/>
    </row>
    <row r="57" spans="1:47" x14ac:dyDescent="0.25">
      <c r="A57" s="64" t="s">
        <v>241</v>
      </c>
      <c r="B57" s="65" t="s">
        <v>1858</v>
      </c>
      <c r="C57" s="65" t="s">
        <v>56</v>
      </c>
      <c r="D57" s="66"/>
      <c r="E57" s="68"/>
      <c r="F57" s="95" t="s">
        <v>1116</v>
      </c>
      <c r="G57" s="65" t="s">
        <v>51</v>
      </c>
      <c r="H57" s="69" t="s">
        <v>241</v>
      </c>
      <c r="I57" s="70"/>
      <c r="J57" s="70"/>
      <c r="K57" s="69" t="s">
        <v>1627</v>
      </c>
      <c r="L57" s="73"/>
      <c r="M57" s="74">
        <v>1311.207275390625</v>
      </c>
      <c r="N57" s="74">
        <v>5173.2607421875</v>
      </c>
      <c r="O57" s="75"/>
      <c r="P57" s="76"/>
      <c r="Q57" s="76"/>
      <c r="R57" s="79"/>
      <c r="S57" s="49">
        <v>0</v>
      </c>
      <c r="T57" s="49">
        <v>0</v>
      </c>
      <c r="U57" s="50">
        <v>0</v>
      </c>
      <c r="V57" s="50">
        <v>0</v>
      </c>
      <c r="W57" s="50">
        <v>0</v>
      </c>
      <c r="X57" s="50">
        <v>0</v>
      </c>
      <c r="Y57" s="50">
        <v>0</v>
      </c>
      <c r="Z57" s="50" t="s">
        <v>1832</v>
      </c>
      <c r="AA57" s="71">
        <v>57</v>
      </c>
      <c r="AB57" s="71"/>
      <c r="AC57" s="72"/>
      <c r="AD57" s="78">
        <v>2001</v>
      </c>
      <c r="AE57" s="78">
        <v>4521</v>
      </c>
      <c r="AF57" s="78">
        <v>9390</v>
      </c>
      <c r="AG57" s="78">
        <v>615</v>
      </c>
      <c r="AH57" s="78">
        <v>-21600</v>
      </c>
      <c r="AI57" s="78" t="s">
        <v>503</v>
      </c>
      <c r="AJ57" s="78" t="s">
        <v>717</v>
      </c>
      <c r="AK57" s="93" t="s">
        <v>886</v>
      </c>
      <c r="AL57" s="78" t="s">
        <v>1018</v>
      </c>
      <c r="AM57" s="94">
        <v>39227.070648148147</v>
      </c>
      <c r="AN57" s="78" t="s">
        <v>1317</v>
      </c>
      <c r="AO57" s="93" t="s">
        <v>1372</v>
      </c>
      <c r="AP57" s="78" t="s">
        <v>66</v>
      </c>
      <c r="AQ57" s="2"/>
      <c r="AR57" s="3"/>
      <c r="AS57" s="3"/>
      <c r="AT57" s="3"/>
      <c r="AU57" s="3"/>
    </row>
    <row r="58" spans="1:47" x14ac:dyDescent="0.25">
      <c r="A58" s="64" t="s">
        <v>242</v>
      </c>
      <c r="B58" s="65" t="s">
        <v>1858</v>
      </c>
      <c r="C58" s="65" t="s">
        <v>56</v>
      </c>
      <c r="D58" s="66"/>
      <c r="E58" s="68"/>
      <c r="F58" s="95" t="s">
        <v>1117</v>
      </c>
      <c r="G58" s="65" t="s">
        <v>51</v>
      </c>
      <c r="H58" s="69" t="s">
        <v>242</v>
      </c>
      <c r="I58" s="70"/>
      <c r="J58" s="70"/>
      <c r="K58" s="69" t="s">
        <v>1628</v>
      </c>
      <c r="L58" s="73"/>
      <c r="M58" s="74">
        <v>7987.22900390625</v>
      </c>
      <c r="N58" s="74">
        <v>8415.1904296875</v>
      </c>
      <c r="O58" s="75"/>
      <c r="P58" s="76"/>
      <c r="Q58" s="76"/>
      <c r="R58" s="79"/>
      <c r="S58" s="49">
        <v>0</v>
      </c>
      <c r="T58" s="49">
        <v>0</v>
      </c>
      <c r="U58" s="50">
        <v>0</v>
      </c>
      <c r="V58" s="50">
        <v>0</v>
      </c>
      <c r="W58" s="50">
        <v>0</v>
      </c>
      <c r="X58" s="50">
        <v>0</v>
      </c>
      <c r="Y58" s="50">
        <v>0</v>
      </c>
      <c r="Z58" s="50" t="s">
        <v>1832</v>
      </c>
      <c r="AA58" s="71">
        <v>58</v>
      </c>
      <c r="AB58" s="71"/>
      <c r="AC58" s="72"/>
      <c r="AD58" s="78">
        <v>194</v>
      </c>
      <c r="AE58" s="78">
        <v>196</v>
      </c>
      <c r="AF58" s="78">
        <v>1992</v>
      </c>
      <c r="AG58" s="78">
        <v>16</v>
      </c>
      <c r="AH58" s="78">
        <v>-21600</v>
      </c>
      <c r="AI58" s="78" t="s">
        <v>504</v>
      </c>
      <c r="AJ58" s="78" t="s">
        <v>692</v>
      </c>
      <c r="AK58" s="93" t="s">
        <v>887</v>
      </c>
      <c r="AL58" s="78" t="s">
        <v>1018</v>
      </c>
      <c r="AM58" s="94">
        <v>39585.682951388888</v>
      </c>
      <c r="AN58" s="78" t="s">
        <v>1317</v>
      </c>
      <c r="AO58" s="93" t="s">
        <v>1373</v>
      </c>
      <c r="AP58" s="78" t="s">
        <v>66</v>
      </c>
      <c r="AQ58" s="2"/>
      <c r="AR58" s="3"/>
      <c r="AS58" s="3"/>
      <c r="AT58" s="3"/>
      <c r="AU58" s="3"/>
    </row>
    <row r="59" spans="1:47" x14ac:dyDescent="0.25">
      <c r="A59" s="64" t="s">
        <v>243</v>
      </c>
      <c r="B59" s="65" t="s">
        <v>1877</v>
      </c>
      <c r="C59" s="65" t="s">
        <v>56</v>
      </c>
      <c r="D59" s="66"/>
      <c r="E59" s="68"/>
      <c r="F59" s="95" t="s">
        <v>1118</v>
      </c>
      <c r="G59" s="65" t="s">
        <v>51</v>
      </c>
      <c r="H59" s="69" t="s">
        <v>243</v>
      </c>
      <c r="I59" s="70"/>
      <c r="J59" s="70"/>
      <c r="K59" s="69" t="s">
        <v>1629</v>
      </c>
      <c r="L59" s="73"/>
      <c r="M59" s="74">
        <v>1462.1748046875</v>
      </c>
      <c r="N59" s="74">
        <v>1540.43896484375</v>
      </c>
      <c r="O59" s="75"/>
      <c r="P59" s="76"/>
      <c r="Q59" s="76"/>
      <c r="R59" s="79"/>
      <c r="S59" s="49">
        <v>0</v>
      </c>
      <c r="T59" s="49">
        <v>0</v>
      </c>
      <c r="U59" s="50">
        <v>0</v>
      </c>
      <c r="V59" s="50">
        <v>0</v>
      </c>
      <c r="W59" s="50">
        <v>0</v>
      </c>
      <c r="X59" s="50">
        <v>0</v>
      </c>
      <c r="Y59" s="50">
        <v>0</v>
      </c>
      <c r="Z59" s="50" t="s">
        <v>1832</v>
      </c>
      <c r="AA59" s="71">
        <v>59</v>
      </c>
      <c r="AB59" s="71"/>
      <c r="AC59" s="72"/>
      <c r="AD59" s="78">
        <v>322</v>
      </c>
      <c r="AE59" s="78">
        <v>727</v>
      </c>
      <c r="AF59" s="78">
        <v>2366</v>
      </c>
      <c r="AG59" s="78">
        <v>1067</v>
      </c>
      <c r="AH59" s="78">
        <v>7200</v>
      </c>
      <c r="AI59" s="78" t="s">
        <v>505</v>
      </c>
      <c r="AJ59" s="78" t="s">
        <v>718</v>
      </c>
      <c r="AK59" s="93" t="s">
        <v>888</v>
      </c>
      <c r="AL59" s="78" t="s">
        <v>1034</v>
      </c>
      <c r="AM59" s="94">
        <v>40486.88925925926</v>
      </c>
      <c r="AN59" s="78" t="s">
        <v>1317</v>
      </c>
      <c r="AO59" s="93" t="s">
        <v>1374</v>
      </c>
      <c r="AP59" s="78" t="s">
        <v>66</v>
      </c>
      <c r="AQ59" s="2"/>
      <c r="AR59" s="3"/>
      <c r="AS59" s="3"/>
      <c r="AT59" s="3"/>
      <c r="AU59" s="3"/>
    </row>
    <row r="60" spans="1:47" x14ac:dyDescent="0.25">
      <c r="A60" s="64" t="s">
        <v>244</v>
      </c>
      <c r="B60" s="65" t="s">
        <v>1858</v>
      </c>
      <c r="C60" s="65" t="s">
        <v>56</v>
      </c>
      <c r="D60" s="66"/>
      <c r="E60" s="68"/>
      <c r="F60" s="95" t="s">
        <v>1119</v>
      </c>
      <c r="G60" s="65" t="s">
        <v>51</v>
      </c>
      <c r="H60" s="69" t="s">
        <v>244</v>
      </c>
      <c r="I60" s="70"/>
      <c r="J60" s="70"/>
      <c r="K60" s="69" t="s">
        <v>1630</v>
      </c>
      <c r="L60" s="73"/>
      <c r="M60" s="74">
        <v>9853.3251953125</v>
      </c>
      <c r="N60" s="74">
        <v>6377.93896484375</v>
      </c>
      <c r="O60" s="75"/>
      <c r="P60" s="76"/>
      <c r="Q60" s="76"/>
      <c r="R60" s="79"/>
      <c r="S60" s="49">
        <v>0</v>
      </c>
      <c r="T60" s="49">
        <v>0</v>
      </c>
      <c r="U60" s="50">
        <v>0</v>
      </c>
      <c r="V60" s="50">
        <v>0</v>
      </c>
      <c r="W60" s="50">
        <v>0</v>
      </c>
      <c r="X60" s="50">
        <v>0</v>
      </c>
      <c r="Y60" s="50">
        <v>0</v>
      </c>
      <c r="Z60" s="50" t="s">
        <v>1832</v>
      </c>
      <c r="AA60" s="71">
        <v>60</v>
      </c>
      <c r="AB60" s="71"/>
      <c r="AC60" s="72"/>
      <c r="AD60" s="78">
        <v>79</v>
      </c>
      <c r="AE60" s="78">
        <v>15</v>
      </c>
      <c r="AF60" s="78">
        <v>92</v>
      </c>
      <c r="AG60" s="78">
        <v>11</v>
      </c>
      <c r="AH60" s="78">
        <v>-21600</v>
      </c>
      <c r="AI60" s="78"/>
      <c r="AJ60" s="78" t="s">
        <v>719</v>
      </c>
      <c r="AK60" s="78"/>
      <c r="AL60" s="78" t="s">
        <v>1018</v>
      </c>
      <c r="AM60" s="94">
        <v>40901.711157407408</v>
      </c>
      <c r="AN60" s="78" t="s">
        <v>1317</v>
      </c>
      <c r="AO60" s="93" t="s">
        <v>1375</v>
      </c>
      <c r="AP60" s="78" t="s">
        <v>66</v>
      </c>
      <c r="AQ60" s="2"/>
      <c r="AR60" s="3"/>
      <c r="AS60" s="3"/>
      <c r="AT60" s="3"/>
      <c r="AU60" s="3"/>
    </row>
    <row r="61" spans="1:47" x14ac:dyDescent="0.25">
      <c r="A61" s="64" t="s">
        <v>245</v>
      </c>
      <c r="B61" s="65" t="s">
        <v>1878</v>
      </c>
      <c r="C61" s="65" t="s">
        <v>56</v>
      </c>
      <c r="D61" s="66"/>
      <c r="E61" s="68"/>
      <c r="F61" s="95" t="s">
        <v>1120</v>
      </c>
      <c r="G61" s="65" t="s">
        <v>51</v>
      </c>
      <c r="H61" s="69" t="s">
        <v>245</v>
      </c>
      <c r="I61" s="70"/>
      <c r="J61" s="70"/>
      <c r="K61" s="69" t="s">
        <v>1631</v>
      </c>
      <c r="L61" s="73"/>
      <c r="M61" s="74">
        <v>9803.4599609375</v>
      </c>
      <c r="N61" s="74">
        <v>3602.187255859375</v>
      </c>
      <c r="O61" s="75"/>
      <c r="P61" s="76"/>
      <c r="Q61" s="76"/>
      <c r="R61" s="79"/>
      <c r="S61" s="49">
        <v>0</v>
      </c>
      <c r="T61" s="49">
        <v>0</v>
      </c>
      <c r="U61" s="50">
        <v>0</v>
      </c>
      <c r="V61" s="50">
        <v>0</v>
      </c>
      <c r="W61" s="50">
        <v>0</v>
      </c>
      <c r="X61" s="50">
        <v>0</v>
      </c>
      <c r="Y61" s="50">
        <v>0</v>
      </c>
      <c r="Z61" s="50" t="s">
        <v>1832</v>
      </c>
      <c r="AA61" s="71">
        <v>61</v>
      </c>
      <c r="AB61" s="71"/>
      <c r="AC61" s="72"/>
      <c r="AD61" s="78">
        <v>185</v>
      </c>
      <c r="AE61" s="78">
        <v>247</v>
      </c>
      <c r="AF61" s="78">
        <v>6676</v>
      </c>
      <c r="AG61" s="78">
        <v>356</v>
      </c>
      <c r="AH61" s="78">
        <v>-10800</v>
      </c>
      <c r="AI61" s="78" t="s">
        <v>506</v>
      </c>
      <c r="AJ61" s="78" t="s">
        <v>720</v>
      </c>
      <c r="AK61" s="93" t="s">
        <v>889</v>
      </c>
      <c r="AL61" s="78" t="s">
        <v>1035</v>
      </c>
      <c r="AM61" s="94">
        <v>39603.179872685185</v>
      </c>
      <c r="AN61" s="78" t="s">
        <v>1317</v>
      </c>
      <c r="AO61" s="93" t="s">
        <v>1376</v>
      </c>
      <c r="AP61" s="78" t="s">
        <v>66</v>
      </c>
      <c r="AQ61" s="2"/>
      <c r="AR61" s="3"/>
      <c r="AS61" s="3"/>
      <c r="AT61" s="3"/>
      <c r="AU61" s="3"/>
    </row>
    <row r="62" spans="1:47" x14ac:dyDescent="0.25">
      <c r="A62" s="64" t="s">
        <v>246</v>
      </c>
      <c r="B62" s="65" t="s">
        <v>1858</v>
      </c>
      <c r="C62" s="65" t="s">
        <v>56</v>
      </c>
      <c r="D62" s="66"/>
      <c r="E62" s="68"/>
      <c r="F62" s="95" t="s">
        <v>1121</v>
      </c>
      <c r="G62" s="65" t="s">
        <v>51</v>
      </c>
      <c r="H62" s="69" t="s">
        <v>246</v>
      </c>
      <c r="I62" s="70"/>
      <c r="J62" s="70"/>
      <c r="K62" s="69" t="s">
        <v>1632</v>
      </c>
      <c r="L62" s="73"/>
      <c r="M62" s="74">
        <v>9128.935546875</v>
      </c>
      <c r="N62" s="74">
        <v>3185.8330078125</v>
      </c>
      <c r="O62" s="75"/>
      <c r="P62" s="76"/>
      <c r="Q62" s="76"/>
      <c r="R62" s="79"/>
      <c r="S62" s="49">
        <v>0</v>
      </c>
      <c r="T62" s="49">
        <v>0</v>
      </c>
      <c r="U62" s="50">
        <v>0</v>
      </c>
      <c r="V62" s="50">
        <v>0</v>
      </c>
      <c r="W62" s="50">
        <v>0</v>
      </c>
      <c r="X62" s="50">
        <v>0</v>
      </c>
      <c r="Y62" s="50">
        <v>0</v>
      </c>
      <c r="Z62" s="50" t="s">
        <v>1832</v>
      </c>
      <c r="AA62" s="71">
        <v>62</v>
      </c>
      <c r="AB62" s="71"/>
      <c r="AC62" s="72"/>
      <c r="AD62" s="78">
        <v>47</v>
      </c>
      <c r="AE62" s="78">
        <v>1827</v>
      </c>
      <c r="AF62" s="78">
        <v>240</v>
      </c>
      <c r="AG62" s="78">
        <v>0</v>
      </c>
      <c r="AH62" s="78">
        <v>-21600</v>
      </c>
      <c r="AI62" s="78" t="s">
        <v>507</v>
      </c>
      <c r="AJ62" s="78" t="s">
        <v>721</v>
      </c>
      <c r="AK62" s="93" t="s">
        <v>890</v>
      </c>
      <c r="AL62" s="78" t="s">
        <v>1018</v>
      </c>
      <c r="AM62" s="94">
        <v>40752.889560185184</v>
      </c>
      <c r="AN62" s="78" t="s">
        <v>1317</v>
      </c>
      <c r="AO62" s="93" t="s">
        <v>1377</v>
      </c>
      <c r="AP62" s="78" t="s">
        <v>66</v>
      </c>
      <c r="AQ62" s="2"/>
      <c r="AR62" s="3"/>
      <c r="AS62" s="3"/>
      <c r="AT62" s="3"/>
      <c r="AU62" s="3"/>
    </row>
    <row r="63" spans="1:47" x14ac:dyDescent="0.25">
      <c r="A63" s="64" t="s">
        <v>247</v>
      </c>
      <c r="B63" s="65" t="s">
        <v>1879</v>
      </c>
      <c r="C63" s="65" t="s">
        <v>56</v>
      </c>
      <c r="D63" s="66"/>
      <c r="E63" s="68"/>
      <c r="F63" s="95" t="s">
        <v>1122</v>
      </c>
      <c r="G63" s="65" t="s">
        <v>51</v>
      </c>
      <c r="H63" s="69" t="s">
        <v>247</v>
      </c>
      <c r="I63" s="70"/>
      <c r="J63" s="70"/>
      <c r="K63" s="69" t="s">
        <v>1633</v>
      </c>
      <c r="L63" s="73"/>
      <c r="M63" s="74">
        <v>9684.9453125</v>
      </c>
      <c r="N63" s="74">
        <v>4569.68212890625</v>
      </c>
      <c r="O63" s="75"/>
      <c r="P63" s="76"/>
      <c r="Q63" s="76"/>
      <c r="R63" s="79"/>
      <c r="S63" s="49">
        <v>0</v>
      </c>
      <c r="T63" s="49">
        <v>0</v>
      </c>
      <c r="U63" s="50">
        <v>0</v>
      </c>
      <c r="V63" s="50">
        <v>0</v>
      </c>
      <c r="W63" s="50">
        <v>0</v>
      </c>
      <c r="X63" s="50">
        <v>0</v>
      </c>
      <c r="Y63" s="50">
        <v>0</v>
      </c>
      <c r="Z63" s="50" t="s">
        <v>1832</v>
      </c>
      <c r="AA63" s="71">
        <v>63</v>
      </c>
      <c r="AB63" s="71"/>
      <c r="AC63" s="72"/>
      <c r="AD63" s="78">
        <v>249</v>
      </c>
      <c r="AE63" s="78">
        <v>12212</v>
      </c>
      <c r="AF63" s="78">
        <v>47942</v>
      </c>
      <c r="AG63" s="78">
        <v>644</v>
      </c>
      <c r="AH63" s="78">
        <v>25200</v>
      </c>
      <c r="AI63" s="78" t="s">
        <v>508</v>
      </c>
      <c r="AJ63" s="78" t="s">
        <v>722</v>
      </c>
      <c r="AK63" s="93" t="s">
        <v>891</v>
      </c>
      <c r="AL63" s="78" t="s">
        <v>1036</v>
      </c>
      <c r="AM63" s="94">
        <v>39827.717916666668</v>
      </c>
      <c r="AN63" s="78" t="s">
        <v>1317</v>
      </c>
      <c r="AO63" s="93" t="s">
        <v>1378</v>
      </c>
      <c r="AP63" s="78" t="s">
        <v>66</v>
      </c>
      <c r="AQ63" s="2"/>
      <c r="AR63" s="3"/>
      <c r="AS63" s="3"/>
      <c r="AT63" s="3"/>
      <c r="AU63" s="3"/>
    </row>
    <row r="64" spans="1:47" x14ac:dyDescent="0.25">
      <c r="A64" s="64" t="s">
        <v>248</v>
      </c>
      <c r="B64" s="65" t="s">
        <v>1880</v>
      </c>
      <c r="C64" s="65" t="s">
        <v>56</v>
      </c>
      <c r="D64" s="66"/>
      <c r="E64" s="68"/>
      <c r="F64" s="95" t="s">
        <v>1123</v>
      </c>
      <c r="G64" s="65" t="s">
        <v>51</v>
      </c>
      <c r="H64" s="69" t="s">
        <v>248</v>
      </c>
      <c r="I64" s="70"/>
      <c r="J64" s="70"/>
      <c r="K64" s="69" t="s">
        <v>1634</v>
      </c>
      <c r="L64" s="73"/>
      <c r="M64" s="74">
        <v>6582.27978515625</v>
      </c>
      <c r="N64" s="74">
        <v>9083.125</v>
      </c>
      <c r="O64" s="75"/>
      <c r="P64" s="76"/>
      <c r="Q64" s="76"/>
      <c r="R64" s="79"/>
      <c r="S64" s="49">
        <v>0</v>
      </c>
      <c r="T64" s="49">
        <v>0</v>
      </c>
      <c r="U64" s="50">
        <v>0</v>
      </c>
      <c r="V64" s="50">
        <v>0</v>
      </c>
      <c r="W64" s="50">
        <v>0</v>
      </c>
      <c r="X64" s="50">
        <v>0</v>
      </c>
      <c r="Y64" s="50">
        <v>0</v>
      </c>
      <c r="Z64" s="50" t="s">
        <v>1832</v>
      </c>
      <c r="AA64" s="71">
        <v>64</v>
      </c>
      <c r="AB64" s="71"/>
      <c r="AC64" s="72"/>
      <c r="AD64" s="78">
        <v>438</v>
      </c>
      <c r="AE64" s="78">
        <v>492</v>
      </c>
      <c r="AF64" s="78">
        <v>83151</v>
      </c>
      <c r="AG64" s="78">
        <v>3513</v>
      </c>
      <c r="AH64" s="78">
        <v>3600</v>
      </c>
      <c r="AI64" s="78" t="s">
        <v>509</v>
      </c>
      <c r="AJ64" s="78" t="s">
        <v>723</v>
      </c>
      <c r="AK64" s="93" t="s">
        <v>892</v>
      </c>
      <c r="AL64" s="78" t="s">
        <v>836</v>
      </c>
      <c r="AM64" s="94">
        <v>39380.738969907405</v>
      </c>
      <c r="AN64" s="78" t="s">
        <v>1317</v>
      </c>
      <c r="AO64" s="93" t="s">
        <v>1379</v>
      </c>
      <c r="AP64" s="78" t="s">
        <v>66</v>
      </c>
      <c r="AQ64" s="2"/>
      <c r="AR64" s="3"/>
      <c r="AS64" s="3"/>
      <c r="AT64" s="3"/>
      <c r="AU64" s="3"/>
    </row>
    <row r="65" spans="1:47" x14ac:dyDescent="0.25">
      <c r="A65" s="64" t="s">
        <v>249</v>
      </c>
      <c r="B65" s="65" t="s">
        <v>1858</v>
      </c>
      <c r="C65" s="65" t="s">
        <v>56</v>
      </c>
      <c r="D65" s="66"/>
      <c r="E65" s="68"/>
      <c r="F65" s="95" t="s">
        <v>1124</v>
      </c>
      <c r="G65" s="65" t="s">
        <v>51</v>
      </c>
      <c r="H65" s="69" t="s">
        <v>249</v>
      </c>
      <c r="I65" s="70"/>
      <c r="J65" s="70"/>
      <c r="K65" s="69" t="s">
        <v>1635</v>
      </c>
      <c r="L65" s="73"/>
      <c r="M65" s="74">
        <v>918.219482421875</v>
      </c>
      <c r="N65" s="74">
        <v>9105.818359375</v>
      </c>
      <c r="O65" s="75"/>
      <c r="P65" s="76"/>
      <c r="Q65" s="76"/>
      <c r="R65" s="79"/>
      <c r="S65" s="49">
        <v>0</v>
      </c>
      <c r="T65" s="49">
        <v>0</v>
      </c>
      <c r="U65" s="50">
        <v>0</v>
      </c>
      <c r="V65" s="50">
        <v>0</v>
      </c>
      <c r="W65" s="50">
        <v>0</v>
      </c>
      <c r="X65" s="50">
        <v>0</v>
      </c>
      <c r="Y65" s="50">
        <v>0</v>
      </c>
      <c r="Z65" s="50" t="s">
        <v>1832</v>
      </c>
      <c r="AA65" s="71">
        <v>65</v>
      </c>
      <c r="AB65" s="71"/>
      <c r="AC65" s="72"/>
      <c r="AD65" s="78">
        <v>81</v>
      </c>
      <c r="AE65" s="78">
        <v>62</v>
      </c>
      <c r="AF65" s="78">
        <v>330</v>
      </c>
      <c r="AG65" s="78">
        <v>31</v>
      </c>
      <c r="AH65" s="78">
        <v>-21600</v>
      </c>
      <c r="AI65" s="78" t="s">
        <v>510</v>
      </c>
      <c r="AJ65" s="78" t="s">
        <v>724</v>
      </c>
      <c r="AK65" s="93" t="s">
        <v>893</v>
      </c>
      <c r="AL65" s="78" t="s">
        <v>1018</v>
      </c>
      <c r="AM65" s="94">
        <v>40263.118171296293</v>
      </c>
      <c r="AN65" s="78" t="s">
        <v>1317</v>
      </c>
      <c r="AO65" s="93" t="s">
        <v>1380</v>
      </c>
      <c r="AP65" s="78" t="s">
        <v>66</v>
      </c>
      <c r="AQ65" s="2"/>
      <c r="AR65" s="3"/>
      <c r="AS65" s="3"/>
      <c r="AT65" s="3"/>
      <c r="AU65" s="3"/>
    </row>
    <row r="66" spans="1:47" x14ac:dyDescent="0.25">
      <c r="A66" s="64" t="s">
        <v>250</v>
      </c>
      <c r="B66" s="65" t="s">
        <v>1863</v>
      </c>
      <c r="C66" s="65" t="s">
        <v>56</v>
      </c>
      <c r="D66" s="66"/>
      <c r="E66" s="68"/>
      <c r="F66" s="95" t="s">
        <v>1125</v>
      </c>
      <c r="G66" s="65" t="s">
        <v>51</v>
      </c>
      <c r="H66" s="69" t="s">
        <v>250</v>
      </c>
      <c r="I66" s="70"/>
      <c r="J66" s="70"/>
      <c r="K66" s="69" t="s">
        <v>1636</v>
      </c>
      <c r="L66" s="73"/>
      <c r="M66" s="74">
        <v>1962.60107421875</v>
      </c>
      <c r="N66" s="74">
        <v>9242.572265625</v>
      </c>
      <c r="O66" s="75"/>
      <c r="P66" s="76"/>
      <c r="Q66" s="76"/>
      <c r="R66" s="79"/>
      <c r="S66" s="49">
        <v>0</v>
      </c>
      <c r="T66" s="49">
        <v>0</v>
      </c>
      <c r="U66" s="50">
        <v>0</v>
      </c>
      <c r="V66" s="50">
        <v>0</v>
      </c>
      <c r="W66" s="50">
        <v>0</v>
      </c>
      <c r="X66" s="50">
        <v>0</v>
      </c>
      <c r="Y66" s="50">
        <v>0</v>
      </c>
      <c r="Z66" s="50" t="s">
        <v>1832</v>
      </c>
      <c r="AA66" s="71">
        <v>66</v>
      </c>
      <c r="AB66" s="71"/>
      <c r="AC66" s="72"/>
      <c r="AD66" s="78">
        <v>91</v>
      </c>
      <c r="AE66" s="78">
        <v>14</v>
      </c>
      <c r="AF66" s="78">
        <v>164</v>
      </c>
      <c r="AG66" s="78">
        <v>0</v>
      </c>
      <c r="AH66" s="78">
        <v>0</v>
      </c>
      <c r="AI66" s="78" t="s">
        <v>511</v>
      </c>
      <c r="AJ66" s="78"/>
      <c r="AK66" s="93" t="s">
        <v>894</v>
      </c>
      <c r="AL66" s="78" t="s">
        <v>734</v>
      </c>
      <c r="AM66" s="94">
        <v>39489.591828703706</v>
      </c>
      <c r="AN66" s="78" t="s">
        <v>1317</v>
      </c>
      <c r="AO66" s="93" t="s">
        <v>1381</v>
      </c>
      <c r="AP66" s="78" t="s">
        <v>66</v>
      </c>
      <c r="AQ66" s="2"/>
      <c r="AR66" s="3"/>
      <c r="AS66" s="3"/>
      <c r="AT66" s="3"/>
      <c r="AU66" s="3"/>
    </row>
    <row r="67" spans="1:47" x14ac:dyDescent="0.25">
      <c r="A67" s="64" t="s">
        <v>251</v>
      </c>
      <c r="B67" s="65" t="s">
        <v>1881</v>
      </c>
      <c r="C67" s="65" t="s">
        <v>56</v>
      </c>
      <c r="D67" s="66"/>
      <c r="E67" s="68"/>
      <c r="F67" s="95" t="s">
        <v>1126</v>
      </c>
      <c r="G67" s="65" t="s">
        <v>51</v>
      </c>
      <c r="H67" s="69" t="s">
        <v>251</v>
      </c>
      <c r="I67" s="70"/>
      <c r="J67" s="70"/>
      <c r="K67" s="69" t="s">
        <v>1637</v>
      </c>
      <c r="L67" s="73"/>
      <c r="M67" s="74">
        <v>2762.423828125</v>
      </c>
      <c r="N67" s="74">
        <v>8647.8408203125</v>
      </c>
      <c r="O67" s="75"/>
      <c r="P67" s="76"/>
      <c r="Q67" s="76"/>
      <c r="R67" s="79"/>
      <c r="S67" s="49">
        <v>0</v>
      </c>
      <c r="T67" s="49">
        <v>0</v>
      </c>
      <c r="U67" s="50">
        <v>0</v>
      </c>
      <c r="V67" s="50">
        <v>0</v>
      </c>
      <c r="W67" s="50">
        <v>0</v>
      </c>
      <c r="X67" s="50">
        <v>0</v>
      </c>
      <c r="Y67" s="50">
        <v>0</v>
      </c>
      <c r="Z67" s="50" t="s">
        <v>1832</v>
      </c>
      <c r="AA67" s="71">
        <v>67</v>
      </c>
      <c r="AB67" s="71"/>
      <c r="AC67" s="72"/>
      <c r="AD67" s="78">
        <v>275</v>
      </c>
      <c r="AE67" s="78">
        <v>757</v>
      </c>
      <c r="AF67" s="78">
        <v>2414</v>
      </c>
      <c r="AG67" s="78">
        <v>433</v>
      </c>
      <c r="AH67" s="78">
        <v>-10800</v>
      </c>
      <c r="AI67" s="78" t="s">
        <v>512</v>
      </c>
      <c r="AJ67" s="78"/>
      <c r="AK67" s="93" t="s">
        <v>895</v>
      </c>
      <c r="AL67" s="78" t="s">
        <v>1037</v>
      </c>
      <c r="AM67" s="94">
        <v>40351.52648148148</v>
      </c>
      <c r="AN67" s="78" t="s">
        <v>1317</v>
      </c>
      <c r="AO67" s="93" t="s">
        <v>1382</v>
      </c>
      <c r="AP67" s="78" t="s">
        <v>66</v>
      </c>
      <c r="AQ67" s="2"/>
      <c r="AR67" s="3"/>
      <c r="AS67" s="3"/>
      <c r="AT67" s="3"/>
      <c r="AU67" s="3"/>
    </row>
    <row r="68" spans="1:47" x14ac:dyDescent="0.25">
      <c r="A68" s="64" t="s">
        <v>252</v>
      </c>
      <c r="B68" s="65" t="s">
        <v>1858</v>
      </c>
      <c r="C68" s="65" t="s">
        <v>56</v>
      </c>
      <c r="D68" s="66"/>
      <c r="E68" s="68"/>
      <c r="F68" s="95" t="s">
        <v>1127</v>
      </c>
      <c r="G68" s="65" t="s">
        <v>51</v>
      </c>
      <c r="H68" s="69" t="s">
        <v>252</v>
      </c>
      <c r="I68" s="70"/>
      <c r="J68" s="70"/>
      <c r="K68" s="69" t="s">
        <v>1638</v>
      </c>
      <c r="L68" s="73"/>
      <c r="M68" s="74">
        <v>1015.98828125</v>
      </c>
      <c r="N68" s="74">
        <v>1389.1038818359375</v>
      </c>
      <c r="O68" s="75"/>
      <c r="P68" s="76"/>
      <c r="Q68" s="76"/>
      <c r="R68" s="79"/>
      <c r="S68" s="49">
        <v>0</v>
      </c>
      <c r="T68" s="49">
        <v>0</v>
      </c>
      <c r="U68" s="50">
        <v>0</v>
      </c>
      <c r="V68" s="50">
        <v>0</v>
      </c>
      <c r="W68" s="50">
        <v>0</v>
      </c>
      <c r="X68" s="50">
        <v>0</v>
      </c>
      <c r="Y68" s="50">
        <v>0</v>
      </c>
      <c r="Z68" s="50" t="s">
        <v>1832</v>
      </c>
      <c r="AA68" s="71">
        <v>68</v>
      </c>
      <c r="AB68" s="71"/>
      <c r="AC68" s="72"/>
      <c r="AD68" s="78">
        <v>17</v>
      </c>
      <c r="AE68" s="78">
        <v>32</v>
      </c>
      <c r="AF68" s="78">
        <v>52</v>
      </c>
      <c r="AG68" s="78">
        <v>0</v>
      </c>
      <c r="AH68" s="78">
        <v>-21600</v>
      </c>
      <c r="AI68" s="78" t="s">
        <v>513</v>
      </c>
      <c r="AJ68" s="78"/>
      <c r="AK68" s="78"/>
      <c r="AL68" s="78" t="s">
        <v>1018</v>
      </c>
      <c r="AM68" s="94">
        <v>41590.977638888886</v>
      </c>
      <c r="AN68" s="78" t="s">
        <v>1317</v>
      </c>
      <c r="AO68" s="93" t="s">
        <v>1383</v>
      </c>
      <c r="AP68" s="78" t="s">
        <v>66</v>
      </c>
      <c r="AQ68" s="2"/>
      <c r="AR68" s="3"/>
      <c r="AS68" s="3"/>
      <c r="AT68" s="3"/>
      <c r="AU68" s="3"/>
    </row>
    <row r="69" spans="1:47" x14ac:dyDescent="0.25">
      <c r="A69" s="64" t="s">
        <v>253</v>
      </c>
      <c r="B69" s="65" t="s">
        <v>1882</v>
      </c>
      <c r="C69" s="65" t="s">
        <v>56</v>
      </c>
      <c r="D69" s="66"/>
      <c r="E69" s="68"/>
      <c r="F69" s="95" t="s">
        <v>1128</v>
      </c>
      <c r="G69" s="65" t="s">
        <v>51</v>
      </c>
      <c r="H69" s="69" t="s">
        <v>253</v>
      </c>
      <c r="I69" s="70"/>
      <c r="J69" s="70"/>
      <c r="K69" s="69" t="s">
        <v>1639</v>
      </c>
      <c r="L69" s="73"/>
      <c r="M69" s="74">
        <v>4530.396484375</v>
      </c>
      <c r="N69" s="74">
        <v>945.53533935546875</v>
      </c>
      <c r="O69" s="75"/>
      <c r="P69" s="76"/>
      <c r="Q69" s="76"/>
      <c r="R69" s="79"/>
      <c r="S69" s="49">
        <v>0</v>
      </c>
      <c r="T69" s="49">
        <v>0</v>
      </c>
      <c r="U69" s="50">
        <v>0</v>
      </c>
      <c r="V69" s="50">
        <v>0</v>
      </c>
      <c r="W69" s="50">
        <v>0</v>
      </c>
      <c r="X69" s="50">
        <v>0</v>
      </c>
      <c r="Y69" s="50">
        <v>0</v>
      </c>
      <c r="Z69" s="50" t="s">
        <v>1832</v>
      </c>
      <c r="AA69" s="71">
        <v>69</v>
      </c>
      <c r="AB69" s="71"/>
      <c r="AC69" s="72"/>
      <c r="AD69" s="78">
        <v>58</v>
      </c>
      <c r="AE69" s="78">
        <v>39</v>
      </c>
      <c r="AF69" s="78">
        <v>1251</v>
      </c>
      <c r="AG69" s="78">
        <v>0</v>
      </c>
      <c r="AH69" s="78">
        <v>3600</v>
      </c>
      <c r="AI69" s="78" t="s">
        <v>514</v>
      </c>
      <c r="AJ69" s="78" t="s">
        <v>725</v>
      </c>
      <c r="AK69" s="93" t="s">
        <v>896</v>
      </c>
      <c r="AL69" s="78" t="s">
        <v>1038</v>
      </c>
      <c r="AM69" s="94">
        <v>40265.079513888886</v>
      </c>
      <c r="AN69" s="78" t="s">
        <v>1317</v>
      </c>
      <c r="AO69" s="93" t="s">
        <v>1384</v>
      </c>
      <c r="AP69" s="78" t="s">
        <v>66</v>
      </c>
      <c r="AQ69" s="2"/>
      <c r="AR69" s="3"/>
      <c r="AS69" s="3"/>
      <c r="AT69" s="3"/>
      <c r="AU69" s="3"/>
    </row>
    <row r="70" spans="1:47" x14ac:dyDescent="0.25">
      <c r="A70" s="64" t="s">
        <v>254</v>
      </c>
      <c r="B70" s="65" t="s">
        <v>1858</v>
      </c>
      <c r="C70" s="65" t="s">
        <v>56</v>
      </c>
      <c r="D70" s="66"/>
      <c r="E70" s="68"/>
      <c r="F70" s="95" t="s">
        <v>1129</v>
      </c>
      <c r="G70" s="65" t="s">
        <v>51</v>
      </c>
      <c r="H70" s="69" t="s">
        <v>254</v>
      </c>
      <c r="I70" s="70"/>
      <c r="J70" s="70"/>
      <c r="K70" s="69" t="s">
        <v>1640</v>
      </c>
      <c r="L70" s="73"/>
      <c r="M70" s="74">
        <v>9704.3779296875</v>
      </c>
      <c r="N70" s="74">
        <v>7916.865234375</v>
      </c>
      <c r="O70" s="75"/>
      <c r="P70" s="76"/>
      <c r="Q70" s="76"/>
      <c r="R70" s="79"/>
      <c r="S70" s="49">
        <v>0</v>
      </c>
      <c r="T70" s="49">
        <v>0</v>
      </c>
      <c r="U70" s="50">
        <v>0</v>
      </c>
      <c r="V70" s="50">
        <v>0</v>
      </c>
      <c r="W70" s="50">
        <v>0</v>
      </c>
      <c r="X70" s="50">
        <v>0</v>
      </c>
      <c r="Y70" s="50">
        <v>0</v>
      </c>
      <c r="Z70" s="50" t="s">
        <v>1832</v>
      </c>
      <c r="AA70" s="71">
        <v>70</v>
      </c>
      <c r="AB70" s="71"/>
      <c r="AC70" s="72"/>
      <c r="AD70" s="78">
        <v>59</v>
      </c>
      <c r="AE70" s="78">
        <v>14</v>
      </c>
      <c r="AF70" s="78">
        <v>62</v>
      </c>
      <c r="AG70" s="78">
        <v>0</v>
      </c>
      <c r="AH70" s="78">
        <v>-21600</v>
      </c>
      <c r="AI70" s="78" t="s">
        <v>515</v>
      </c>
      <c r="AJ70" s="78" t="s">
        <v>726</v>
      </c>
      <c r="AK70" s="93" t="s">
        <v>897</v>
      </c>
      <c r="AL70" s="78" t="s">
        <v>1018</v>
      </c>
      <c r="AM70" s="94">
        <v>40068.212627314817</v>
      </c>
      <c r="AN70" s="78" t="s">
        <v>1317</v>
      </c>
      <c r="AO70" s="93" t="s">
        <v>1385</v>
      </c>
      <c r="AP70" s="78" t="s">
        <v>66</v>
      </c>
      <c r="AQ70" s="2"/>
      <c r="AR70" s="3"/>
      <c r="AS70" s="3"/>
      <c r="AT70" s="3"/>
      <c r="AU70" s="3"/>
    </row>
    <row r="71" spans="1:47" x14ac:dyDescent="0.25">
      <c r="A71" s="64" t="s">
        <v>255</v>
      </c>
      <c r="B71" s="65" t="s">
        <v>1855</v>
      </c>
      <c r="C71" s="65" t="s">
        <v>56</v>
      </c>
      <c r="D71" s="66"/>
      <c r="E71" s="68"/>
      <c r="F71" s="95" t="s">
        <v>1130</v>
      </c>
      <c r="G71" s="65" t="s">
        <v>51</v>
      </c>
      <c r="H71" s="69" t="s">
        <v>255</v>
      </c>
      <c r="I71" s="70"/>
      <c r="J71" s="70"/>
      <c r="K71" s="69" t="s">
        <v>1641</v>
      </c>
      <c r="L71" s="73"/>
      <c r="M71" s="74">
        <v>9190.568359375</v>
      </c>
      <c r="N71" s="74">
        <v>3602.1103515625</v>
      </c>
      <c r="O71" s="75"/>
      <c r="P71" s="76"/>
      <c r="Q71" s="76"/>
      <c r="R71" s="79"/>
      <c r="S71" s="49">
        <v>0</v>
      </c>
      <c r="T71" s="49">
        <v>0</v>
      </c>
      <c r="U71" s="50">
        <v>0</v>
      </c>
      <c r="V71" s="50">
        <v>0</v>
      </c>
      <c r="W71" s="50">
        <v>0</v>
      </c>
      <c r="X71" s="50">
        <v>0</v>
      </c>
      <c r="Y71" s="50">
        <v>0</v>
      </c>
      <c r="Z71" s="50" t="s">
        <v>1832</v>
      </c>
      <c r="AA71" s="71">
        <v>71</v>
      </c>
      <c r="AB71" s="71"/>
      <c r="AC71" s="72"/>
      <c r="AD71" s="78">
        <v>37</v>
      </c>
      <c r="AE71" s="78">
        <v>108</v>
      </c>
      <c r="AF71" s="78">
        <v>1826</v>
      </c>
      <c r="AG71" s="78">
        <v>0</v>
      </c>
      <c r="AH71" s="78">
        <v>10800</v>
      </c>
      <c r="AI71" s="78" t="s">
        <v>516</v>
      </c>
      <c r="AJ71" s="78" t="s">
        <v>727</v>
      </c>
      <c r="AK71" s="78"/>
      <c r="AL71" s="78" t="s">
        <v>1015</v>
      </c>
      <c r="AM71" s="94">
        <v>41082.385347222225</v>
      </c>
      <c r="AN71" s="78" t="s">
        <v>1317</v>
      </c>
      <c r="AO71" s="93" t="s">
        <v>1386</v>
      </c>
      <c r="AP71" s="78" t="s">
        <v>66</v>
      </c>
      <c r="AQ71" s="2"/>
      <c r="AR71" s="3"/>
      <c r="AS71" s="3"/>
      <c r="AT71" s="3"/>
      <c r="AU71" s="3"/>
    </row>
    <row r="72" spans="1:47" x14ac:dyDescent="0.25">
      <c r="A72" s="64" t="s">
        <v>256</v>
      </c>
      <c r="B72" s="65" t="s">
        <v>1883</v>
      </c>
      <c r="C72" s="65" t="s">
        <v>56</v>
      </c>
      <c r="D72" s="66"/>
      <c r="E72" s="68"/>
      <c r="F72" s="95" t="s">
        <v>1131</v>
      </c>
      <c r="G72" s="65" t="s">
        <v>51</v>
      </c>
      <c r="H72" s="69" t="s">
        <v>256</v>
      </c>
      <c r="I72" s="70"/>
      <c r="J72" s="70"/>
      <c r="K72" s="69" t="s">
        <v>1642</v>
      </c>
      <c r="L72" s="73"/>
      <c r="M72" s="74">
        <v>8524.392578125</v>
      </c>
      <c r="N72" s="74">
        <v>9174.8134765625</v>
      </c>
      <c r="O72" s="75"/>
      <c r="P72" s="76"/>
      <c r="Q72" s="76"/>
      <c r="R72" s="79"/>
      <c r="S72" s="49">
        <v>0</v>
      </c>
      <c r="T72" s="49">
        <v>0</v>
      </c>
      <c r="U72" s="50">
        <v>0</v>
      </c>
      <c r="V72" s="50">
        <v>0</v>
      </c>
      <c r="W72" s="50">
        <v>0</v>
      </c>
      <c r="X72" s="50">
        <v>0</v>
      </c>
      <c r="Y72" s="50">
        <v>0</v>
      </c>
      <c r="Z72" s="50" t="s">
        <v>1832</v>
      </c>
      <c r="AA72" s="71">
        <v>72</v>
      </c>
      <c r="AB72" s="71"/>
      <c r="AC72" s="72"/>
      <c r="AD72" s="78">
        <v>223</v>
      </c>
      <c r="AE72" s="78">
        <v>1003</v>
      </c>
      <c r="AF72" s="78">
        <v>585</v>
      </c>
      <c r="AG72" s="78">
        <v>23</v>
      </c>
      <c r="AH72" s="78">
        <v>3600</v>
      </c>
      <c r="AI72" s="78"/>
      <c r="AJ72" s="78"/>
      <c r="AK72" s="78"/>
      <c r="AL72" s="78" t="s">
        <v>1039</v>
      </c>
      <c r="AM72" s="94">
        <v>40554.339618055557</v>
      </c>
      <c r="AN72" s="78" t="s">
        <v>1317</v>
      </c>
      <c r="AO72" s="93" t="s">
        <v>1387</v>
      </c>
      <c r="AP72" s="78" t="s">
        <v>66</v>
      </c>
      <c r="AQ72" s="2"/>
      <c r="AR72" s="3"/>
      <c r="AS72" s="3"/>
      <c r="AT72" s="3"/>
      <c r="AU72" s="3"/>
    </row>
    <row r="73" spans="1:47" x14ac:dyDescent="0.25">
      <c r="A73" s="64" t="s">
        <v>257</v>
      </c>
      <c r="B73" s="65" t="s">
        <v>1861</v>
      </c>
      <c r="C73" s="65" t="s">
        <v>56</v>
      </c>
      <c r="D73" s="66"/>
      <c r="E73" s="68"/>
      <c r="F73" s="95" t="s">
        <v>1132</v>
      </c>
      <c r="G73" s="65" t="s">
        <v>51</v>
      </c>
      <c r="H73" s="69" t="s">
        <v>257</v>
      </c>
      <c r="I73" s="70"/>
      <c r="J73" s="70"/>
      <c r="K73" s="69" t="s">
        <v>1643</v>
      </c>
      <c r="L73" s="73"/>
      <c r="M73" s="74">
        <v>3372.842529296875</v>
      </c>
      <c r="N73" s="74">
        <v>8852.8505859375</v>
      </c>
      <c r="O73" s="75"/>
      <c r="P73" s="76"/>
      <c r="Q73" s="76"/>
      <c r="R73" s="79"/>
      <c r="S73" s="49">
        <v>0</v>
      </c>
      <c r="T73" s="49">
        <v>0</v>
      </c>
      <c r="U73" s="50">
        <v>0</v>
      </c>
      <c r="V73" s="50">
        <v>0</v>
      </c>
      <c r="W73" s="50">
        <v>0</v>
      </c>
      <c r="X73" s="50">
        <v>0</v>
      </c>
      <c r="Y73" s="50">
        <v>0</v>
      </c>
      <c r="Z73" s="50" t="s">
        <v>1832</v>
      </c>
      <c r="AA73" s="71">
        <v>73</v>
      </c>
      <c r="AB73" s="71"/>
      <c r="AC73" s="72"/>
      <c r="AD73" s="78">
        <v>1</v>
      </c>
      <c r="AE73" s="78">
        <v>14</v>
      </c>
      <c r="AF73" s="78">
        <v>2784</v>
      </c>
      <c r="AG73" s="78">
        <v>0</v>
      </c>
      <c r="AH73" s="78">
        <v>25200</v>
      </c>
      <c r="AI73" s="78" t="s">
        <v>517</v>
      </c>
      <c r="AJ73" s="78"/>
      <c r="AK73" s="93" t="s">
        <v>898</v>
      </c>
      <c r="AL73" s="78" t="s">
        <v>1021</v>
      </c>
      <c r="AM73" s="94">
        <v>41048.118726851855</v>
      </c>
      <c r="AN73" s="78" t="s">
        <v>1317</v>
      </c>
      <c r="AO73" s="93" t="s">
        <v>1388</v>
      </c>
      <c r="AP73" s="78" t="s">
        <v>66</v>
      </c>
      <c r="AQ73" s="2"/>
      <c r="AR73" s="3"/>
      <c r="AS73" s="3"/>
      <c r="AT73" s="3"/>
      <c r="AU73" s="3"/>
    </row>
    <row r="74" spans="1:47" x14ac:dyDescent="0.25">
      <c r="A74" s="64" t="s">
        <v>258</v>
      </c>
      <c r="B74" s="65" t="s">
        <v>1860</v>
      </c>
      <c r="C74" s="65" t="s">
        <v>56</v>
      </c>
      <c r="D74" s="66"/>
      <c r="E74" s="68"/>
      <c r="F74" s="95" t="s">
        <v>1133</v>
      </c>
      <c r="G74" s="65" t="s">
        <v>51</v>
      </c>
      <c r="H74" s="69" t="s">
        <v>258</v>
      </c>
      <c r="I74" s="70"/>
      <c r="J74" s="70"/>
      <c r="K74" s="69" t="s">
        <v>1644</v>
      </c>
      <c r="L74" s="73"/>
      <c r="M74" s="74">
        <v>7529.80029296875</v>
      </c>
      <c r="N74" s="74">
        <v>8711.900390625</v>
      </c>
      <c r="O74" s="75"/>
      <c r="P74" s="76"/>
      <c r="Q74" s="76"/>
      <c r="R74" s="79"/>
      <c r="S74" s="49">
        <v>0</v>
      </c>
      <c r="T74" s="49">
        <v>0</v>
      </c>
      <c r="U74" s="50">
        <v>0</v>
      </c>
      <c r="V74" s="50">
        <v>0</v>
      </c>
      <c r="W74" s="50">
        <v>0</v>
      </c>
      <c r="X74" s="50">
        <v>0</v>
      </c>
      <c r="Y74" s="50">
        <v>0</v>
      </c>
      <c r="Z74" s="50" t="s">
        <v>1832</v>
      </c>
      <c r="AA74" s="71">
        <v>74</v>
      </c>
      <c r="AB74" s="71"/>
      <c r="AC74" s="72"/>
      <c r="AD74" s="78">
        <v>386</v>
      </c>
      <c r="AE74" s="78">
        <v>137</v>
      </c>
      <c r="AF74" s="78">
        <v>766</v>
      </c>
      <c r="AG74" s="78">
        <v>81</v>
      </c>
      <c r="AH74" s="78">
        <v>-18000</v>
      </c>
      <c r="AI74" s="78" t="s">
        <v>518</v>
      </c>
      <c r="AJ74" s="78"/>
      <c r="AK74" s="78"/>
      <c r="AL74" s="78" t="s">
        <v>1020</v>
      </c>
      <c r="AM74" s="94">
        <v>40034.663495370369</v>
      </c>
      <c r="AN74" s="78" t="s">
        <v>1317</v>
      </c>
      <c r="AO74" s="93" t="s">
        <v>1389</v>
      </c>
      <c r="AP74" s="78" t="s">
        <v>66</v>
      </c>
      <c r="AQ74" s="2"/>
      <c r="AR74" s="3"/>
      <c r="AS74" s="3"/>
      <c r="AT74" s="3"/>
      <c r="AU74" s="3"/>
    </row>
    <row r="75" spans="1:47" x14ac:dyDescent="0.25">
      <c r="A75" s="64" t="s">
        <v>259</v>
      </c>
      <c r="B75" s="65" t="s">
        <v>1858</v>
      </c>
      <c r="C75" s="65" t="s">
        <v>56</v>
      </c>
      <c r="D75" s="66"/>
      <c r="E75" s="68"/>
      <c r="F75" s="95" t="s">
        <v>1134</v>
      </c>
      <c r="G75" s="65" t="s">
        <v>51</v>
      </c>
      <c r="H75" s="69" t="s">
        <v>259</v>
      </c>
      <c r="I75" s="70"/>
      <c r="J75" s="70"/>
      <c r="K75" s="69" t="s">
        <v>1645</v>
      </c>
      <c r="L75" s="73"/>
      <c r="M75" s="74">
        <v>736.40673828125</v>
      </c>
      <c r="N75" s="74">
        <v>3007.008544921875</v>
      </c>
      <c r="O75" s="75"/>
      <c r="P75" s="76"/>
      <c r="Q75" s="76"/>
      <c r="R75" s="79"/>
      <c r="S75" s="49">
        <v>0</v>
      </c>
      <c r="T75" s="49">
        <v>0</v>
      </c>
      <c r="U75" s="50">
        <v>0</v>
      </c>
      <c r="V75" s="50">
        <v>0</v>
      </c>
      <c r="W75" s="50">
        <v>0</v>
      </c>
      <c r="X75" s="50">
        <v>0</v>
      </c>
      <c r="Y75" s="50">
        <v>0</v>
      </c>
      <c r="Z75" s="50" t="s">
        <v>1832</v>
      </c>
      <c r="AA75" s="71">
        <v>75</v>
      </c>
      <c r="AB75" s="71"/>
      <c r="AC75" s="72"/>
      <c r="AD75" s="78">
        <v>2070</v>
      </c>
      <c r="AE75" s="78">
        <v>6366</v>
      </c>
      <c r="AF75" s="78">
        <v>1714</v>
      </c>
      <c r="AG75" s="78">
        <v>114</v>
      </c>
      <c r="AH75" s="78">
        <v>-21600</v>
      </c>
      <c r="AI75" s="78" t="s">
        <v>519</v>
      </c>
      <c r="AJ75" s="78"/>
      <c r="AK75" s="93" t="s">
        <v>899</v>
      </c>
      <c r="AL75" s="78" t="s">
        <v>1018</v>
      </c>
      <c r="AM75" s="94">
        <v>40045.890405092592</v>
      </c>
      <c r="AN75" s="78" t="s">
        <v>1317</v>
      </c>
      <c r="AO75" s="93" t="s">
        <v>1390</v>
      </c>
      <c r="AP75" s="78" t="s">
        <v>66</v>
      </c>
      <c r="AQ75" s="2"/>
      <c r="AR75" s="3"/>
      <c r="AS75" s="3"/>
      <c r="AT75" s="3"/>
      <c r="AU75" s="3"/>
    </row>
    <row r="76" spans="1:47" x14ac:dyDescent="0.25">
      <c r="A76" s="64" t="s">
        <v>260</v>
      </c>
      <c r="B76" s="65" t="s">
        <v>1884</v>
      </c>
      <c r="C76" s="65" t="s">
        <v>56</v>
      </c>
      <c r="D76" s="66"/>
      <c r="E76" s="68"/>
      <c r="F76" s="95" t="s">
        <v>1135</v>
      </c>
      <c r="G76" s="65" t="s">
        <v>51</v>
      </c>
      <c r="H76" s="69" t="s">
        <v>260</v>
      </c>
      <c r="I76" s="70"/>
      <c r="J76" s="70"/>
      <c r="K76" s="69" t="s">
        <v>1646</v>
      </c>
      <c r="L76" s="73"/>
      <c r="M76" s="74">
        <v>6368.16650390625</v>
      </c>
      <c r="N76" s="74">
        <v>8712.3662109375</v>
      </c>
      <c r="O76" s="75"/>
      <c r="P76" s="76"/>
      <c r="Q76" s="76"/>
      <c r="R76" s="79"/>
      <c r="S76" s="49">
        <v>0</v>
      </c>
      <c r="T76" s="49">
        <v>0</v>
      </c>
      <c r="U76" s="50">
        <v>0</v>
      </c>
      <c r="V76" s="50">
        <v>0</v>
      </c>
      <c r="W76" s="50">
        <v>0</v>
      </c>
      <c r="X76" s="50">
        <v>0</v>
      </c>
      <c r="Y76" s="50">
        <v>0</v>
      </c>
      <c r="Z76" s="50" t="s">
        <v>1832</v>
      </c>
      <c r="AA76" s="71">
        <v>76</v>
      </c>
      <c r="AB76" s="71"/>
      <c r="AC76" s="72"/>
      <c r="AD76" s="78">
        <v>288</v>
      </c>
      <c r="AE76" s="78">
        <v>822</v>
      </c>
      <c r="AF76" s="78">
        <v>9616</v>
      </c>
      <c r="AG76" s="78">
        <v>275</v>
      </c>
      <c r="AH76" s="78">
        <v>36000</v>
      </c>
      <c r="AI76" s="78" t="s">
        <v>520</v>
      </c>
      <c r="AJ76" s="78" t="s">
        <v>728</v>
      </c>
      <c r="AK76" s="78"/>
      <c r="AL76" s="78" t="s">
        <v>1040</v>
      </c>
      <c r="AM76" s="94">
        <v>40534.041944444441</v>
      </c>
      <c r="AN76" s="78" t="s">
        <v>1317</v>
      </c>
      <c r="AO76" s="93" t="s">
        <v>1391</v>
      </c>
      <c r="AP76" s="78" t="s">
        <v>66</v>
      </c>
      <c r="AQ76" s="2"/>
      <c r="AR76" s="3"/>
      <c r="AS76" s="3"/>
      <c r="AT76" s="3"/>
      <c r="AU76" s="3"/>
    </row>
    <row r="77" spans="1:47" x14ac:dyDescent="0.25">
      <c r="A77" s="64" t="s">
        <v>261</v>
      </c>
      <c r="B77" s="65" t="s">
        <v>1884</v>
      </c>
      <c r="C77" s="65" t="s">
        <v>56</v>
      </c>
      <c r="D77" s="66"/>
      <c r="E77" s="68"/>
      <c r="F77" s="95" t="s">
        <v>1136</v>
      </c>
      <c r="G77" s="65" t="s">
        <v>51</v>
      </c>
      <c r="H77" s="69" t="s">
        <v>261</v>
      </c>
      <c r="I77" s="70"/>
      <c r="J77" s="70"/>
      <c r="K77" s="69" t="s">
        <v>1647</v>
      </c>
      <c r="L77" s="73"/>
      <c r="M77" s="74">
        <v>234.93096923828125</v>
      </c>
      <c r="N77" s="74">
        <v>4324.57763671875</v>
      </c>
      <c r="O77" s="75"/>
      <c r="P77" s="76"/>
      <c r="Q77" s="76"/>
      <c r="R77" s="79"/>
      <c r="S77" s="49">
        <v>0</v>
      </c>
      <c r="T77" s="49">
        <v>0</v>
      </c>
      <c r="U77" s="50">
        <v>0</v>
      </c>
      <c r="V77" s="50">
        <v>0</v>
      </c>
      <c r="W77" s="50">
        <v>0</v>
      </c>
      <c r="X77" s="50">
        <v>0</v>
      </c>
      <c r="Y77" s="50">
        <v>0</v>
      </c>
      <c r="Z77" s="50" t="s">
        <v>1832</v>
      </c>
      <c r="AA77" s="71">
        <v>77</v>
      </c>
      <c r="AB77" s="71"/>
      <c r="AC77" s="72"/>
      <c r="AD77" s="78">
        <v>154</v>
      </c>
      <c r="AE77" s="78">
        <v>1418</v>
      </c>
      <c r="AF77" s="78">
        <v>54259</v>
      </c>
      <c r="AG77" s="78">
        <v>469</v>
      </c>
      <c r="AH77" s="78">
        <v>36000</v>
      </c>
      <c r="AI77" s="78" t="s">
        <v>521</v>
      </c>
      <c r="AJ77" s="78" t="s">
        <v>729</v>
      </c>
      <c r="AK77" s="93" t="s">
        <v>900</v>
      </c>
      <c r="AL77" s="78" t="s">
        <v>1040</v>
      </c>
      <c r="AM77" s="94">
        <v>39603.93886574074</v>
      </c>
      <c r="AN77" s="78" t="s">
        <v>1317</v>
      </c>
      <c r="AO77" s="93" t="s">
        <v>1392</v>
      </c>
      <c r="AP77" s="78" t="s">
        <v>66</v>
      </c>
      <c r="AQ77" s="2"/>
      <c r="AR77" s="3"/>
      <c r="AS77" s="3"/>
      <c r="AT77" s="3"/>
      <c r="AU77" s="3"/>
    </row>
    <row r="78" spans="1:47" x14ac:dyDescent="0.25">
      <c r="A78" s="64" t="s">
        <v>262</v>
      </c>
      <c r="B78" s="65" t="s">
        <v>1860</v>
      </c>
      <c r="C78" s="65" t="s">
        <v>56</v>
      </c>
      <c r="D78" s="66"/>
      <c r="E78" s="68"/>
      <c r="F78" s="95" t="s">
        <v>1137</v>
      </c>
      <c r="G78" s="65" t="s">
        <v>51</v>
      </c>
      <c r="H78" s="69" t="s">
        <v>262</v>
      </c>
      <c r="I78" s="70"/>
      <c r="J78" s="70"/>
      <c r="K78" s="69" t="s">
        <v>1648</v>
      </c>
      <c r="L78" s="73"/>
      <c r="M78" s="74">
        <v>2101.44775390625</v>
      </c>
      <c r="N78" s="74">
        <v>8256.74609375</v>
      </c>
      <c r="O78" s="75"/>
      <c r="P78" s="76"/>
      <c r="Q78" s="76"/>
      <c r="R78" s="79"/>
      <c r="S78" s="49">
        <v>0</v>
      </c>
      <c r="T78" s="49">
        <v>0</v>
      </c>
      <c r="U78" s="50">
        <v>0</v>
      </c>
      <c r="V78" s="50">
        <v>0</v>
      </c>
      <c r="W78" s="50">
        <v>0</v>
      </c>
      <c r="X78" s="50">
        <v>0</v>
      </c>
      <c r="Y78" s="50">
        <v>0</v>
      </c>
      <c r="Z78" s="50" t="s">
        <v>1832</v>
      </c>
      <c r="AA78" s="71">
        <v>78</v>
      </c>
      <c r="AB78" s="71"/>
      <c r="AC78" s="72"/>
      <c r="AD78" s="78">
        <v>329</v>
      </c>
      <c r="AE78" s="78">
        <v>948</v>
      </c>
      <c r="AF78" s="78">
        <v>741</v>
      </c>
      <c r="AG78" s="78">
        <v>335</v>
      </c>
      <c r="AH78" s="78">
        <v>-18000</v>
      </c>
      <c r="AI78" s="78" t="s">
        <v>522</v>
      </c>
      <c r="AJ78" s="78"/>
      <c r="AK78" s="93" t="s">
        <v>901</v>
      </c>
      <c r="AL78" s="78" t="s">
        <v>1020</v>
      </c>
      <c r="AM78" s="94">
        <v>40301.90079861111</v>
      </c>
      <c r="AN78" s="78" t="s">
        <v>1317</v>
      </c>
      <c r="AO78" s="93" t="s">
        <v>1393</v>
      </c>
      <c r="AP78" s="78" t="s">
        <v>66</v>
      </c>
      <c r="AQ78" s="2"/>
      <c r="AR78" s="3"/>
      <c r="AS78" s="3"/>
      <c r="AT78" s="3"/>
      <c r="AU78" s="3"/>
    </row>
    <row r="79" spans="1:47" x14ac:dyDescent="0.25">
      <c r="A79" s="64" t="s">
        <v>263</v>
      </c>
      <c r="B79" s="65" t="s">
        <v>1853</v>
      </c>
      <c r="C79" s="65" t="s">
        <v>56</v>
      </c>
      <c r="D79" s="66"/>
      <c r="E79" s="68"/>
      <c r="F79" s="95" t="s">
        <v>1138</v>
      </c>
      <c r="G79" s="65" t="s">
        <v>51</v>
      </c>
      <c r="H79" s="69" t="s">
        <v>263</v>
      </c>
      <c r="I79" s="70"/>
      <c r="J79" s="70"/>
      <c r="K79" s="69" t="s">
        <v>1649</v>
      </c>
      <c r="L79" s="73"/>
      <c r="M79" s="74">
        <v>7137.634765625</v>
      </c>
      <c r="N79" s="74">
        <v>2494.59765625</v>
      </c>
      <c r="O79" s="75"/>
      <c r="P79" s="76"/>
      <c r="Q79" s="76"/>
      <c r="R79" s="79"/>
      <c r="S79" s="49">
        <v>0</v>
      </c>
      <c r="T79" s="49">
        <v>0</v>
      </c>
      <c r="U79" s="50">
        <v>0</v>
      </c>
      <c r="V79" s="50">
        <v>0</v>
      </c>
      <c r="W79" s="50">
        <v>0</v>
      </c>
      <c r="X79" s="50">
        <v>0</v>
      </c>
      <c r="Y79" s="50">
        <v>0</v>
      </c>
      <c r="Z79" s="50" t="s">
        <v>1832</v>
      </c>
      <c r="AA79" s="71">
        <v>79</v>
      </c>
      <c r="AB79" s="71"/>
      <c r="AC79" s="72"/>
      <c r="AD79" s="78">
        <v>103</v>
      </c>
      <c r="AE79" s="78">
        <v>12</v>
      </c>
      <c r="AF79" s="78">
        <v>69</v>
      </c>
      <c r="AG79" s="78">
        <v>22</v>
      </c>
      <c r="AH79" s="78"/>
      <c r="AI79" s="78" t="s">
        <v>523</v>
      </c>
      <c r="AJ79" s="78"/>
      <c r="AK79" s="93" t="s">
        <v>902</v>
      </c>
      <c r="AL79" s="78"/>
      <c r="AM79" s="94">
        <v>41629.613993055558</v>
      </c>
      <c r="AN79" s="78" t="s">
        <v>1317</v>
      </c>
      <c r="AO79" s="93" t="s">
        <v>1394</v>
      </c>
      <c r="AP79" s="78" t="s">
        <v>66</v>
      </c>
      <c r="AQ79" s="2"/>
      <c r="AR79" s="3"/>
      <c r="AS79" s="3"/>
      <c r="AT79" s="3"/>
      <c r="AU79" s="3"/>
    </row>
    <row r="80" spans="1:47" x14ac:dyDescent="0.25">
      <c r="A80" s="64" t="s">
        <v>264</v>
      </c>
      <c r="B80" s="65" t="s">
        <v>1873</v>
      </c>
      <c r="C80" s="65" t="s">
        <v>56</v>
      </c>
      <c r="D80" s="66"/>
      <c r="E80" s="68"/>
      <c r="F80" s="95" t="s">
        <v>1139</v>
      </c>
      <c r="G80" s="65" t="s">
        <v>51</v>
      </c>
      <c r="H80" s="69" t="s">
        <v>264</v>
      </c>
      <c r="I80" s="70"/>
      <c r="J80" s="70"/>
      <c r="K80" s="69" t="s">
        <v>1650</v>
      </c>
      <c r="L80" s="73"/>
      <c r="M80" s="74">
        <v>1105.7679443359375</v>
      </c>
      <c r="N80" s="74">
        <v>3657.736328125</v>
      </c>
      <c r="O80" s="75"/>
      <c r="P80" s="76"/>
      <c r="Q80" s="76"/>
      <c r="R80" s="79"/>
      <c r="S80" s="49">
        <v>0</v>
      </c>
      <c r="T80" s="49">
        <v>0</v>
      </c>
      <c r="U80" s="50">
        <v>0</v>
      </c>
      <c r="V80" s="50">
        <v>0</v>
      </c>
      <c r="W80" s="50">
        <v>0</v>
      </c>
      <c r="X80" s="50">
        <v>0</v>
      </c>
      <c r="Y80" s="50">
        <v>0</v>
      </c>
      <c r="Z80" s="50" t="s">
        <v>1832</v>
      </c>
      <c r="AA80" s="71">
        <v>80</v>
      </c>
      <c r="AB80" s="71"/>
      <c r="AC80" s="72"/>
      <c r="AD80" s="78">
        <v>850</v>
      </c>
      <c r="AE80" s="78">
        <v>243</v>
      </c>
      <c r="AF80" s="78">
        <v>430</v>
      </c>
      <c r="AG80" s="78">
        <v>10</v>
      </c>
      <c r="AH80" s="78">
        <v>-25200</v>
      </c>
      <c r="AI80" s="78" t="s">
        <v>524</v>
      </c>
      <c r="AJ80" s="78"/>
      <c r="AK80" s="93" t="s">
        <v>903</v>
      </c>
      <c r="AL80" s="78" t="s">
        <v>1030</v>
      </c>
      <c r="AM80" s="94">
        <v>41204.004895833335</v>
      </c>
      <c r="AN80" s="78" t="s">
        <v>1317</v>
      </c>
      <c r="AO80" s="93" t="s">
        <v>1395</v>
      </c>
      <c r="AP80" s="78" t="s">
        <v>66</v>
      </c>
      <c r="AQ80" s="2"/>
      <c r="AR80" s="3"/>
      <c r="AS80" s="3"/>
      <c r="AT80" s="3"/>
      <c r="AU80" s="3"/>
    </row>
    <row r="81" spans="1:47" x14ac:dyDescent="0.25">
      <c r="A81" s="64" t="s">
        <v>265</v>
      </c>
      <c r="B81" s="65" t="s">
        <v>1858</v>
      </c>
      <c r="C81" s="65" t="s">
        <v>56</v>
      </c>
      <c r="D81" s="66"/>
      <c r="E81" s="68"/>
      <c r="F81" s="95" t="s">
        <v>1140</v>
      </c>
      <c r="G81" s="65" t="s">
        <v>51</v>
      </c>
      <c r="H81" s="69" t="s">
        <v>265</v>
      </c>
      <c r="I81" s="70"/>
      <c r="J81" s="70"/>
      <c r="K81" s="69" t="s">
        <v>1651</v>
      </c>
      <c r="L81" s="73"/>
      <c r="M81" s="74">
        <v>7870.857421875</v>
      </c>
      <c r="N81" s="74">
        <v>7533.0927734375</v>
      </c>
      <c r="O81" s="75"/>
      <c r="P81" s="76"/>
      <c r="Q81" s="76"/>
      <c r="R81" s="79"/>
      <c r="S81" s="49">
        <v>0</v>
      </c>
      <c r="T81" s="49">
        <v>0</v>
      </c>
      <c r="U81" s="50">
        <v>0</v>
      </c>
      <c r="V81" s="50">
        <v>0</v>
      </c>
      <c r="W81" s="50">
        <v>0</v>
      </c>
      <c r="X81" s="50">
        <v>0</v>
      </c>
      <c r="Y81" s="50">
        <v>0</v>
      </c>
      <c r="Z81" s="50" t="s">
        <v>1832</v>
      </c>
      <c r="AA81" s="71">
        <v>81</v>
      </c>
      <c r="AB81" s="71"/>
      <c r="AC81" s="72"/>
      <c r="AD81" s="78">
        <v>41</v>
      </c>
      <c r="AE81" s="78">
        <v>41218</v>
      </c>
      <c r="AF81" s="78">
        <v>582</v>
      </c>
      <c r="AG81" s="78">
        <v>0</v>
      </c>
      <c r="AH81" s="78">
        <v>-21600</v>
      </c>
      <c r="AI81" s="78" t="s">
        <v>525</v>
      </c>
      <c r="AJ81" s="78" t="s">
        <v>730</v>
      </c>
      <c r="AK81" s="93" t="s">
        <v>904</v>
      </c>
      <c r="AL81" s="78" t="s">
        <v>1018</v>
      </c>
      <c r="AM81" s="94">
        <v>39814.850370370368</v>
      </c>
      <c r="AN81" s="78" t="s">
        <v>1317</v>
      </c>
      <c r="AO81" s="93" t="s">
        <v>1396</v>
      </c>
      <c r="AP81" s="78" t="s">
        <v>66</v>
      </c>
      <c r="AQ81" s="2"/>
      <c r="AR81" s="3"/>
      <c r="AS81" s="3"/>
      <c r="AT81" s="3"/>
      <c r="AU81" s="3"/>
    </row>
    <row r="82" spans="1:47" x14ac:dyDescent="0.25">
      <c r="A82" s="64" t="s">
        <v>266</v>
      </c>
      <c r="B82" s="65" t="s">
        <v>1885</v>
      </c>
      <c r="C82" s="65" t="s">
        <v>56</v>
      </c>
      <c r="D82" s="66"/>
      <c r="E82" s="68"/>
      <c r="F82" s="95" t="s">
        <v>1141</v>
      </c>
      <c r="G82" s="65" t="s">
        <v>51</v>
      </c>
      <c r="H82" s="69" t="s">
        <v>266</v>
      </c>
      <c r="I82" s="70"/>
      <c r="J82" s="70"/>
      <c r="K82" s="69" t="s">
        <v>1652</v>
      </c>
      <c r="L82" s="73"/>
      <c r="M82" s="74">
        <v>1885.1339111328125</v>
      </c>
      <c r="N82" s="74">
        <v>3946.154541015625</v>
      </c>
      <c r="O82" s="75"/>
      <c r="P82" s="76"/>
      <c r="Q82" s="76"/>
      <c r="R82" s="79"/>
      <c r="S82" s="49">
        <v>0</v>
      </c>
      <c r="T82" s="49">
        <v>0</v>
      </c>
      <c r="U82" s="50">
        <v>0</v>
      </c>
      <c r="V82" s="50">
        <v>0</v>
      </c>
      <c r="W82" s="50">
        <v>0</v>
      </c>
      <c r="X82" s="50">
        <v>0</v>
      </c>
      <c r="Y82" s="50">
        <v>0</v>
      </c>
      <c r="Z82" s="50" t="s">
        <v>1832</v>
      </c>
      <c r="AA82" s="71">
        <v>82</v>
      </c>
      <c r="AB82" s="71"/>
      <c r="AC82" s="72"/>
      <c r="AD82" s="78">
        <v>167</v>
      </c>
      <c r="AE82" s="78">
        <v>321</v>
      </c>
      <c r="AF82" s="78">
        <v>3315</v>
      </c>
      <c r="AG82" s="78">
        <v>12</v>
      </c>
      <c r="AH82" s="78">
        <v>14400</v>
      </c>
      <c r="AI82" s="78" t="s">
        <v>526</v>
      </c>
      <c r="AJ82" s="78" t="s">
        <v>731</v>
      </c>
      <c r="AK82" s="93" t="s">
        <v>905</v>
      </c>
      <c r="AL82" s="78" t="s">
        <v>1041</v>
      </c>
      <c r="AM82" s="94">
        <v>40002.606215277781</v>
      </c>
      <c r="AN82" s="78" t="s">
        <v>1317</v>
      </c>
      <c r="AO82" s="93" t="s">
        <v>1397</v>
      </c>
      <c r="AP82" s="78" t="s">
        <v>66</v>
      </c>
      <c r="AQ82" s="2"/>
      <c r="AR82" s="3"/>
      <c r="AS82" s="3"/>
      <c r="AT82" s="3"/>
      <c r="AU82" s="3"/>
    </row>
    <row r="83" spans="1:47" x14ac:dyDescent="0.25">
      <c r="A83" s="64" t="s">
        <v>267</v>
      </c>
      <c r="B83" s="65" t="s">
        <v>1853</v>
      </c>
      <c r="C83" s="65" t="s">
        <v>56</v>
      </c>
      <c r="D83" s="66"/>
      <c r="E83" s="68"/>
      <c r="F83" s="95" t="s">
        <v>1142</v>
      </c>
      <c r="G83" s="65" t="s">
        <v>51</v>
      </c>
      <c r="H83" s="69" t="s">
        <v>267</v>
      </c>
      <c r="I83" s="70"/>
      <c r="J83" s="70"/>
      <c r="K83" s="69" t="s">
        <v>1653</v>
      </c>
      <c r="L83" s="73"/>
      <c r="M83" s="74">
        <v>2335.725830078125</v>
      </c>
      <c r="N83" s="74">
        <v>357.93350219726562</v>
      </c>
      <c r="O83" s="75"/>
      <c r="P83" s="76"/>
      <c r="Q83" s="76"/>
      <c r="R83" s="79"/>
      <c r="S83" s="49">
        <v>0</v>
      </c>
      <c r="T83" s="49">
        <v>0</v>
      </c>
      <c r="U83" s="50">
        <v>0</v>
      </c>
      <c r="V83" s="50">
        <v>0</v>
      </c>
      <c r="W83" s="50">
        <v>0</v>
      </c>
      <c r="X83" s="50">
        <v>0</v>
      </c>
      <c r="Y83" s="50">
        <v>0</v>
      </c>
      <c r="Z83" s="50" t="s">
        <v>1832</v>
      </c>
      <c r="AA83" s="71">
        <v>83</v>
      </c>
      <c r="AB83" s="71"/>
      <c r="AC83" s="72"/>
      <c r="AD83" s="78">
        <v>78</v>
      </c>
      <c r="AE83" s="78">
        <v>15</v>
      </c>
      <c r="AF83" s="78">
        <v>16</v>
      </c>
      <c r="AG83" s="78">
        <v>1</v>
      </c>
      <c r="AH83" s="78"/>
      <c r="AI83" s="78" t="s">
        <v>527</v>
      </c>
      <c r="AJ83" s="78" t="s">
        <v>732</v>
      </c>
      <c r="AK83" s="78"/>
      <c r="AL83" s="78"/>
      <c r="AM83" s="94">
        <v>41611.80364583333</v>
      </c>
      <c r="AN83" s="78" t="s">
        <v>1317</v>
      </c>
      <c r="AO83" s="93" t="s">
        <v>1398</v>
      </c>
      <c r="AP83" s="78" t="s">
        <v>66</v>
      </c>
      <c r="AQ83" s="2"/>
      <c r="AR83" s="3"/>
      <c r="AS83" s="3"/>
      <c r="AT83" s="3"/>
      <c r="AU83" s="3"/>
    </row>
    <row r="84" spans="1:47" x14ac:dyDescent="0.25">
      <c r="A84" s="64" t="s">
        <v>268</v>
      </c>
      <c r="B84" s="65" t="s">
        <v>1871</v>
      </c>
      <c r="C84" s="65" t="s">
        <v>56</v>
      </c>
      <c r="D84" s="66"/>
      <c r="E84" s="68"/>
      <c r="F84" s="95" t="s">
        <v>1143</v>
      </c>
      <c r="G84" s="65" t="s">
        <v>51</v>
      </c>
      <c r="H84" s="69" t="s">
        <v>268</v>
      </c>
      <c r="I84" s="70"/>
      <c r="J84" s="70"/>
      <c r="K84" s="69" t="s">
        <v>1654</v>
      </c>
      <c r="L84" s="73"/>
      <c r="M84" s="74">
        <v>8227.4580078125</v>
      </c>
      <c r="N84" s="74">
        <v>9233.7421875</v>
      </c>
      <c r="O84" s="75"/>
      <c r="P84" s="76"/>
      <c r="Q84" s="76"/>
      <c r="R84" s="79"/>
      <c r="S84" s="49">
        <v>0</v>
      </c>
      <c r="T84" s="49">
        <v>0</v>
      </c>
      <c r="U84" s="50">
        <v>0</v>
      </c>
      <c r="V84" s="50">
        <v>0</v>
      </c>
      <c r="W84" s="50">
        <v>0</v>
      </c>
      <c r="X84" s="50">
        <v>0</v>
      </c>
      <c r="Y84" s="50">
        <v>0</v>
      </c>
      <c r="Z84" s="50" t="s">
        <v>1832</v>
      </c>
      <c r="AA84" s="71">
        <v>84</v>
      </c>
      <c r="AB84" s="71"/>
      <c r="AC84" s="72"/>
      <c r="AD84" s="78">
        <v>106</v>
      </c>
      <c r="AE84" s="78">
        <v>188</v>
      </c>
      <c r="AF84" s="78">
        <v>854</v>
      </c>
      <c r="AG84" s="78">
        <v>14</v>
      </c>
      <c r="AH84" s="78">
        <v>3600</v>
      </c>
      <c r="AI84" s="78"/>
      <c r="AJ84" s="78" t="s">
        <v>733</v>
      </c>
      <c r="AK84" s="93" t="s">
        <v>906</v>
      </c>
      <c r="AL84" s="78" t="s">
        <v>1028</v>
      </c>
      <c r="AM84" s="94">
        <v>40666.655023148145</v>
      </c>
      <c r="AN84" s="78" t="s">
        <v>1317</v>
      </c>
      <c r="AO84" s="93" t="s">
        <v>1399</v>
      </c>
      <c r="AP84" s="78" t="s">
        <v>66</v>
      </c>
      <c r="AQ84" s="2"/>
      <c r="AR84" s="3"/>
      <c r="AS84" s="3"/>
      <c r="AT84" s="3"/>
      <c r="AU84" s="3"/>
    </row>
    <row r="85" spans="1:47" x14ac:dyDescent="0.25">
      <c r="A85" s="64" t="s">
        <v>269</v>
      </c>
      <c r="B85" s="65" t="s">
        <v>1853</v>
      </c>
      <c r="C85" s="65" t="s">
        <v>56</v>
      </c>
      <c r="D85" s="66"/>
      <c r="E85" s="68"/>
      <c r="F85" s="95" t="s">
        <v>1144</v>
      </c>
      <c r="G85" s="65" t="s">
        <v>51</v>
      </c>
      <c r="H85" s="69" t="s">
        <v>269</v>
      </c>
      <c r="I85" s="70"/>
      <c r="J85" s="70"/>
      <c r="K85" s="69" t="s">
        <v>1655</v>
      </c>
      <c r="L85" s="73"/>
      <c r="M85" s="74">
        <v>3270.99853515625</v>
      </c>
      <c r="N85" s="74">
        <v>1129.54443359375</v>
      </c>
      <c r="O85" s="75"/>
      <c r="P85" s="76"/>
      <c r="Q85" s="76"/>
      <c r="R85" s="79"/>
      <c r="S85" s="49">
        <v>0</v>
      </c>
      <c r="T85" s="49">
        <v>0</v>
      </c>
      <c r="U85" s="50">
        <v>0</v>
      </c>
      <c r="V85" s="50">
        <v>0</v>
      </c>
      <c r="W85" s="50">
        <v>0</v>
      </c>
      <c r="X85" s="50">
        <v>0</v>
      </c>
      <c r="Y85" s="50">
        <v>0</v>
      </c>
      <c r="Z85" s="50" t="s">
        <v>1832</v>
      </c>
      <c r="AA85" s="71">
        <v>85</v>
      </c>
      <c r="AB85" s="71"/>
      <c r="AC85" s="72"/>
      <c r="AD85" s="78">
        <v>306</v>
      </c>
      <c r="AE85" s="78">
        <v>736</v>
      </c>
      <c r="AF85" s="78">
        <v>4614</v>
      </c>
      <c r="AG85" s="78">
        <v>1</v>
      </c>
      <c r="AH85" s="78"/>
      <c r="AI85" s="78"/>
      <c r="AJ85" s="78"/>
      <c r="AK85" s="78"/>
      <c r="AL85" s="78"/>
      <c r="AM85" s="94">
        <v>40416.923206018517</v>
      </c>
      <c r="AN85" s="78" t="s">
        <v>1317</v>
      </c>
      <c r="AO85" s="93" t="s">
        <v>1400</v>
      </c>
      <c r="AP85" s="78" t="s">
        <v>66</v>
      </c>
      <c r="AQ85" s="2"/>
      <c r="AR85" s="3"/>
      <c r="AS85" s="3"/>
      <c r="AT85" s="3"/>
      <c r="AU85" s="3"/>
    </row>
    <row r="86" spans="1:47" x14ac:dyDescent="0.25">
      <c r="A86" s="64" t="s">
        <v>270</v>
      </c>
      <c r="B86" s="65" t="s">
        <v>1885</v>
      </c>
      <c r="C86" s="65" t="s">
        <v>56</v>
      </c>
      <c r="D86" s="66"/>
      <c r="E86" s="68"/>
      <c r="F86" s="95" t="s">
        <v>1145</v>
      </c>
      <c r="G86" s="65" t="s">
        <v>51</v>
      </c>
      <c r="H86" s="69" t="s">
        <v>270</v>
      </c>
      <c r="I86" s="70"/>
      <c r="J86" s="70"/>
      <c r="K86" s="69" t="s">
        <v>1656</v>
      </c>
      <c r="L86" s="73"/>
      <c r="M86" s="74">
        <v>8414.48046875</v>
      </c>
      <c r="N86" s="74">
        <v>6751.99169921875</v>
      </c>
      <c r="O86" s="75"/>
      <c r="P86" s="76"/>
      <c r="Q86" s="76"/>
      <c r="R86" s="79"/>
      <c r="S86" s="49">
        <v>0</v>
      </c>
      <c r="T86" s="49">
        <v>0</v>
      </c>
      <c r="U86" s="50">
        <v>0</v>
      </c>
      <c r="V86" s="50">
        <v>0</v>
      </c>
      <c r="W86" s="50">
        <v>0</v>
      </c>
      <c r="X86" s="50">
        <v>0</v>
      </c>
      <c r="Y86" s="50">
        <v>0</v>
      </c>
      <c r="Z86" s="50" t="s">
        <v>1832</v>
      </c>
      <c r="AA86" s="71">
        <v>86</v>
      </c>
      <c r="AB86" s="71"/>
      <c r="AC86" s="72"/>
      <c r="AD86" s="78">
        <v>164</v>
      </c>
      <c r="AE86" s="78">
        <v>86</v>
      </c>
      <c r="AF86" s="78">
        <v>222</v>
      </c>
      <c r="AG86" s="78">
        <v>203</v>
      </c>
      <c r="AH86" s="78">
        <v>14400</v>
      </c>
      <c r="AI86" s="78"/>
      <c r="AJ86" s="78"/>
      <c r="AK86" s="78"/>
      <c r="AL86" s="78" t="s">
        <v>1041</v>
      </c>
      <c r="AM86" s="94">
        <v>41418.489398148151</v>
      </c>
      <c r="AN86" s="78" t="s">
        <v>1317</v>
      </c>
      <c r="AO86" s="93" t="s">
        <v>1401</v>
      </c>
      <c r="AP86" s="78" t="s">
        <v>66</v>
      </c>
      <c r="AQ86" s="2"/>
      <c r="AR86" s="3"/>
      <c r="AS86" s="3"/>
      <c r="AT86" s="3"/>
      <c r="AU86" s="3"/>
    </row>
    <row r="87" spans="1:47" x14ac:dyDescent="0.25">
      <c r="A87" s="64" t="s">
        <v>271</v>
      </c>
      <c r="B87" s="65" t="s">
        <v>1856</v>
      </c>
      <c r="C87" s="65" t="s">
        <v>56</v>
      </c>
      <c r="D87" s="66"/>
      <c r="E87" s="68"/>
      <c r="F87" s="95" t="s">
        <v>1146</v>
      </c>
      <c r="G87" s="65" t="s">
        <v>51</v>
      </c>
      <c r="H87" s="69" t="s">
        <v>271</v>
      </c>
      <c r="I87" s="70"/>
      <c r="J87" s="70"/>
      <c r="K87" s="69" t="s">
        <v>1657</v>
      </c>
      <c r="L87" s="73"/>
      <c r="M87" s="74">
        <v>8544.2705078125</v>
      </c>
      <c r="N87" s="74">
        <v>1435.299072265625</v>
      </c>
      <c r="O87" s="75"/>
      <c r="P87" s="76"/>
      <c r="Q87" s="76"/>
      <c r="R87" s="79"/>
      <c r="S87" s="49">
        <v>0</v>
      </c>
      <c r="T87" s="49">
        <v>0</v>
      </c>
      <c r="U87" s="50">
        <v>0</v>
      </c>
      <c r="V87" s="50">
        <v>0</v>
      </c>
      <c r="W87" s="50">
        <v>0</v>
      </c>
      <c r="X87" s="50">
        <v>0</v>
      </c>
      <c r="Y87" s="50">
        <v>0</v>
      </c>
      <c r="Z87" s="50" t="s">
        <v>1832</v>
      </c>
      <c r="AA87" s="71">
        <v>87</v>
      </c>
      <c r="AB87" s="71"/>
      <c r="AC87" s="72"/>
      <c r="AD87" s="78">
        <v>358</v>
      </c>
      <c r="AE87" s="78">
        <v>697</v>
      </c>
      <c r="AF87" s="78">
        <v>1028</v>
      </c>
      <c r="AG87" s="78">
        <v>946</v>
      </c>
      <c r="AH87" s="78">
        <v>7200</v>
      </c>
      <c r="AI87" s="78"/>
      <c r="AJ87" s="78" t="s">
        <v>684</v>
      </c>
      <c r="AK87" s="93" t="s">
        <v>907</v>
      </c>
      <c r="AL87" s="78" t="s">
        <v>1016</v>
      </c>
      <c r="AM87" s="94">
        <v>40322.473217592589</v>
      </c>
      <c r="AN87" s="78" t="s">
        <v>1317</v>
      </c>
      <c r="AO87" s="93" t="s">
        <v>1402</v>
      </c>
      <c r="AP87" s="78" t="s">
        <v>66</v>
      </c>
      <c r="AQ87" s="2"/>
      <c r="AR87" s="3"/>
      <c r="AS87" s="3"/>
      <c r="AT87" s="3"/>
      <c r="AU87" s="3"/>
    </row>
    <row r="88" spans="1:47" x14ac:dyDescent="0.25">
      <c r="A88" s="64" t="s">
        <v>272</v>
      </c>
      <c r="B88" s="65" t="s">
        <v>1863</v>
      </c>
      <c r="C88" s="65" t="s">
        <v>56</v>
      </c>
      <c r="D88" s="66"/>
      <c r="E88" s="68"/>
      <c r="F88" s="95" t="s">
        <v>1147</v>
      </c>
      <c r="G88" s="65" t="s">
        <v>51</v>
      </c>
      <c r="H88" s="69" t="s">
        <v>272</v>
      </c>
      <c r="I88" s="70"/>
      <c r="J88" s="70"/>
      <c r="K88" s="69" t="s">
        <v>1658</v>
      </c>
      <c r="L88" s="73"/>
      <c r="M88" s="74">
        <v>4243.8642578125</v>
      </c>
      <c r="N88" s="74">
        <v>8473.3798828125</v>
      </c>
      <c r="O88" s="75"/>
      <c r="P88" s="76"/>
      <c r="Q88" s="76"/>
      <c r="R88" s="79"/>
      <c r="S88" s="49">
        <v>0</v>
      </c>
      <c r="T88" s="49">
        <v>0</v>
      </c>
      <c r="U88" s="50">
        <v>0</v>
      </c>
      <c r="V88" s="50">
        <v>0</v>
      </c>
      <c r="W88" s="50">
        <v>0</v>
      </c>
      <c r="X88" s="50">
        <v>0</v>
      </c>
      <c r="Y88" s="50">
        <v>0</v>
      </c>
      <c r="Z88" s="50" t="s">
        <v>1832</v>
      </c>
      <c r="AA88" s="71">
        <v>88</v>
      </c>
      <c r="AB88" s="71"/>
      <c r="AC88" s="72"/>
      <c r="AD88" s="78">
        <v>1431</v>
      </c>
      <c r="AE88" s="78">
        <v>1153</v>
      </c>
      <c r="AF88" s="78">
        <v>7474</v>
      </c>
      <c r="AG88" s="78">
        <v>655</v>
      </c>
      <c r="AH88" s="78">
        <v>0</v>
      </c>
      <c r="AI88" s="78" t="s">
        <v>528</v>
      </c>
      <c r="AJ88" s="78" t="s">
        <v>734</v>
      </c>
      <c r="AK88" s="93" t="s">
        <v>908</v>
      </c>
      <c r="AL88" s="78" t="s">
        <v>734</v>
      </c>
      <c r="AM88" s="94">
        <v>40034.558668981481</v>
      </c>
      <c r="AN88" s="78" t="s">
        <v>1317</v>
      </c>
      <c r="AO88" s="93" t="s">
        <v>1403</v>
      </c>
      <c r="AP88" s="78" t="s">
        <v>66</v>
      </c>
      <c r="AQ88" s="2"/>
      <c r="AR88" s="3"/>
      <c r="AS88" s="3"/>
      <c r="AT88" s="3"/>
      <c r="AU88" s="3"/>
    </row>
    <row r="89" spans="1:47" x14ac:dyDescent="0.25">
      <c r="A89" s="64" t="s">
        <v>273</v>
      </c>
      <c r="B89" s="65" t="s">
        <v>1886</v>
      </c>
      <c r="C89" s="65" t="s">
        <v>56</v>
      </c>
      <c r="D89" s="66"/>
      <c r="E89" s="68"/>
      <c r="F89" s="95" t="s">
        <v>1148</v>
      </c>
      <c r="G89" s="65" t="s">
        <v>51</v>
      </c>
      <c r="H89" s="69" t="s">
        <v>273</v>
      </c>
      <c r="I89" s="70"/>
      <c r="J89" s="70"/>
      <c r="K89" s="69" t="s">
        <v>1659</v>
      </c>
      <c r="L89" s="73"/>
      <c r="M89" s="74">
        <v>7784.21044921875</v>
      </c>
      <c r="N89" s="74">
        <v>1601.7421875</v>
      </c>
      <c r="O89" s="75"/>
      <c r="P89" s="76"/>
      <c r="Q89" s="76"/>
      <c r="R89" s="79"/>
      <c r="S89" s="49">
        <v>0</v>
      </c>
      <c r="T89" s="49">
        <v>0</v>
      </c>
      <c r="U89" s="50">
        <v>0</v>
      </c>
      <c r="V89" s="50">
        <v>0</v>
      </c>
      <c r="W89" s="50">
        <v>0</v>
      </c>
      <c r="X89" s="50">
        <v>0</v>
      </c>
      <c r="Y89" s="50">
        <v>0</v>
      </c>
      <c r="Z89" s="50" t="s">
        <v>1832</v>
      </c>
      <c r="AA89" s="71">
        <v>89</v>
      </c>
      <c r="AB89" s="71"/>
      <c r="AC89" s="72"/>
      <c r="AD89" s="78">
        <v>2001</v>
      </c>
      <c r="AE89" s="78">
        <v>157</v>
      </c>
      <c r="AF89" s="78">
        <v>514</v>
      </c>
      <c r="AG89" s="78">
        <v>76</v>
      </c>
      <c r="AH89" s="78">
        <v>10800</v>
      </c>
      <c r="AI89" s="78" t="s">
        <v>529</v>
      </c>
      <c r="AJ89" s="78"/>
      <c r="AK89" s="78"/>
      <c r="AL89" s="78" t="s">
        <v>1042</v>
      </c>
      <c r="AM89" s="94">
        <v>41532.220185185186</v>
      </c>
      <c r="AN89" s="78" t="s">
        <v>1317</v>
      </c>
      <c r="AO89" s="93" t="s">
        <v>1404</v>
      </c>
      <c r="AP89" s="78" t="s">
        <v>66</v>
      </c>
      <c r="AQ89" s="2"/>
      <c r="AR89" s="3"/>
      <c r="AS89" s="3"/>
      <c r="AT89" s="3"/>
      <c r="AU89" s="3"/>
    </row>
    <row r="90" spans="1:47" x14ac:dyDescent="0.25">
      <c r="A90" s="64" t="s">
        <v>274</v>
      </c>
      <c r="B90" s="65" t="s">
        <v>1887</v>
      </c>
      <c r="C90" s="65" t="s">
        <v>56</v>
      </c>
      <c r="D90" s="66"/>
      <c r="E90" s="68"/>
      <c r="F90" s="95" t="s">
        <v>1149</v>
      </c>
      <c r="G90" s="65" t="s">
        <v>51</v>
      </c>
      <c r="H90" s="69" t="s">
        <v>274</v>
      </c>
      <c r="I90" s="70"/>
      <c r="J90" s="70"/>
      <c r="K90" s="69" t="s">
        <v>1660</v>
      </c>
      <c r="L90" s="73"/>
      <c r="M90" s="74">
        <v>3020.935546875</v>
      </c>
      <c r="N90" s="74">
        <v>1753.91015625</v>
      </c>
      <c r="O90" s="75"/>
      <c r="P90" s="76"/>
      <c r="Q90" s="76"/>
      <c r="R90" s="79"/>
      <c r="S90" s="49">
        <v>0</v>
      </c>
      <c r="T90" s="49">
        <v>0</v>
      </c>
      <c r="U90" s="50">
        <v>0</v>
      </c>
      <c r="V90" s="50">
        <v>0</v>
      </c>
      <c r="W90" s="50">
        <v>0</v>
      </c>
      <c r="X90" s="50">
        <v>0</v>
      </c>
      <c r="Y90" s="50">
        <v>0</v>
      </c>
      <c r="Z90" s="50" t="s">
        <v>1832</v>
      </c>
      <c r="AA90" s="71">
        <v>90</v>
      </c>
      <c r="AB90" s="71"/>
      <c r="AC90" s="72"/>
      <c r="AD90" s="78">
        <v>313</v>
      </c>
      <c r="AE90" s="78">
        <v>250</v>
      </c>
      <c r="AF90" s="78">
        <v>5372</v>
      </c>
      <c r="AG90" s="78">
        <v>255</v>
      </c>
      <c r="AH90" s="78">
        <v>0</v>
      </c>
      <c r="AI90" s="78" t="s">
        <v>530</v>
      </c>
      <c r="AJ90" s="78" t="s">
        <v>735</v>
      </c>
      <c r="AK90" s="93" t="s">
        <v>909</v>
      </c>
      <c r="AL90" s="78" t="s">
        <v>1043</v>
      </c>
      <c r="AM90" s="94">
        <v>39541.632048611114</v>
      </c>
      <c r="AN90" s="78" t="s">
        <v>1317</v>
      </c>
      <c r="AO90" s="93" t="s">
        <v>1405</v>
      </c>
      <c r="AP90" s="78" t="s">
        <v>66</v>
      </c>
      <c r="AQ90" s="2"/>
      <c r="AR90" s="3"/>
      <c r="AS90" s="3"/>
      <c r="AT90" s="3"/>
      <c r="AU90" s="3"/>
    </row>
    <row r="91" spans="1:47" x14ac:dyDescent="0.25">
      <c r="A91" s="64" t="s">
        <v>275</v>
      </c>
      <c r="B91" s="65" t="s">
        <v>1853</v>
      </c>
      <c r="C91" s="65" t="s">
        <v>56</v>
      </c>
      <c r="D91" s="66"/>
      <c r="E91" s="68"/>
      <c r="F91" s="95" t="s">
        <v>1150</v>
      </c>
      <c r="G91" s="65" t="s">
        <v>51</v>
      </c>
      <c r="H91" s="69" t="s">
        <v>275</v>
      </c>
      <c r="I91" s="70"/>
      <c r="J91" s="70"/>
      <c r="K91" s="69" t="s">
        <v>1661</v>
      </c>
      <c r="L91" s="73"/>
      <c r="M91" s="74">
        <v>8967.8359375</v>
      </c>
      <c r="N91" s="74">
        <v>4514.31640625</v>
      </c>
      <c r="O91" s="75"/>
      <c r="P91" s="76"/>
      <c r="Q91" s="76"/>
      <c r="R91" s="79"/>
      <c r="S91" s="49">
        <v>0</v>
      </c>
      <c r="T91" s="49">
        <v>0</v>
      </c>
      <c r="U91" s="50">
        <v>0</v>
      </c>
      <c r="V91" s="50">
        <v>0</v>
      </c>
      <c r="W91" s="50">
        <v>0</v>
      </c>
      <c r="X91" s="50">
        <v>0</v>
      </c>
      <c r="Y91" s="50">
        <v>0</v>
      </c>
      <c r="Z91" s="50" t="s">
        <v>1832</v>
      </c>
      <c r="AA91" s="71">
        <v>91</v>
      </c>
      <c r="AB91" s="71"/>
      <c r="AC91" s="72"/>
      <c r="AD91" s="78">
        <v>97</v>
      </c>
      <c r="AE91" s="78">
        <v>15</v>
      </c>
      <c r="AF91" s="78">
        <v>175</v>
      </c>
      <c r="AG91" s="78">
        <v>84</v>
      </c>
      <c r="AH91" s="78"/>
      <c r="AI91" s="78" t="s">
        <v>531</v>
      </c>
      <c r="AJ91" s="78" t="s">
        <v>736</v>
      </c>
      <c r="AK91" s="78"/>
      <c r="AL91" s="78"/>
      <c r="AM91" s="94">
        <v>41608.619942129626</v>
      </c>
      <c r="AN91" s="78" t="s">
        <v>1317</v>
      </c>
      <c r="AO91" s="93" t="s">
        <v>1406</v>
      </c>
      <c r="AP91" s="78" t="s">
        <v>66</v>
      </c>
      <c r="AQ91" s="2"/>
      <c r="AR91" s="3"/>
      <c r="AS91" s="3"/>
      <c r="AT91" s="3"/>
      <c r="AU91" s="3"/>
    </row>
    <row r="92" spans="1:47" x14ac:dyDescent="0.25">
      <c r="A92" s="64" t="s">
        <v>276</v>
      </c>
      <c r="B92" s="65" t="s">
        <v>1860</v>
      </c>
      <c r="C92" s="65" t="s">
        <v>56</v>
      </c>
      <c r="D92" s="66"/>
      <c r="E92" s="68"/>
      <c r="F92" s="95" t="s">
        <v>1151</v>
      </c>
      <c r="G92" s="65" t="s">
        <v>51</v>
      </c>
      <c r="H92" s="69" t="s">
        <v>276</v>
      </c>
      <c r="I92" s="70"/>
      <c r="J92" s="70"/>
      <c r="K92" s="69" t="s">
        <v>1662</v>
      </c>
      <c r="L92" s="73"/>
      <c r="M92" s="74">
        <v>496.62908935546875</v>
      </c>
      <c r="N92" s="74">
        <v>6346.138671875</v>
      </c>
      <c r="O92" s="75"/>
      <c r="P92" s="76"/>
      <c r="Q92" s="76"/>
      <c r="R92" s="79"/>
      <c r="S92" s="49">
        <v>0</v>
      </c>
      <c r="T92" s="49">
        <v>0</v>
      </c>
      <c r="U92" s="50">
        <v>0</v>
      </c>
      <c r="V92" s="50">
        <v>0</v>
      </c>
      <c r="W92" s="50">
        <v>0</v>
      </c>
      <c r="X92" s="50">
        <v>0</v>
      </c>
      <c r="Y92" s="50">
        <v>0</v>
      </c>
      <c r="Z92" s="50" t="s">
        <v>1832</v>
      </c>
      <c r="AA92" s="71">
        <v>92</v>
      </c>
      <c r="AB92" s="71"/>
      <c r="AC92" s="72"/>
      <c r="AD92" s="78">
        <v>911</v>
      </c>
      <c r="AE92" s="78">
        <v>780</v>
      </c>
      <c r="AF92" s="78">
        <v>19085</v>
      </c>
      <c r="AG92" s="78">
        <v>11</v>
      </c>
      <c r="AH92" s="78">
        <v>-18000</v>
      </c>
      <c r="AI92" s="78" t="s">
        <v>532</v>
      </c>
      <c r="AJ92" s="78" t="s">
        <v>737</v>
      </c>
      <c r="AK92" s="78"/>
      <c r="AL92" s="78" t="s">
        <v>1020</v>
      </c>
      <c r="AM92" s="94">
        <v>39835.789456018516</v>
      </c>
      <c r="AN92" s="78" t="s">
        <v>1317</v>
      </c>
      <c r="AO92" s="93" t="s">
        <v>1407</v>
      </c>
      <c r="AP92" s="78" t="s">
        <v>66</v>
      </c>
      <c r="AQ92" s="2"/>
      <c r="AR92" s="3"/>
      <c r="AS92" s="3"/>
      <c r="AT92" s="3"/>
      <c r="AU92" s="3"/>
    </row>
    <row r="93" spans="1:47" x14ac:dyDescent="0.25">
      <c r="A93" s="64" t="s">
        <v>277</v>
      </c>
      <c r="B93" s="65" t="s">
        <v>1853</v>
      </c>
      <c r="C93" s="65" t="s">
        <v>56</v>
      </c>
      <c r="D93" s="66"/>
      <c r="E93" s="68"/>
      <c r="F93" s="95" t="s">
        <v>1152</v>
      </c>
      <c r="G93" s="65" t="s">
        <v>51</v>
      </c>
      <c r="H93" s="69" t="s">
        <v>277</v>
      </c>
      <c r="I93" s="70"/>
      <c r="J93" s="70"/>
      <c r="K93" s="69" t="s">
        <v>1663</v>
      </c>
      <c r="L93" s="73"/>
      <c r="M93" s="74">
        <v>3966.00634765625</v>
      </c>
      <c r="N93" s="74">
        <v>630.32305908203125</v>
      </c>
      <c r="O93" s="75"/>
      <c r="P93" s="76"/>
      <c r="Q93" s="76"/>
      <c r="R93" s="79"/>
      <c r="S93" s="49">
        <v>0</v>
      </c>
      <c r="T93" s="49">
        <v>0</v>
      </c>
      <c r="U93" s="50">
        <v>0</v>
      </c>
      <c r="V93" s="50">
        <v>0</v>
      </c>
      <c r="W93" s="50">
        <v>0</v>
      </c>
      <c r="X93" s="50">
        <v>0</v>
      </c>
      <c r="Y93" s="50">
        <v>0</v>
      </c>
      <c r="Z93" s="50" t="s">
        <v>1832</v>
      </c>
      <c r="AA93" s="71">
        <v>93</v>
      </c>
      <c r="AB93" s="71"/>
      <c r="AC93" s="72"/>
      <c r="AD93" s="78">
        <v>560</v>
      </c>
      <c r="AE93" s="78">
        <v>157</v>
      </c>
      <c r="AF93" s="78">
        <v>1779</v>
      </c>
      <c r="AG93" s="78">
        <v>21</v>
      </c>
      <c r="AH93" s="78"/>
      <c r="AI93" s="78" t="s">
        <v>533</v>
      </c>
      <c r="AJ93" s="78" t="s">
        <v>738</v>
      </c>
      <c r="AK93" s="78"/>
      <c r="AL93" s="78"/>
      <c r="AM93" s="94">
        <v>41341.640740740739</v>
      </c>
      <c r="AN93" s="78" t="s">
        <v>1317</v>
      </c>
      <c r="AO93" s="93" t="s">
        <v>1408</v>
      </c>
      <c r="AP93" s="78" t="s">
        <v>66</v>
      </c>
      <c r="AQ93" s="2"/>
      <c r="AR93" s="3"/>
      <c r="AS93" s="3"/>
      <c r="AT93" s="3"/>
      <c r="AU93" s="3"/>
    </row>
    <row r="94" spans="1:47" x14ac:dyDescent="0.25">
      <c r="A94" s="64" t="s">
        <v>278</v>
      </c>
      <c r="B94" s="65" t="s">
        <v>1858</v>
      </c>
      <c r="C94" s="65" t="s">
        <v>56</v>
      </c>
      <c r="D94" s="66"/>
      <c r="E94" s="68"/>
      <c r="F94" s="95" t="s">
        <v>1153</v>
      </c>
      <c r="G94" s="65" t="s">
        <v>51</v>
      </c>
      <c r="H94" s="69" t="s">
        <v>278</v>
      </c>
      <c r="I94" s="70"/>
      <c r="J94" s="70"/>
      <c r="K94" s="69" t="s">
        <v>1664</v>
      </c>
      <c r="L94" s="73"/>
      <c r="M94" s="74">
        <v>546.2181396484375</v>
      </c>
      <c r="N94" s="74">
        <v>2812.372802734375</v>
      </c>
      <c r="O94" s="75"/>
      <c r="P94" s="76"/>
      <c r="Q94" s="76"/>
      <c r="R94" s="79"/>
      <c r="S94" s="49">
        <v>0</v>
      </c>
      <c r="T94" s="49">
        <v>0</v>
      </c>
      <c r="U94" s="50">
        <v>0</v>
      </c>
      <c r="V94" s="50">
        <v>0</v>
      </c>
      <c r="W94" s="50">
        <v>0</v>
      </c>
      <c r="X94" s="50">
        <v>0</v>
      </c>
      <c r="Y94" s="50">
        <v>0</v>
      </c>
      <c r="Z94" s="50" t="s">
        <v>1832</v>
      </c>
      <c r="AA94" s="71">
        <v>94</v>
      </c>
      <c r="AB94" s="71"/>
      <c r="AC94" s="72"/>
      <c r="AD94" s="78">
        <v>85</v>
      </c>
      <c r="AE94" s="78">
        <v>300</v>
      </c>
      <c r="AF94" s="78">
        <v>1747</v>
      </c>
      <c r="AG94" s="78">
        <v>5</v>
      </c>
      <c r="AH94" s="78">
        <v>-21600</v>
      </c>
      <c r="AI94" s="78" t="s">
        <v>534</v>
      </c>
      <c r="AJ94" s="78" t="s">
        <v>739</v>
      </c>
      <c r="AK94" s="93" t="s">
        <v>910</v>
      </c>
      <c r="AL94" s="78" t="s">
        <v>1018</v>
      </c>
      <c r="AM94" s="94">
        <v>39559.863726851851</v>
      </c>
      <c r="AN94" s="78" t="s">
        <v>1317</v>
      </c>
      <c r="AO94" s="93" t="s">
        <v>1409</v>
      </c>
      <c r="AP94" s="78" t="s">
        <v>66</v>
      </c>
      <c r="AQ94" s="2"/>
      <c r="AR94" s="3"/>
      <c r="AS94" s="3"/>
      <c r="AT94" s="3"/>
      <c r="AU94" s="3"/>
    </row>
    <row r="95" spans="1:47" x14ac:dyDescent="0.25">
      <c r="A95" s="64" t="s">
        <v>279</v>
      </c>
      <c r="B95" s="65" t="s">
        <v>1881</v>
      </c>
      <c r="C95" s="65" t="s">
        <v>56</v>
      </c>
      <c r="D95" s="66"/>
      <c r="E95" s="68"/>
      <c r="F95" s="95" t="s">
        <v>1154</v>
      </c>
      <c r="G95" s="65" t="s">
        <v>51</v>
      </c>
      <c r="H95" s="69" t="s">
        <v>279</v>
      </c>
      <c r="I95" s="70"/>
      <c r="J95" s="70"/>
      <c r="K95" s="69" t="s">
        <v>1665</v>
      </c>
      <c r="L95" s="73"/>
      <c r="M95" s="74">
        <v>9343.7744140625</v>
      </c>
      <c r="N95" s="74">
        <v>1850.20556640625</v>
      </c>
      <c r="O95" s="75"/>
      <c r="P95" s="76"/>
      <c r="Q95" s="76"/>
      <c r="R95" s="79"/>
      <c r="S95" s="49">
        <v>0</v>
      </c>
      <c r="T95" s="49">
        <v>0</v>
      </c>
      <c r="U95" s="50">
        <v>0</v>
      </c>
      <c r="V95" s="50">
        <v>0</v>
      </c>
      <c r="W95" s="50">
        <v>0</v>
      </c>
      <c r="X95" s="50">
        <v>0</v>
      </c>
      <c r="Y95" s="50">
        <v>0</v>
      </c>
      <c r="Z95" s="50" t="s">
        <v>1832</v>
      </c>
      <c r="AA95" s="71">
        <v>95</v>
      </c>
      <c r="AB95" s="71"/>
      <c r="AC95" s="72"/>
      <c r="AD95" s="78">
        <v>319</v>
      </c>
      <c r="AE95" s="78">
        <v>4155</v>
      </c>
      <c r="AF95" s="78">
        <v>6951</v>
      </c>
      <c r="AG95" s="78">
        <v>11</v>
      </c>
      <c r="AH95" s="78">
        <v>-10800</v>
      </c>
      <c r="AI95" s="78" t="s">
        <v>535</v>
      </c>
      <c r="AJ95" s="78" t="s">
        <v>740</v>
      </c>
      <c r="AK95" s="93" t="s">
        <v>911</v>
      </c>
      <c r="AL95" s="78" t="s">
        <v>1037</v>
      </c>
      <c r="AM95" s="94">
        <v>40524.905185185184</v>
      </c>
      <c r="AN95" s="78" t="s">
        <v>1317</v>
      </c>
      <c r="AO95" s="93" t="s">
        <v>1410</v>
      </c>
      <c r="AP95" s="78" t="s">
        <v>66</v>
      </c>
      <c r="AQ95" s="2"/>
      <c r="AR95" s="3"/>
      <c r="AS95" s="3"/>
      <c r="AT95" s="3"/>
      <c r="AU95" s="3"/>
    </row>
    <row r="96" spans="1:47" x14ac:dyDescent="0.25">
      <c r="A96" s="64" t="s">
        <v>280</v>
      </c>
      <c r="B96" s="65" t="s">
        <v>1858</v>
      </c>
      <c r="C96" s="65" t="s">
        <v>56</v>
      </c>
      <c r="D96" s="66"/>
      <c r="E96" s="68"/>
      <c r="F96" s="95" t="s">
        <v>1155</v>
      </c>
      <c r="G96" s="65" t="s">
        <v>51</v>
      </c>
      <c r="H96" s="69" t="s">
        <v>280</v>
      </c>
      <c r="I96" s="70"/>
      <c r="J96" s="70"/>
      <c r="K96" s="69" t="s">
        <v>1666</v>
      </c>
      <c r="L96" s="73"/>
      <c r="M96" s="74">
        <v>3092.069580078125</v>
      </c>
      <c r="N96" s="74">
        <v>881.9937744140625</v>
      </c>
      <c r="O96" s="75"/>
      <c r="P96" s="76"/>
      <c r="Q96" s="76"/>
      <c r="R96" s="79"/>
      <c r="S96" s="49">
        <v>0</v>
      </c>
      <c r="T96" s="49">
        <v>0</v>
      </c>
      <c r="U96" s="50">
        <v>0</v>
      </c>
      <c r="V96" s="50">
        <v>0</v>
      </c>
      <c r="W96" s="50">
        <v>0</v>
      </c>
      <c r="X96" s="50">
        <v>0</v>
      </c>
      <c r="Y96" s="50">
        <v>0</v>
      </c>
      <c r="Z96" s="50" t="s">
        <v>1832</v>
      </c>
      <c r="AA96" s="71">
        <v>96</v>
      </c>
      <c r="AB96" s="71"/>
      <c r="AC96" s="72"/>
      <c r="AD96" s="78">
        <v>86</v>
      </c>
      <c r="AE96" s="78">
        <v>152</v>
      </c>
      <c r="AF96" s="78">
        <v>1588</v>
      </c>
      <c r="AG96" s="78">
        <v>4</v>
      </c>
      <c r="AH96" s="78">
        <v>-21600</v>
      </c>
      <c r="AI96" s="93" t="s">
        <v>536</v>
      </c>
      <c r="AJ96" s="78" t="s">
        <v>741</v>
      </c>
      <c r="AK96" s="93" t="s">
        <v>912</v>
      </c>
      <c r="AL96" s="78" t="s">
        <v>1018</v>
      </c>
      <c r="AM96" s="94">
        <v>40002.893379629626</v>
      </c>
      <c r="AN96" s="78" t="s">
        <v>1317</v>
      </c>
      <c r="AO96" s="93" t="s">
        <v>1411</v>
      </c>
      <c r="AP96" s="78" t="s">
        <v>66</v>
      </c>
      <c r="AQ96" s="2"/>
      <c r="AR96" s="3"/>
      <c r="AS96" s="3"/>
      <c r="AT96" s="3"/>
      <c r="AU96" s="3"/>
    </row>
    <row r="97" spans="1:47" x14ac:dyDescent="0.25">
      <c r="A97" s="64" t="s">
        <v>281</v>
      </c>
      <c r="B97" s="65" t="s">
        <v>1871</v>
      </c>
      <c r="C97" s="65" t="s">
        <v>56</v>
      </c>
      <c r="D97" s="66"/>
      <c r="E97" s="68"/>
      <c r="F97" s="95" t="s">
        <v>1156</v>
      </c>
      <c r="G97" s="65" t="s">
        <v>51</v>
      </c>
      <c r="H97" s="69" t="s">
        <v>281</v>
      </c>
      <c r="I97" s="70"/>
      <c r="J97" s="70"/>
      <c r="K97" s="69" t="s">
        <v>1667</v>
      </c>
      <c r="L97" s="73"/>
      <c r="M97" s="74">
        <v>8160.89013671875</v>
      </c>
      <c r="N97" s="74">
        <v>6193.94677734375</v>
      </c>
      <c r="O97" s="75"/>
      <c r="P97" s="76"/>
      <c r="Q97" s="76"/>
      <c r="R97" s="79"/>
      <c r="S97" s="49">
        <v>0</v>
      </c>
      <c r="T97" s="49">
        <v>0</v>
      </c>
      <c r="U97" s="50">
        <v>0</v>
      </c>
      <c r="V97" s="50">
        <v>0</v>
      </c>
      <c r="W97" s="50">
        <v>0</v>
      </c>
      <c r="X97" s="50">
        <v>0</v>
      </c>
      <c r="Y97" s="50">
        <v>0</v>
      </c>
      <c r="Z97" s="50" t="s">
        <v>1832</v>
      </c>
      <c r="AA97" s="71">
        <v>97</v>
      </c>
      <c r="AB97" s="71"/>
      <c r="AC97" s="72"/>
      <c r="AD97" s="78">
        <v>122</v>
      </c>
      <c r="AE97" s="78">
        <v>124</v>
      </c>
      <c r="AF97" s="78">
        <v>155</v>
      </c>
      <c r="AG97" s="78">
        <v>11</v>
      </c>
      <c r="AH97" s="78">
        <v>3600</v>
      </c>
      <c r="AI97" s="78"/>
      <c r="AJ97" s="78" t="s">
        <v>742</v>
      </c>
      <c r="AK97" s="93" t="s">
        <v>913</v>
      </c>
      <c r="AL97" s="78" t="s">
        <v>1028</v>
      </c>
      <c r="AM97" s="94">
        <v>40259.697893518518</v>
      </c>
      <c r="AN97" s="78" t="s">
        <v>1317</v>
      </c>
      <c r="AO97" s="93" t="s">
        <v>1412</v>
      </c>
      <c r="AP97" s="78" t="s">
        <v>66</v>
      </c>
      <c r="AQ97" s="2"/>
      <c r="AR97" s="3"/>
      <c r="AS97" s="3"/>
      <c r="AT97" s="3"/>
      <c r="AU97" s="3"/>
    </row>
    <row r="98" spans="1:47" x14ac:dyDescent="0.25">
      <c r="A98" s="64" t="s">
        <v>282</v>
      </c>
      <c r="B98" s="65" t="s">
        <v>1860</v>
      </c>
      <c r="C98" s="65" t="s">
        <v>56</v>
      </c>
      <c r="D98" s="66"/>
      <c r="E98" s="68"/>
      <c r="F98" s="95" t="s">
        <v>1157</v>
      </c>
      <c r="G98" s="65" t="s">
        <v>51</v>
      </c>
      <c r="H98" s="69" t="s">
        <v>282</v>
      </c>
      <c r="I98" s="70"/>
      <c r="J98" s="70"/>
      <c r="K98" s="69" t="s">
        <v>1668</v>
      </c>
      <c r="L98" s="73"/>
      <c r="M98" s="74">
        <v>4327.46728515625</v>
      </c>
      <c r="N98" s="74">
        <v>2353.896728515625</v>
      </c>
      <c r="O98" s="75"/>
      <c r="P98" s="76"/>
      <c r="Q98" s="76"/>
      <c r="R98" s="79"/>
      <c r="S98" s="49">
        <v>0</v>
      </c>
      <c r="T98" s="49">
        <v>0</v>
      </c>
      <c r="U98" s="50">
        <v>0</v>
      </c>
      <c r="V98" s="50">
        <v>0</v>
      </c>
      <c r="W98" s="50">
        <v>0</v>
      </c>
      <c r="X98" s="50">
        <v>0</v>
      </c>
      <c r="Y98" s="50">
        <v>0</v>
      </c>
      <c r="Z98" s="50" t="s">
        <v>1832</v>
      </c>
      <c r="AA98" s="71">
        <v>98</v>
      </c>
      <c r="AB98" s="71"/>
      <c r="AC98" s="72"/>
      <c r="AD98" s="78">
        <v>604</v>
      </c>
      <c r="AE98" s="78">
        <v>681</v>
      </c>
      <c r="AF98" s="78">
        <v>5228</v>
      </c>
      <c r="AG98" s="78">
        <v>5322</v>
      </c>
      <c r="AH98" s="78">
        <v>-18000</v>
      </c>
      <c r="AI98" s="78" t="s">
        <v>537</v>
      </c>
      <c r="AJ98" s="78" t="s">
        <v>743</v>
      </c>
      <c r="AK98" s="93" t="s">
        <v>914</v>
      </c>
      <c r="AL98" s="78" t="s">
        <v>1020</v>
      </c>
      <c r="AM98" s="94">
        <v>40742.665023148147</v>
      </c>
      <c r="AN98" s="78" t="s">
        <v>1317</v>
      </c>
      <c r="AO98" s="93" t="s">
        <v>1413</v>
      </c>
      <c r="AP98" s="78" t="s">
        <v>66</v>
      </c>
      <c r="AQ98" s="2"/>
      <c r="AR98" s="3"/>
      <c r="AS98" s="3"/>
      <c r="AT98" s="3"/>
      <c r="AU98" s="3"/>
    </row>
    <row r="99" spans="1:47" x14ac:dyDescent="0.25">
      <c r="A99" s="64" t="s">
        <v>283</v>
      </c>
      <c r="B99" s="65" t="s">
        <v>1888</v>
      </c>
      <c r="C99" s="65" t="s">
        <v>56</v>
      </c>
      <c r="D99" s="66"/>
      <c r="E99" s="68"/>
      <c r="F99" s="95" t="s">
        <v>1158</v>
      </c>
      <c r="G99" s="65" t="s">
        <v>51</v>
      </c>
      <c r="H99" s="69" t="s">
        <v>283</v>
      </c>
      <c r="I99" s="70"/>
      <c r="J99" s="70"/>
      <c r="K99" s="69" t="s">
        <v>1669</v>
      </c>
      <c r="L99" s="73"/>
      <c r="M99" s="74">
        <v>2029.44287109375</v>
      </c>
      <c r="N99" s="74">
        <v>6840.0751953125</v>
      </c>
      <c r="O99" s="75"/>
      <c r="P99" s="76"/>
      <c r="Q99" s="76"/>
      <c r="R99" s="79"/>
      <c r="S99" s="49">
        <v>0</v>
      </c>
      <c r="T99" s="49">
        <v>0</v>
      </c>
      <c r="U99" s="50">
        <v>0</v>
      </c>
      <c r="V99" s="50">
        <v>0</v>
      </c>
      <c r="W99" s="50">
        <v>0</v>
      </c>
      <c r="X99" s="50">
        <v>0</v>
      </c>
      <c r="Y99" s="50">
        <v>0</v>
      </c>
      <c r="Z99" s="50" t="s">
        <v>1832</v>
      </c>
      <c r="AA99" s="71">
        <v>99</v>
      </c>
      <c r="AB99" s="71"/>
      <c r="AC99" s="72"/>
      <c r="AD99" s="78">
        <v>908</v>
      </c>
      <c r="AE99" s="78">
        <v>131</v>
      </c>
      <c r="AF99" s="78">
        <v>6830</v>
      </c>
      <c r="AG99" s="78">
        <v>0</v>
      </c>
      <c r="AH99" s="78">
        <v>3600</v>
      </c>
      <c r="AI99" s="78"/>
      <c r="AJ99" s="78" t="s">
        <v>744</v>
      </c>
      <c r="AK99" s="78"/>
      <c r="AL99" s="78" t="s">
        <v>1044</v>
      </c>
      <c r="AM99" s="94">
        <v>40161.641539351855</v>
      </c>
      <c r="AN99" s="78" t="s">
        <v>1317</v>
      </c>
      <c r="AO99" s="93" t="s">
        <v>1414</v>
      </c>
      <c r="AP99" s="78" t="s">
        <v>66</v>
      </c>
      <c r="AQ99" s="2"/>
      <c r="AR99" s="3"/>
      <c r="AS99" s="3"/>
      <c r="AT99" s="3"/>
      <c r="AU99" s="3"/>
    </row>
    <row r="100" spans="1:47" x14ac:dyDescent="0.25">
      <c r="A100" s="64" t="s">
        <v>284</v>
      </c>
      <c r="B100" s="65" t="s">
        <v>1877</v>
      </c>
      <c r="C100" s="65" t="s">
        <v>56</v>
      </c>
      <c r="D100" s="66"/>
      <c r="E100" s="68"/>
      <c r="F100" s="95" t="s">
        <v>1159</v>
      </c>
      <c r="G100" s="65" t="s">
        <v>51</v>
      </c>
      <c r="H100" s="69" t="s">
        <v>284</v>
      </c>
      <c r="I100" s="70"/>
      <c r="J100" s="70"/>
      <c r="K100" s="69" t="s">
        <v>1670</v>
      </c>
      <c r="L100" s="73"/>
      <c r="M100" s="74">
        <v>9394.640625</v>
      </c>
      <c r="N100" s="74">
        <v>6067.51123046875</v>
      </c>
      <c r="O100" s="75"/>
      <c r="P100" s="76"/>
      <c r="Q100" s="76"/>
      <c r="R100" s="79"/>
      <c r="S100" s="49">
        <v>0</v>
      </c>
      <c r="T100" s="49">
        <v>0</v>
      </c>
      <c r="U100" s="50">
        <v>0</v>
      </c>
      <c r="V100" s="50">
        <v>0</v>
      </c>
      <c r="W100" s="50">
        <v>0</v>
      </c>
      <c r="X100" s="50">
        <v>0</v>
      </c>
      <c r="Y100" s="50">
        <v>0</v>
      </c>
      <c r="Z100" s="50" t="s">
        <v>1832</v>
      </c>
      <c r="AA100" s="71">
        <v>100</v>
      </c>
      <c r="AB100" s="71"/>
      <c r="AC100" s="72"/>
      <c r="AD100" s="78">
        <v>184</v>
      </c>
      <c r="AE100" s="78">
        <v>135</v>
      </c>
      <c r="AF100" s="78">
        <v>962</v>
      </c>
      <c r="AG100" s="78">
        <v>256</v>
      </c>
      <c r="AH100" s="78">
        <v>7200</v>
      </c>
      <c r="AI100" s="78" t="s">
        <v>538</v>
      </c>
      <c r="AJ100" s="78"/>
      <c r="AK100" s="93" t="s">
        <v>915</v>
      </c>
      <c r="AL100" s="78" t="s">
        <v>1034</v>
      </c>
      <c r="AM100" s="94">
        <v>41268.759467592594</v>
      </c>
      <c r="AN100" s="78" t="s">
        <v>1317</v>
      </c>
      <c r="AO100" s="93" t="s">
        <v>1415</v>
      </c>
      <c r="AP100" s="78" t="s">
        <v>66</v>
      </c>
      <c r="AQ100" s="2"/>
      <c r="AR100" s="3"/>
      <c r="AS100" s="3"/>
      <c r="AT100" s="3"/>
      <c r="AU100" s="3"/>
    </row>
    <row r="101" spans="1:47" x14ac:dyDescent="0.25">
      <c r="A101" s="64" t="s">
        <v>285</v>
      </c>
      <c r="B101" s="65" t="s">
        <v>1860</v>
      </c>
      <c r="C101" s="65" t="s">
        <v>56</v>
      </c>
      <c r="D101" s="66"/>
      <c r="E101" s="68"/>
      <c r="F101" s="95" t="s">
        <v>1160</v>
      </c>
      <c r="G101" s="65" t="s">
        <v>51</v>
      </c>
      <c r="H101" s="69" t="s">
        <v>285</v>
      </c>
      <c r="I101" s="70"/>
      <c r="J101" s="70"/>
      <c r="K101" s="69" t="s">
        <v>1671</v>
      </c>
      <c r="L101" s="73"/>
      <c r="M101" s="74">
        <v>2434.892578125</v>
      </c>
      <c r="N101" s="74">
        <v>2283.961669921875</v>
      </c>
      <c r="O101" s="75"/>
      <c r="P101" s="76"/>
      <c r="Q101" s="76"/>
      <c r="R101" s="79"/>
      <c r="S101" s="49">
        <v>0</v>
      </c>
      <c r="T101" s="49">
        <v>0</v>
      </c>
      <c r="U101" s="50">
        <v>0</v>
      </c>
      <c r="V101" s="50">
        <v>0</v>
      </c>
      <c r="W101" s="50">
        <v>0</v>
      </c>
      <c r="X101" s="50">
        <v>0</v>
      </c>
      <c r="Y101" s="50">
        <v>0</v>
      </c>
      <c r="Z101" s="50" t="s">
        <v>1832</v>
      </c>
      <c r="AA101" s="71">
        <v>101</v>
      </c>
      <c r="AB101" s="71"/>
      <c r="AC101" s="72"/>
      <c r="AD101" s="78">
        <v>113</v>
      </c>
      <c r="AE101" s="78">
        <v>43</v>
      </c>
      <c r="AF101" s="78">
        <v>406</v>
      </c>
      <c r="AG101" s="78">
        <v>32</v>
      </c>
      <c r="AH101" s="78">
        <v>-18000</v>
      </c>
      <c r="AI101" s="78" t="s">
        <v>539</v>
      </c>
      <c r="AJ101" s="78" t="s">
        <v>745</v>
      </c>
      <c r="AK101" s="93" t="s">
        <v>916</v>
      </c>
      <c r="AL101" s="78" t="s">
        <v>1020</v>
      </c>
      <c r="AM101" s="94">
        <v>39609.889525462961</v>
      </c>
      <c r="AN101" s="78" t="s">
        <v>1317</v>
      </c>
      <c r="AO101" s="93" t="s">
        <v>1416</v>
      </c>
      <c r="AP101" s="78" t="s">
        <v>66</v>
      </c>
      <c r="AQ101" s="2"/>
      <c r="AR101" s="3"/>
      <c r="AS101" s="3"/>
      <c r="AT101" s="3"/>
      <c r="AU101" s="3"/>
    </row>
    <row r="102" spans="1:47" x14ac:dyDescent="0.25">
      <c r="A102" s="64" t="s">
        <v>286</v>
      </c>
      <c r="B102" s="65" t="s">
        <v>1861</v>
      </c>
      <c r="C102" s="65" t="s">
        <v>56</v>
      </c>
      <c r="D102" s="66"/>
      <c r="E102" s="68"/>
      <c r="F102" s="95" t="s">
        <v>1161</v>
      </c>
      <c r="G102" s="65" t="s">
        <v>51</v>
      </c>
      <c r="H102" s="69" t="s">
        <v>286</v>
      </c>
      <c r="I102" s="70"/>
      <c r="J102" s="70"/>
      <c r="K102" s="69" t="s">
        <v>1672</v>
      </c>
      <c r="L102" s="73"/>
      <c r="M102" s="74">
        <v>9034.2998046875</v>
      </c>
      <c r="N102" s="74">
        <v>6880.60595703125</v>
      </c>
      <c r="O102" s="75"/>
      <c r="P102" s="76"/>
      <c r="Q102" s="76"/>
      <c r="R102" s="79"/>
      <c r="S102" s="49">
        <v>0</v>
      </c>
      <c r="T102" s="49">
        <v>0</v>
      </c>
      <c r="U102" s="50">
        <v>0</v>
      </c>
      <c r="V102" s="50">
        <v>0</v>
      </c>
      <c r="W102" s="50">
        <v>0</v>
      </c>
      <c r="X102" s="50">
        <v>0</v>
      </c>
      <c r="Y102" s="50">
        <v>0</v>
      </c>
      <c r="Z102" s="50" t="s">
        <v>1832</v>
      </c>
      <c r="AA102" s="71">
        <v>102</v>
      </c>
      <c r="AB102" s="71"/>
      <c r="AC102" s="72"/>
      <c r="AD102" s="78">
        <v>613</v>
      </c>
      <c r="AE102" s="78">
        <v>1314</v>
      </c>
      <c r="AF102" s="78">
        <v>11927</v>
      </c>
      <c r="AG102" s="78">
        <v>5</v>
      </c>
      <c r="AH102" s="78">
        <v>25200</v>
      </c>
      <c r="AI102" s="78" t="s">
        <v>540</v>
      </c>
      <c r="AJ102" s="78" t="s">
        <v>746</v>
      </c>
      <c r="AK102" s="93" t="s">
        <v>917</v>
      </c>
      <c r="AL102" s="78" t="s">
        <v>1021</v>
      </c>
      <c r="AM102" s="94">
        <v>40019.487500000003</v>
      </c>
      <c r="AN102" s="78" t="s">
        <v>1317</v>
      </c>
      <c r="AO102" s="93" t="s">
        <v>1417</v>
      </c>
      <c r="AP102" s="78" t="s">
        <v>66</v>
      </c>
      <c r="AQ102" s="2"/>
      <c r="AR102" s="3"/>
      <c r="AS102" s="3"/>
      <c r="AT102" s="3"/>
      <c r="AU102" s="3"/>
    </row>
    <row r="103" spans="1:47" x14ac:dyDescent="0.25">
      <c r="A103" s="64" t="s">
        <v>287</v>
      </c>
      <c r="B103" s="65" t="s">
        <v>1889</v>
      </c>
      <c r="C103" s="65" t="s">
        <v>56</v>
      </c>
      <c r="D103" s="66"/>
      <c r="E103" s="68"/>
      <c r="F103" s="95" t="s">
        <v>1162</v>
      </c>
      <c r="G103" s="65" t="s">
        <v>51</v>
      </c>
      <c r="H103" s="69" t="s">
        <v>287</v>
      </c>
      <c r="I103" s="70"/>
      <c r="J103" s="70"/>
      <c r="K103" s="69" t="s">
        <v>1673</v>
      </c>
      <c r="L103" s="73"/>
      <c r="M103" s="74">
        <v>9853.3251953125</v>
      </c>
      <c r="N103" s="74">
        <v>6001.08984375</v>
      </c>
      <c r="O103" s="75"/>
      <c r="P103" s="76"/>
      <c r="Q103" s="76"/>
      <c r="R103" s="79"/>
      <c r="S103" s="49">
        <v>0</v>
      </c>
      <c r="T103" s="49">
        <v>0</v>
      </c>
      <c r="U103" s="50">
        <v>0</v>
      </c>
      <c r="V103" s="50">
        <v>0</v>
      </c>
      <c r="W103" s="50">
        <v>0</v>
      </c>
      <c r="X103" s="50">
        <v>0</v>
      </c>
      <c r="Y103" s="50">
        <v>0</v>
      </c>
      <c r="Z103" s="50" t="s">
        <v>1832</v>
      </c>
      <c r="AA103" s="71">
        <v>103</v>
      </c>
      <c r="AB103" s="71"/>
      <c r="AC103" s="72"/>
      <c r="AD103" s="78">
        <v>198</v>
      </c>
      <c r="AE103" s="78">
        <v>256</v>
      </c>
      <c r="AF103" s="78">
        <v>2056</v>
      </c>
      <c r="AG103" s="78">
        <v>5</v>
      </c>
      <c r="AH103" s="78">
        <v>-18000</v>
      </c>
      <c r="AI103" s="78"/>
      <c r="AJ103" s="78" t="s">
        <v>732</v>
      </c>
      <c r="AK103" s="78"/>
      <c r="AL103" s="78" t="s">
        <v>1045</v>
      </c>
      <c r="AM103" s="94">
        <v>40322.84920138889</v>
      </c>
      <c r="AN103" s="78" t="s">
        <v>1317</v>
      </c>
      <c r="AO103" s="93" t="s">
        <v>1418</v>
      </c>
      <c r="AP103" s="78" t="s">
        <v>66</v>
      </c>
      <c r="AQ103" s="2"/>
      <c r="AR103" s="3"/>
      <c r="AS103" s="3"/>
      <c r="AT103" s="3"/>
      <c r="AU103" s="3"/>
    </row>
    <row r="104" spans="1:47" x14ac:dyDescent="0.25">
      <c r="A104" s="64" t="s">
        <v>288</v>
      </c>
      <c r="B104" s="65" t="s">
        <v>1860</v>
      </c>
      <c r="C104" s="65" t="s">
        <v>56</v>
      </c>
      <c r="D104" s="66"/>
      <c r="E104" s="68"/>
      <c r="F104" s="95" t="s">
        <v>1163</v>
      </c>
      <c r="G104" s="65" t="s">
        <v>51</v>
      </c>
      <c r="H104" s="69" t="s">
        <v>288</v>
      </c>
      <c r="I104" s="70"/>
      <c r="J104" s="70"/>
      <c r="K104" s="69" t="s">
        <v>1674</v>
      </c>
      <c r="L104" s="73"/>
      <c r="M104" s="74">
        <v>3991.343994140625</v>
      </c>
      <c r="N104" s="74">
        <v>9152.330078125</v>
      </c>
      <c r="O104" s="75"/>
      <c r="P104" s="76"/>
      <c r="Q104" s="76"/>
      <c r="R104" s="79"/>
      <c r="S104" s="49">
        <v>0</v>
      </c>
      <c r="T104" s="49">
        <v>0</v>
      </c>
      <c r="U104" s="50">
        <v>0</v>
      </c>
      <c r="V104" s="50">
        <v>0</v>
      </c>
      <c r="W104" s="50">
        <v>0</v>
      </c>
      <c r="X104" s="50">
        <v>0</v>
      </c>
      <c r="Y104" s="50">
        <v>0</v>
      </c>
      <c r="Z104" s="50" t="s">
        <v>1832</v>
      </c>
      <c r="AA104" s="71">
        <v>104</v>
      </c>
      <c r="AB104" s="71"/>
      <c r="AC104" s="72"/>
      <c r="AD104" s="78">
        <v>256</v>
      </c>
      <c r="AE104" s="78">
        <v>262</v>
      </c>
      <c r="AF104" s="78">
        <v>9645</v>
      </c>
      <c r="AG104" s="78">
        <v>38</v>
      </c>
      <c r="AH104" s="78">
        <v>-18000</v>
      </c>
      <c r="AI104" s="78"/>
      <c r="AJ104" s="78" t="s">
        <v>747</v>
      </c>
      <c r="AK104" s="78"/>
      <c r="AL104" s="78" t="s">
        <v>1020</v>
      </c>
      <c r="AM104" s="94">
        <v>40304.897256944445</v>
      </c>
      <c r="AN104" s="78" t="s">
        <v>1317</v>
      </c>
      <c r="AO104" s="93" t="s">
        <v>1419</v>
      </c>
      <c r="AP104" s="78" t="s">
        <v>66</v>
      </c>
      <c r="AQ104" s="2"/>
      <c r="AR104" s="3"/>
      <c r="AS104" s="3"/>
      <c r="AT104" s="3"/>
      <c r="AU104" s="3"/>
    </row>
    <row r="105" spans="1:47" x14ac:dyDescent="0.25">
      <c r="A105" s="64" t="s">
        <v>289</v>
      </c>
      <c r="B105" s="65" t="s">
        <v>1860</v>
      </c>
      <c r="C105" s="65" t="s">
        <v>56</v>
      </c>
      <c r="D105" s="66"/>
      <c r="E105" s="68"/>
      <c r="F105" s="95" t="s">
        <v>1164</v>
      </c>
      <c r="G105" s="65" t="s">
        <v>51</v>
      </c>
      <c r="H105" s="69" t="s">
        <v>289</v>
      </c>
      <c r="I105" s="70"/>
      <c r="J105" s="70"/>
      <c r="K105" s="69" t="s">
        <v>1675</v>
      </c>
      <c r="L105" s="73"/>
      <c r="M105" s="74">
        <v>1506.211669921875</v>
      </c>
      <c r="N105" s="74">
        <v>844.0787353515625</v>
      </c>
      <c r="O105" s="75"/>
      <c r="P105" s="76"/>
      <c r="Q105" s="76"/>
      <c r="R105" s="79"/>
      <c r="S105" s="49">
        <v>0</v>
      </c>
      <c r="T105" s="49">
        <v>0</v>
      </c>
      <c r="U105" s="50">
        <v>0</v>
      </c>
      <c r="V105" s="50">
        <v>0</v>
      </c>
      <c r="W105" s="50">
        <v>0</v>
      </c>
      <c r="X105" s="50">
        <v>0</v>
      </c>
      <c r="Y105" s="50">
        <v>0</v>
      </c>
      <c r="Z105" s="50" t="s">
        <v>1832</v>
      </c>
      <c r="AA105" s="71">
        <v>105</v>
      </c>
      <c r="AB105" s="71"/>
      <c r="AC105" s="72"/>
      <c r="AD105" s="78">
        <v>510</v>
      </c>
      <c r="AE105" s="78">
        <v>101</v>
      </c>
      <c r="AF105" s="78">
        <v>1393</v>
      </c>
      <c r="AG105" s="78">
        <v>16</v>
      </c>
      <c r="AH105" s="78">
        <v>-18000</v>
      </c>
      <c r="AI105" s="78" t="s">
        <v>541</v>
      </c>
      <c r="AJ105" s="78"/>
      <c r="AK105" s="78"/>
      <c r="AL105" s="78" t="s">
        <v>1020</v>
      </c>
      <c r="AM105" s="94">
        <v>39906.520486111112</v>
      </c>
      <c r="AN105" s="78" t="s">
        <v>1317</v>
      </c>
      <c r="AO105" s="93" t="s">
        <v>1420</v>
      </c>
      <c r="AP105" s="78" t="s">
        <v>66</v>
      </c>
      <c r="AQ105" s="2"/>
      <c r="AR105" s="3"/>
      <c r="AS105" s="3"/>
      <c r="AT105" s="3"/>
      <c r="AU105" s="3"/>
    </row>
    <row r="106" spans="1:47" x14ac:dyDescent="0.25">
      <c r="A106" s="64" t="s">
        <v>290</v>
      </c>
      <c r="B106" s="65" t="s">
        <v>1860</v>
      </c>
      <c r="C106" s="65" t="s">
        <v>56</v>
      </c>
      <c r="D106" s="66"/>
      <c r="E106" s="68"/>
      <c r="F106" s="95" t="s">
        <v>1165</v>
      </c>
      <c r="G106" s="65" t="s">
        <v>51</v>
      </c>
      <c r="H106" s="69" t="s">
        <v>290</v>
      </c>
      <c r="I106" s="70"/>
      <c r="J106" s="70"/>
      <c r="K106" s="69" t="s">
        <v>1676</v>
      </c>
      <c r="L106" s="73"/>
      <c r="M106" s="74">
        <v>5265.29345703125</v>
      </c>
      <c r="N106" s="74">
        <v>961.50518798828125</v>
      </c>
      <c r="O106" s="75"/>
      <c r="P106" s="76"/>
      <c r="Q106" s="76"/>
      <c r="R106" s="79"/>
      <c r="S106" s="49">
        <v>0</v>
      </c>
      <c r="T106" s="49">
        <v>0</v>
      </c>
      <c r="U106" s="50">
        <v>0</v>
      </c>
      <c r="V106" s="50">
        <v>0</v>
      </c>
      <c r="W106" s="50">
        <v>0</v>
      </c>
      <c r="X106" s="50">
        <v>0</v>
      </c>
      <c r="Y106" s="50">
        <v>0</v>
      </c>
      <c r="Z106" s="50" t="s">
        <v>1832</v>
      </c>
      <c r="AA106" s="71">
        <v>106</v>
      </c>
      <c r="AB106" s="71"/>
      <c r="AC106" s="72"/>
      <c r="AD106" s="78">
        <v>5154</v>
      </c>
      <c r="AE106" s="78">
        <v>15836</v>
      </c>
      <c r="AF106" s="78">
        <v>19166</v>
      </c>
      <c r="AG106" s="78">
        <v>64</v>
      </c>
      <c r="AH106" s="78">
        <v>-18000</v>
      </c>
      <c r="AI106" s="78" t="s">
        <v>542</v>
      </c>
      <c r="AJ106" s="78" t="s">
        <v>748</v>
      </c>
      <c r="AK106" s="93" t="s">
        <v>918</v>
      </c>
      <c r="AL106" s="78" t="s">
        <v>1020</v>
      </c>
      <c r="AM106" s="94">
        <v>39140.47384259259</v>
      </c>
      <c r="AN106" s="78" t="s">
        <v>1317</v>
      </c>
      <c r="AO106" s="93" t="s">
        <v>1421</v>
      </c>
      <c r="AP106" s="78" t="s">
        <v>66</v>
      </c>
      <c r="AQ106" s="2"/>
      <c r="AR106" s="3"/>
      <c r="AS106" s="3"/>
      <c r="AT106" s="3"/>
      <c r="AU106" s="3"/>
    </row>
    <row r="107" spans="1:47" x14ac:dyDescent="0.25">
      <c r="A107" s="64" t="s">
        <v>291</v>
      </c>
      <c r="B107" s="65" t="s">
        <v>1877</v>
      </c>
      <c r="C107" s="65" t="s">
        <v>56</v>
      </c>
      <c r="D107" s="66"/>
      <c r="E107" s="68"/>
      <c r="F107" s="95" t="s">
        <v>1166</v>
      </c>
      <c r="G107" s="65" t="s">
        <v>51</v>
      </c>
      <c r="H107" s="69" t="s">
        <v>291</v>
      </c>
      <c r="I107" s="70"/>
      <c r="J107" s="70"/>
      <c r="K107" s="69" t="s">
        <v>1677</v>
      </c>
      <c r="L107" s="73"/>
      <c r="M107" s="74">
        <v>1183.9334716796875</v>
      </c>
      <c r="N107" s="74">
        <v>5903.97705078125</v>
      </c>
      <c r="O107" s="75"/>
      <c r="P107" s="76"/>
      <c r="Q107" s="76"/>
      <c r="R107" s="79"/>
      <c r="S107" s="49">
        <v>0</v>
      </c>
      <c r="T107" s="49">
        <v>0</v>
      </c>
      <c r="U107" s="50">
        <v>0</v>
      </c>
      <c r="V107" s="50">
        <v>0</v>
      </c>
      <c r="W107" s="50">
        <v>0</v>
      </c>
      <c r="X107" s="50">
        <v>0</v>
      </c>
      <c r="Y107" s="50">
        <v>0</v>
      </c>
      <c r="Z107" s="50" t="s">
        <v>1832</v>
      </c>
      <c r="AA107" s="71">
        <v>107</v>
      </c>
      <c r="AB107" s="71"/>
      <c r="AC107" s="72"/>
      <c r="AD107" s="78">
        <v>109</v>
      </c>
      <c r="AE107" s="78">
        <v>578</v>
      </c>
      <c r="AF107" s="78">
        <v>15818</v>
      </c>
      <c r="AG107" s="78">
        <v>265</v>
      </c>
      <c r="AH107" s="78">
        <v>7200</v>
      </c>
      <c r="AI107" s="78" t="s">
        <v>543</v>
      </c>
      <c r="AJ107" s="78" t="s">
        <v>708</v>
      </c>
      <c r="AK107" s="93" t="s">
        <v>919</v>
      </c>
      <c r="AL107" s="78" t="s">
        <v>1034</v>
      </c>
      <c r="AM107" s="94">
        <v>40310.712638888886</v>
      </c>
      <c r="AN107" s="78" t="s">
        <v>1317</v>
      </c>
      <c r="AO107" s="93" t="s">
        <v>1422</v>
      </c>
      <c r="AP107" s="78" t="s">
        <v>66</v>
      </c>
      <c r="AQ107" s="2"/>
      <c r="AR107" s="3"/>
      <c r="AS107" s="3"/>
      <c r="AT107" s="3"/>
      <c r="AU107" s="3"/>
    </row>
    <row r="108" spans="1:47" x14ac:dyDescent="0.25">
      <c r="A108" s="64" t="s">
        <v>292</v>
      </c>
      <c r="B108" s="65" t="s">
        <v>1858</v>
      </c>
      <c r="C108" s="65" t="s">
        <v>56</v>
      </c>
      <c r="D108" s="66"/>
      <c r="E108" s="68"/>
      <c r="F108" s="95" t="s">
        <v>1167</v>
      </c>
      <c r="G108" s="65" t="s">
        <v>51</v>
      </c>
      <c r="H108" s="69" t="s">
        <v>292</v>
      </c>
      <c r="I108" s="70"/>
      <c r="J108" s="70"/>
      <c r="K108" s="69" t="s">
        <v>1678</v>
      </c>
      <c r="L108" s="73"/>
      <c r="M108" s="74">
        <v>7880.4501953125</v>
      </c>
      <c r="N108" s="74">
        <v>8645.703125</v>
      </c>
      <c r="O108" s="75"/>
      <c r="P108" s="76"/>
      <c r="Q108" s="76"/>
      <c r="R108" s="79"/>
      <c r="S108" s="49">
        <v>0</v>
      </c>
      <c r="T108" s="49">
        <v>0</v>
      </c>
      <c r="U108" s="50">
        <v>0</v>
      </c>
      <c r="V108" s="50">
        <v>0</v>
      </c>
      <c r="W108" s="50">
        <v>0</v>
      </c>
      <c r="X108" s="50">
        <v>0</v>
      </c>
      <c r="Y108" s="50">
        <v>0</v>
      </c>
      <c r="Z108" s="50" t="s">
        <v>1832</v>
      </c>
      <c r="AA108" s="71">
        <v>108</v>
      </c>
      <c r="AB108" s="71"/>
      <c r="AC108" s="72"/>
      <c r="AD108" s="78">
        <v>1999</v>
      </c>
      <c r="AE108" s="78">
        <v>302</v>
      </c>
      <c r="AF108" s="78">
        <v>2585</v>
      </c>
      <c r="AG108" s="78">
        <v>26</v>
      </c>
      <c r="AH108" s="78">
        <v>-21600</v>
      </c>
      <c r="AI108" s="78" t="s">
        <v>544</v>
      </c>
      <c r="AJ108" s="78" t="s">
        <v>749</v>
      </c>
      <c r="AK108" s="78"/>
      <c r="AL108" s="78" t="s">
        <v>1018</v>
      </c>
      <c r="AM108" s="94">
        <v>39884.736041666663</v>
      </c>
      <c r="AN108" s="78" t="s">
        <v>1317</v>
      </c>
      <c r="AO108" s="93" t="s">
        <v>1423</v>
      </c>
      <c r="AP108" s="78" t="s">
        <v>66</v>
      </c>
      <c r="AQ108" s="2"/>
      <c r="AR108" s="3"/>
      <c r="AS108" s="3"/>
      <c r="AT108" s="3"/>
      <c r="AU108" s="3"/>
    </row>
    <row r="109" spans="1:47" x14ac:dyDescent="0.25">
      <c r="A109" s="64" t="s">
        <v>293</v>
      </c>
      <c r="B109" s="65" t="s">
        <v>1890</v>
      </c>
      <c r="C109" s="65" t="s">
        <v>56</v>
      </c>
      <c r="D109" s="66"/>
      <c r="E109" s="68"/>
      <c r="F109" s="95" t="s">
        <v>1168</v>
      </c>
      <c r="G109" s="65" t="s">
        <v>51</v>
      </c>
      <c r="H109" s="69" t="s">
        <v>293</v>
      </c>
      <c r="I109" s="70"/>
      <c r="J109" s="70"/>
      <c r="K109" s="69" t="s">
        <v>1679</v>
      </c>
      <c r="L109" s="73"/>
      <c r="M109" s="74">
        <v>2848.962158203125</v>
      </c>
      <c r="N109" s="74">
        <v>9736.0068359375</v>
      </c>
      <c r="O109" s="75"/>
      <c r="P109" s="76"/>
      <c r="Q109" s="76"/>
      <c r="R109" s="79"/>
      <c r="S109" s="49">
        <v>0</v>
      </c>
      <c r="T109" s="49">
        <v>0</v>
      </c>
      <c r="U109" s="50">
        <v>0</v>
      </c>
      <c r="V109" s="50">
        <v>0</v>
      </c>
      <c r="W109" s="50">
        <v>0</v>
      </c>
      <c r="X109" s="50">
        <v>0</v>
      </c>
      <c r="Y109" s="50">
        <v>0</v>
      </c>
      <c r="Z109" s="50" t="s">
        <v>1832</v>
      </c>
      <c r="AA109" s="71">
        <v>109</v>
      </c>
      <c r="AB109" s="71"/>
      <c r="AC109" s="72"/>
      <c r="AD109" s="78">
        <v>156</v>
      </c>
      <c r="AE109" s="78">
        <v>97</v>
      </c>
      <c r="AF109" s="78">
        <v>3112</v>
      </c>
      <c r="AG109" s="78">
        <v>3566</v>
      </c>
      <c r="AH109" s="78">
        <v>39600</v>
      </c>
      <c r="AI109" s="78" t="s">
        <v>545</v>
      </c>
      <c r="AJ109" s="78"/>
      <c r="AK109" s="78"/>
      <c r="AL109" s="78" t="s">
        <v>1046</v>
      </c>
      <c r="AM109" s="94">
        <v>39920.419131944444</v>
      </c>
      <c r="AN109" s="78" t="s">
        <v>1317</v>
      </c>
      <c r="AO109" s="93" t="s">
        <v>1424</v>
      </c>
      <c r="AP109" s="78" t="s">
        <v>66</v>
      </c>
      <c r="AQ109" s="2"/>
      <c r="AR109" s="3"/>
      <c r="AS109" s="3"/>
      <c r="AT109" s="3"/>
      <c r="AU109" s="3"/>
    </row>
    <row r="110" spans="1:47" x14ac:dyDescent="0.25">
      <c r="A110" s="64" t="s">
        <v>294</v>
      </c>
      <c r="B110" s="65" t="s">
        <v>1885</v>
      </c>
      <c r="C110" s="65" t="s">
        <v>56</v>
      </c>
      <c r="D110" s="66"/>
      <c r="E110" s="68"/>
      <c r="F110" s="95" t="s">
        <v>1169</v>
      </c>
      <c r="G110" s="65" t="s">
        <v>51</v>
      </c>
      <c r="H110" s="69" t="s">
        <v>294</v>
      </c>
      <c r="I110" s="70"/>
      <c r="J110" s="70"/>
      <c r="K110" s="69" t="s">
        <v>1680</v>
      </c>
      <c r="L110" s="73"/>
      <c r="M110" s="74">
        <v>1078.9388427734375</v>
      </c>
      <c r="N110" s="74">
        <v>7267.58935546875</v>
      </c>
      <c r="O110" s="75"/>
      <c r="P110" s="76"/>
      <c r="Q110" s="76"/>
      <c r="R110" s="79"/>
      <c r="S110" s="49">
        <v>0</v>
      </c>
      <c r="T110" s="49">
        <v>0</v>
      </c>
      <c r="U110" s="50">
        <v>0</v>
      </c>
      <c r="V110" s="50">
        <v>0</v>
      </c>
      <c r="W110" s="50">
        <v>0</v>
      </c>
      <c r="X110" s="50">
        <v>0</v>
      </c>
      <c r="Y110" s="50">
        <v>0</v>
      </c>
      <c r="Z110" s="50" t="s">
        <v>1832</v>
      </c>
      <c r="AA110" s="71">
        <v>110</v>
      </c>
      <c r="AB110" s="71"/>
      <c r="AC110" s="72"/>
      <c r="AD110" s="78">
        <v>190</v>
      </c>
      <c r="AE110" s="78">
        <v>127</v>
      </c>
      <c r="AF110" s="78">
        <v>1533</v>
      </c>
      <c r="AG110" s="78">
        <v>24</v>
      </c>
      <c r="AH110" s="78">
        <v>14400</v>
      </c>
      <c r="AI110" s="78" t="s">
        <v>546</v>
      </c>
      <c r="AJ110" s="78" t="s">
        <v>750</v>
      </c>
      <c r="AK110" s="93" t="s">
        <v>920</v>
      </c>
      <c r="AL110" s="78" t="s">
        <v>1041</v>
      </c>
      <c r="AM110" s="94">
        <v>40266.723344907405</v>
      </c>
      <c r="AN110" s="78" t="s">
        <v>1317</v>
      </c>
      <c r="AO110" s="93" t="s">
        <v>1425</v>
      </c>
      <c r="AP110" s="78" t="s">
        <v>66</v>
      </c>
      <c r="AQ110" s="2"/>
      <c r="AR110" s="3"/>
      <c r="AS110" s="3"/>
      <c r="AT110" s="3"/>
      <c r="AU110" s="3"/>
    </row>
    <row r="111" spans="1:47" x14ac:dyDescent="0.25">
      <c r="A111" s="64" t="s">
        <v>295</v>
      </c>
      <c r="B111" s="65" t="s">
        <v>1860</v>
      </c>
      <c r="C111" s="65" t="s">
        <v>56</v>
      </c>
      <c r="D111" s="66"/>
      <c r="E111" s="68"/>
      <c r="F111" s="95" t="s">
        <v>1170</v>
      </c>
      <c r="G111" s="65" t="s">
        <v>51</v>
      </c>
      <c r="H111" s="69" t="s">
        <v>295</v>
      </c>
      <c r="I111" s="70"/>
      <c r="J111" s="70"/>
      <c r="K111" s="69" t="s">
        <v>1681</v>
      </c>
      <c r="L111" s="73"/>
      <c r="M111" s="74">
        <v>9570.3125</v>
      </c>
      <c r="N111" s="74">
        <v>7583.4443359375</v>
      </c>
      <c r="O111" s="75"/>
      <c r="P111" s="76"/>
      <c r="Q111" s="76"/>
      <c r="R111" s="79"/>
      <c r="S111" s="49">
        <v>0</v>
      </c>
      <c r="T111" s="49">
        <v>0</v>
      </c>
      <c r="U111" s="50">
        <v>0</v>
      </c>
      <c r="V111" s="50">
        <v>0</v>
      </c>
      <c r="W111" s="50">
        <v>0</v>
      </c>
      <c r="X111" s="50">
        <v>0</v>
      </c>
      <c r="Y111" s="50">
        <v>0</v>
      </c>
      <c r="Z111" s="50" t="s">
        <v>1832</v>
      </c>
      <c r="AA111" s="71">
        <v>111</v>
      </c>
      <c r="AB111" s="71"/>
      <c r="AC111" s="72"/>
      <c r="AD111" s="78">
        <v>362</v>
      </c>
      <c r="AE111" s="78">
        <v>239</v>
      </c>
      <c r="AF111" s="78">
        <v>1975</v>
      </c>
      <c r="AG111" s="78">
        <v>0</v>
      </c>
      <c r="AH111" s="78">
        <v>-18000</v>
      </c>
      <c r="AI111" s="78" t="s">
        <v>547</v>
      </c>
      <c r="AJ111" s="78"/>
      <c r="AK111" s="93" t="s">
        <v>921</v>
      </c>
      <c r="AL111" s="78" t="s">
        <v>1020</v>
      </c>
      <c r="AM111" s="94">
        <v>40594.682337962964</v>
      </c>
      <c r="AN111" s="78" t="s">
        <v>1317</v>
      </c>
      <c r="AO111" s="93" t="s">
        <v>1426</v>
      </c>
      <c r="AP111" s="78" t="s">
        <v>66</v>
      </c>
      <c r="AQ111" s="2"/>
      <c r="AR111" s="3"/>
      <c r="AS111" s="3"/>
      <c r="AT111" s="3"/>
      <c r="AU111" s="3"/>
    </row>
    <row r="112" spans="1:47" x14ac:dyDescent="0.25">
      <c r="A112" s="64" t="s">
        <v>296</v>
      </c>
      <c r="B112" s="65" t="s">
        <v>1858</v>
      </c>
      <c r="C112" s="65" t="s">
        <v>56</v>
      </c>
      <c r="D112" s="66"/>
      <c r="E112" s="68"/>
      <c r="F112" s="95" t="s">
        <v>1171</v>
      </c>
      <c r="G112" s="65" t="s">
        <v>51</v>
      </c>
      <c r="H112" s="69" t="s">
        <v>296</v>
      </c>
      <c r="I112" s="70"/>
      <c r="J112" s="70"/>
      <c r="K112" s="69" t="s">
        <v>1682</v>
      </c>
      <c r="L112" s="73"/>
      <c r="M112" s="74">
        <v>547.3243408203125</v>
      </c>
      <c r="N112" s="74">
        <v>4785.53662109375</v>
      </c>
      <c r="O112" s="75"/>
      <c r="P112" s="76"/>
      <c r="Q112" s="76"/>
      <c r="R112" s="79"/>
      <c r="S112" s="49">
        <v>0</v>
      </c>
      <c r="T112" s="49">
        <v>0</v>
      </c>
      <c r="U112" s="50">
        <v>0</v>
      </c>
      <c r="V112" s="50">
        <v>0</v>
      </c>
      <c r="W112" s="50">
        <v>0</v>
      </c>
      <c r="X112" s="50">
        <v>0</v>
      </c>
      <c r="Y112" s="50">
        <v>0</v>
      </c>
      <c r="Z112" s="50" t="s">
        <v>1832</v>
      </c>
      <c r="AA112" s="71">
        <v>112</v>
      </c>
      <c r="AB112" s="71"/>
      <c r="AC112" s="72"/>
      <c r="AD112" s="78">
        <v>2001</v>
      </c>
      <c r="AE112" s="78">
        <v>724</v>
      </c>
      <c r="AF112" s="78">
        <v>30060</v>
      </c>
      <c r="AG112" s="78">
        <v>1125</v>
      </c>
      <c r="AH112" s="78">
        <v>-21600</v>
      </c>
      <c r="AI112" s="78" t="s">
        <v>548</v>
      </c>
      <c r="AJ112" s="78" t="s">
        <v>751</v>
      </c>
      <c r="AK112" s="93" t="s">
        <v>922</v>
      </c>
      <c r="AL112" s="78" t="s">
        <v>1018</v>
      </c>
      <c r="AM112" s="94">
        <v>39729.182395833333</v>
      </c>
      <c r="AN112" s="78" t="s">
        <v>1317</v>
      </c>
      <c r="AO112" s="93" t="s">
        <v>1427</v>
      </c>
      <c r="AP112" s="78" t="s">
        <v>66</v>
      </c>
      <c r="AQ112" s="2"/>
      <c r="AR112" s="3"/>
      <c r="AS112" s="3"/>
      <c r="AT112" s="3"/>
      <c r="AU112" s="3"/>
    </row>
    <row r="113" spans="1:47" x14ac:dyDescent="0.25">
      <c r="A113" s="64" t="s">
        <v>297</v>
      </c>
      <c r="B113" s="65" t="s">
        <v>1866</v>
      </c>
      <c r="C113" s="65" t="s">
        <v>56</v>
      </c>
      <c r="D113" s="66"/>
      <c r="E113" s="68"/>
      <c r="F113" s="95" t="s">
        <v>1172</v>
      </c>
      <c r="G113" s="65" t="s">
        <v>51</v>
      </c>
      <c r="H113" s="69" t="s">
        <v>297</v>
      </c>
      <c r="I113" s="70"/>
      <c r="J113" s="70"/>
      <c r="K113" s="69" t="s">
        <v>1683</v>
      </c>
      <c r="L113" s="73"/>
      <c r="M113" s="74">
        <v>6031.7392578125</v>
      </c>
      <c r="N113" s="74">
        <v>1064.2274169921875</v>
      </c>
      <c r="O113" s="75"/>
      <c r="P113" s="76"/>
      <c r="Q113" s="76"/>
      <c r="R113" s="79"/>
      <c r="S113" s="49">
        <v>0</v>
      </c>
      <c r="T113" s="49">
        <v>0</v>
      </c>
      <c r="U113" s="50">
        <v>0</v>
      </c>
      <c r="V113" s="50">
        <v>0</v>
      </c>
      <c r="W113" s="50">
        <v>0</v>
      </c>
      <c r="X113" s="50">
        <v>0</v>
      </c>
      <c r="Y113" s="50">
        <v>0</v>
      </c>
      <c r="Z113" s="50" t="s">
        <v>1832</v>
      </c>
      <c r="AA113" s="71">
        <v>113</v>
      </c>
      <c r="AB113" s="71"/>
      <c r="AC113" s="72"/>
      <c r="AD113" s="78">
        <v>766</v>
      </c>
      <c r="AE113" s="78">
        <v>9949</v>
      </c>
      <c r="AF113" s="78">
        <v>7284</v>
      </c>
      <c r="AG113" s="78">
        <v>8</v>
      </c>
      <c r="AH113" s="78">
        <v>3600</v>
      </c>
      <c r="AI113" s="78" t="s">
        <v>549</v>
      </c>
      <c r="AJ113" s="78" t="s">
        <v>752</v>
      </c>
      <c r="AK113" s="93" t="s">
        <v>923</v>
      </c>
      <c r="AL113" s="78" t="s">
        <v>1023</v>
      </c>
      <c r="AM113" s="94">
        <v>40038.261261574073</v>
      </c>
      <c r="AN113" s="78" t="s">
        <v>1317</v>
      </c>
      <c r="AO113" s="93" t="s">
        <v>1428</v>
      </c>
      <c r="AP113" s="78" t="s">
        <v>66</v>
      </c>
      <c r="AQ113" s="2"/>
      <c r="AR113" s="3"/>
      <c r="AS113" s="3"/>
      <c r="AT113" s="3"/>
      <c r="AU113" s="3"/>
    </row>
    <row r="114" spans="1:47" x14ac:dyDescent="0.25">
      <c r="A114" s="64" t="s">
        <v>298</v>
      </c>
      <c r="B114" s="65" t="s">
        <v>1860</v>
      </c>
      <c r="C114" s="65" t="s">
        <v>56</v>
      </c>
      <c r="D114" s="66"/>
      <c r="E114" s="68"/>
      <c r="F114" s="95" t="s">
        <v>1173</v>
      </c>
      <c r="G114" s="65" t="s">
        <v>51</v>
      </c>
      <c r="H114" s="69" t="s">
        <v>298</v>
      </c>
      <c r="I114" s="70"/>
      <c r="J114" s="70"/>
      <c r="K114" s="69" t="s">
        <v>1684</v>
      </c>
      <c r="L114" s="73"/>
      <c r="M114" s="74">
        <v>8386.455078125</v>
      </c>
      <c r="N114" s="74">
        <v>5097.8232421875</v>
      </c>
      <c r="O114" s="75"/>
      <c r="P114" s="76"/>
      <c r="Q114" s="76"/>
      <c r="R114" s="79"/>
      <c r="S114" s="49">
        <v>0</v>
      </c>
      <c r="T114" s="49">
        <v>0</v>
      </c>
      <c r="U114" s="50">
        <v>0</v>
      </c>
      <c r="V114" s="50">
        <v>0</v>
      </c>
      <c r="W114" s="50">
        <v>0</v>
      </c>
      <c r="X114" s="50">
        <v>0</v>
      </c>
      <c r="Y114" s="50">
        <v>0</v>
      </c>
      <c r="Z114" s="50" t="s">
        <v>1832</v>
      </c>
      <c r="AA114" s="71">
        <v>114</v>
      </c>
      <c r="AB114" s="71"/>
      <c r="AC114" s="72"/>
      <c r="AD114" s="78">
        <v>255</v>
      </c>
      <c r="AE114" s="78">
        <v>96</v>
      </c>
      <c r="AF114" s="78">
        <v>4754</v>
      </c>
      <c r="AG114" s="78">
        <v>172</v>
      </c>
      <c r="AH114" s="78">
        <v>-18000</v>
      </c>
      <c r="AI114" s="78" t="s">
        <v>550</v>
      </c>
      <c r="AJ114" s="78" t="s">
        <v>753</v>
      </c>
      <c r="AK114" s="78"/>
      <c r="AL114" s="78" t="s">
        <v>1020</v>
      </c>
      <c r="AM114" s="94">
        <v>40465.938692129632</v>
      </c>
      <c r="AN114" s="78" t="s">
        <v>1317</v>
      </c>
      <c r="AO114" s="93" t="s">
        <v>1429</v>
      </c>
      <c r="AP114" s="78" t="s">
        <v>66</v>
      </c>
      <c r="AQ114" s="2"/>
      <c r="AR114" s="3"/>
      <c r="AS114" s="3"/>
      <c r="AT114" s="3"/>
      <c r="AU114" s="3"/>
    </row>
    <row r="115" spans="1:47" x14ac:dyDescent="0.25">
      <c r="A115" s="64" t="s">
        <v>299</v>
      </c>
      <c r="B115" s="65" t="s">
        <v>1858</v>
      </c>
      <c r="C115" s="65" t="s">
        <v>56</v>
      </c>
      <c r="D115" s="66"/>
      <c r="E115" s="68"/>
      <c r="F115" s="95" t="s">
        <v>1174</v>
      </c>
      <c r="G115" s="65" t="s">
        <v>51</v>
      </c>
      <c r="H115" s="69" t="s">
        <v>299</v>
      </c>
      <c r="I115" s="70"/>
      <c r="J115" s="70"/>
      <c r="K115" s="69" t="s">
        <v>1685</v>
      </c>
      <c r="L115" s="73"/>
      <c r="M115" s="74">
        <v>4738.90673828125</v>
      </c>
      <c r="N115" s="74">
        <v>362.11822509765625</v>
      </c>
      <c r="O115" s="75"/>
      <c r="P115" s="76"/>
      <c r="Q115" s="76"/>
      <c r="R115" s="79"/>
      <c r="S115" s="49">
        <v>0</v>
      </c>
      <c r="T115" s="49">
        <v>0</v>
      </c>
      <c r="U115" s="50">
        <v>0</v>
      </c>
      <c r="V115" s="50">
        <v>0</v>
      </c>
      <c r="W115" s="50">
        <v>0</v>
      </c>
      <c r="X115" s="50">
        <v>0</v>
      </c>
      <c r="Y115" s="50">
        <v>0</v>
      </c>
      <c r="Z115" s="50" t="s">
        <v>1832</v>
      </c>
      <c r="AA115" s="71">
        <v>115</v>
      </c>
      <c r="AB115" s="71"/>
      <c r="AC115" s="72"/>
      <c r="AD115" s="78">
        <v>1363</v>
      </c>
      <c r="AE115" s="78">
        <v>318</v>
      </c>
      <c r="AF115" s="78">
        <v>2771</v>
      </c>
      <c r="AG115" s="78">
        <v>148</v>
      </c>
      <c r="AH115" s="78">
        <v>-21600</v>
      </c>
      <c r="AI115" s="78" t="s">
        <v>551</v>
      </c>
      <c r="AJ115" s="78" t="s">
        <v>754</v>
      </c>
      <c r="AK115" s="78"/>
      <c r="AL115" s="78" t="s">
        <v>1018</v>
      </c>
      <c r="AM115" s="94">
        <v>40186.591898148145</v>
      </c>
      <c r="AN115" s="78" t="s">
        <v>1317</v>
      </c>
      <c r="AO115" s="93" t="s">
        <v>1430</v>
      </c>
      <c r="AP115" s="78" t="s">
        <v>66</v>
      </c>
      <c r="AQ115" s="2"/>
      <c r="AR115" s="3"/>
      <c r="AS115" s="3"/>
      <c r="AT115" s="3"/>
      <c r="AU115" s="3"/>
    </row>
    <row r="116" spans="1:47" x14ac:dyDescent="0.25">
      <c r="A116" s="64" t="s">
        <v>300</v>
      </c>
      <c r="B116" s="65" t="s">
        <v>1891</v>
      </c>
      <c r="C116" s="65" t="s">
        <v>56</v>
      </c>
      <c r="D116" s="66"/>
      <c r="E116" s="68"/>
      <c r="F116" s="95" t="s">
        <v>1175</v>
      </c>
      <c r="G116" s="65" t="s">
        <v>51</v>
      </c>
      <c r="H116" s="69" t="s">
        <v>300</v>
      </c>
      <c r="I116" s="70"/>
      <c r="J116" s="70"/>
      <c r="K116" s="69" t="s">
        <v>1686</v>
      </c>
      <c r="L116" s="73"/>
      <c r="M116" s="74">
        <v>9712.21484375</v>
      </c>
      <c r="N116" s="74">
        <v>5625.40869140625</v>
      </c>
      <c r="O116" s="75"/>
      <c r="P116" s="76"/>
      <c r="Q116" s="76"/>
      <c r="R116" s="79"/>
      <c r="S116" s="49">
        <v>0</v>
      </c>
      <c r="T116" s="49">
        <v>0</v>
      </c>
      <c r="U116" s="50">
        <v>0</v>
      </c>
      <c r="V116" s="50">
        <v>0</v>
      </c>
      <c r="W116" s="50">
        <v>0</v>
      </c>
      <c r="X116" s="50">
        <v>0</v>
      </c>
      <c r="Y116" s="50">
        <v>0</v>
      </c>
      <c r="Z116" s="50" t="s">
        <v>1832</v>
      </c>
      <c r="AA116" s="71">
        <v>116</v>
      </c>
      <c r="AB116" s="71"/>
      <c r="AC116" s="72"/>
      <c r="AD116" s="78">
        <v>362</v>
      </c>
      <c r="AE116" s="78">
        <v>55</v>
      </c>
      <c r="AF116" s="78">
        <v>1638</v>
      </c>
      <c r="AG116" s="78">
        <v>18</v>
      </c>
      <c r="AH116" s="78">
        <v>19800</v>
      </c>
      <c r="AI116" s="78" t="s">
        <v>552</v>
      </c>
      <c r="AJ116" s="78"/>
      <c r="AK116" s="93" t="s">
        <v>924</v>
      </c>
      <c r="AL116" s="78" t="s">
        <v>1047</v>
      </c>
      <c r="AM116" s="94">
        <v>40030.295486111114</v>
      </c>
      <c r="AN116" s="78" t="s">
        <v>1317</v>
      </c>
      <c r="AO116" s="93" t="s">
        <v>1431</v>
      </c>
      <c r="AP116" s="78" t="s">
        <v>66</v>
      </c>
      <c r="AQ116" s="2"/>
      <c r="AR116" s="3"/>
      <c r="AS116" s="3"/>
      <c r="AT116" s="3"/>
      <c r="AU116" s="3"/>
    </row>
    <row r="117" spans="1:47" x14ac:dyDescent="0.25">
      <c r="A117" s="64" t="s">
        <v>301</v>
      </c>
      <c r="B117" s="65" t="s">
        <v>1858</v>
      </c>
      <c r="C117" s="65" t="s">
        <v>56</v>
      </c>
      <c r="D117" s="66"/>
      <c r="E117" s="68"/>
      <c r="F117" s="95" t="s">
        <v>1176</v>
      </c>
      <c r="G117" s="65" t="s">
        <v>51</v>
      </c>
      <c r="H117" s="69" t="s">
        <v>301</v>
      </c>
      <c r="I117" s="70"/>
      <c r="J117" s="70"/>
      <c r="K117" s="69" t="s">
        <v>1687</v>
      </c>
      <c r="L117" s="73"/>
      <c r="M117" s="74">
        <v>8791.45703125</v>
      </c>
      <c r="N117" s="74">
        <v>8968.11328125</v>
      </c>
      <c r="O117" s="75"/>
      <c r="P117" s="76"/>
      <c r="Q117" s="76"/>
      <c r="R117" s="79"/>
      <c r="S117" s="49">
        <v>0</v>
      </c>
      <c r="T117" s="49">
        <v>0</v>
      </c>
      <c r="U117" s="50">
        <v>0</v>
      </c>
      <c r="V117" s="50">
        <v>0</v>
      </c>
      <c r="W117" s="50">
        <v>0</v>
      </c>
      <c r="X117" s="50">
        <v>0</v>
      </c>
      <c r="Y117" s="50">
        <v>0</v>
      </c>
      <c r="Z117" s="50" t="s">
        <v>1832</v>
      </c>
      <c r="AA117" s="71">
        <v>117</v>
      </c>
      <c r="AB117" s="71"/>
      <c r="AC117" s="72"/>
      <c r="AD117" s="78">
        <v>239</v>
      </c>
      <c r="AE117" s="78">
        <v>66</v>
      </c>
      <c r="AF117" s="78">
        <v>444</v>
      </c>
      <c r="AG117" s="78">
        <v>129</v>
      </c>
      <c r="AH117" s="78">
        <v>-21600</v>
      </c>
      <c r="AI117" s="78" t="s">
        <v>553</v>
      </c>
      <c r="AJ117" s="78" t="s">
        <v>755</v>
      </c>
      <c r="AK117" s="93" t="s">
        <v>925</v>
      </c>
      <c r="AL117" s="78" t="s">
        <v>1018</v>
      </c>
      <c r="AM117" s="94">
        <v>40273.121296296296</v>
      </c>
      <c r="AN117" s="78" t="s">
        <v>1317</v>
      </c>
      <c r="AO117" s="93" t="s">
        <v>1432</v>
      </c>
      <c r="AP117" s="78" t="s">
        <v>66</v>
      </c>
      <c r="AQ117" s="2"/>
      <c r="AR117" s="3"/>
      <c r="AS117" s="3"/>
      <c r="AT117" s="3"/>
      <c r="AU117" s="3"/>
    </row>
    <row r="118" spans="1:47" x14ac:dyDescent="0.25">
      <c r="A118" s="64" t="s">
        <v>302</v>
      </c>
      <c r="B118" s="65" t="s">
        <v>1863</v>
      </c>
      <c r="C118" s="65" t="s">
        <v>56</v>
      </c>
      <c r="D118" s="66"/>
      <c r="E118" s="68"/>
      <c r="F118" s="95" t="s">
        <v>1177</v>
      </c>
      <c r="G118" s="65" t="s">
        <v>51</v>
      </c>
      <c r="H118" s="69" t="s">
        <v>302</v>
      </c>
      <c r="I118" s="70"/>
      <c r="J118" s="70"/>
      <c r="K118" s="69" t="s">
        <v>1688</v>
      </c>
      <c r="L118" s="73"/>
      <c r="M118" s="74">
        <v>4484.9482421875</v>
      </c>
      <c r="N118" s="74">
        <v>9417.7890625</v>
      </c>
      <c r="O118" s="75"/>
      <c r="P118" s="76"/>
      <c r="Q118" s="76"/>
      <c r="R118" s="79"/>
      <c r="S118" s="49">
        <v>0</v>
      </c>
      <c r="T118" s="49">
        <v>0</v>
      </c>
      <c r="U118" s="50">
        <v>0</v>
      </c>
      <c r="V118" s="50">
        <v>0</v>
      </c>
      <c r="W118" s="50">
        <v>0</v>
      </c>
      <c r="X118" s="50">
        <v>0</v>
      </c>
      <c r="Y118" s="50">
        <v>0</v>
      </c>
      <c r="Z118" s="50" t="s">
        <v>1832</v>
      </c>
      <c r="AA118" s="71">
        <v>118</v>
      </c>
      <c r="AB118" s="71"/>
      <c r="AC118" s="72"/>
      <c r="AD118" s="78">
        <v>466</v>
      </c>
      <c r="AE118" s="78">
        <v>440</v>
      </c>
      <c r="AF118" s="78">
        <v>1572</v>
      </c>
      <c r="AG118" s="78">
        <v>43</v>
      </c>
      <c r="AH118" s="78">
        <v>0</v>
      </c>
      <c r="AI118" s="78" t="s">
        <v>554</v>
      </c>
      <c r="AJ118" s="78" t="s">
        <v>756</v>
      </c>
      <c r="AK118" s="93" t="s">
        <v>926</v>
      </c>
      <c r="AL118" s="78" t="s">
        <v>734</v>
      </c>
      <c r="AM118" s="94">
        <v>40913.903692129628</v>
      </c>
      <c r="AN118" s="78" t="s">
        <v>1317</v>
      </c>
      <c r="AO118" s="93" t="s">
        <v>1433</v>
      </c>
      <c r="AP118" s="78" t="s">
        <v>66</v>
      </c>
      <c r="AQ118" s="2"/>
      <c r="AR118" s="3"/>
      <c r="AS118" s="3"/>
      <c r="AT118" s="3"/>
      <c r="AU118" s="3"/>
    </row>
    <row r="119" spans="1:47" x14ac:dyDescent="0.25">
      <c r="A119" s="64" t="s">
        <v>303</v>
      </c>
      <c r="B119" s="65" t="s">
        <v>1865</v>
      </c>
      <c r="C119" s="65" t="s">
        <v>56</v>
      </c>
      <c r="D119" s="66"/>
      <c r="E119" s="68"/>
      <c r="F119" s="95" t="s">
        <v>1178</v>
      </c>
      <c r="G119" s="65" t="s">
        <v>51</v>
      </c>
      <c r="H119" s="69" t="s">
        <v>303</v>
      </c>
      <c r="I119" s="70"/>
      <c r="J119" s="70"/>
      <c r="K119" s="69" t="s">
        <v>1689</v>
      </c>
      <c r="L119" s="73"/>
      <c r="M119" s="74">
        <v>7253.82666015625</v>
      </c>
      <c r="N119" s="74">
        <v>1312.1884765625</v>
      </c>
      <c r="O119" s="75"/>
      <c r="P119" s="76"/>
      <c r="Q119" s="76"/>
      <c r="R119" s="79"/>
      <c r="S119" s="49">
        <v>0</v>
      </c>
      <c r="T119" s="49">
        <v>0</v>
      </c>
      <c r="U119" s="50">
        <v>0</v>
      </c>
      <c r="V119" s="50">
        <v>0</v>
      </c>
      <c r="W119" s="50">
        <v>0</v>
      </c>
      <c r="X119" s="50">
        <v>0</v>
      </c>
      <c r="Y119" s="50">
        <v>0</v>
      </c>
      <c r="Z119" s="50" t="s">
        <v>1832</v>
      </c>
      <c r="AA119" s="71">
        <v>119</v>
      </c>
      <c r="AB119" s="71"/>
      <c r="AC119" s="72"/>
      <c r="AD119" s="78">
        <v>89</v>
      </c>
      <c r="AE119" s="78">
        <v>45</v>
      </c>
      <c r="AF119" s="78">
        <v>353</v>
      </c>
      <c r="AG119" s="78">
        <v>0</v>
      </c>
      <c r="AH119" s="78">
        <v>3600</v>
      </c>
      <c r="AI119" s="78" t="s">
        <v>555</v>
      </c>
      <c r="AJ119" s="78" t="s">
        <v>757</v>
      </c>
      <c r="AK119" s="93" t="s">
        <v>927</v>
      </c>
      <c r="AL119" s="78" t="s">
        <v>805</v>
      </c>
      <c r="AM119" s="94">
        <v>40418.004675925928</v>
      </c>
      <c r="AN119" s="78" t="s">
        <v>1317</v>
      </c>
      <c r="AO119" s="93" t="s">
        <v>1434</v>
      </c>
      <c r="AP119" s="78" t="s">
        <v>66</v>
      </c>
      <c r="AQ119" s="2"/>
      <c r="AR119" s="3"/>
      <c r="AS119" s="3"/>
      <c r="AT119" s="3"/>
      <c r="AU119" s="3"/>
    </row>
    <row r="120" spans="1:47" x14ac:dyDescent="0.25">
      <c r="A120" s="64" t="s">
        <v>304</v>
      </c>
      <c r="B120" s="65" t="s">
        <v>1865</v>
      </c>
      <c r="C120" s="65" t="s">
        <v>56</v>
      </c>
      <c r="D120" s="66"/>
      <c r="E120" s="68"/>
      <c r="F120" s="95" t="s">
        <v>1179</v>
      </c>
      <c r="G120" s="65" t="s">
        <v>51</v>
      </c>
      <c r="H120" s="69" t="s">
        <v>304</v>
      </c>
      <c r="I120" s="70"/>
      <c r="J120" s="70"/>
      <c r="K120" s="69" t="s">
        <v>1690</v>
      </c>
      <c r="L120" s="73"/>
      <c r="M120" s="74">
        <v>3897.841796875</v>
      </c>
      <c r="N120" s="74">
        <v>9614.578125</v>
      </c>
      <c r="O120" s="75"/>
      <c r="P120" s="76"/>
      <c r="Q120" s="76"/>
      <c r="R120" s="79"/>
      <c r="S120" s="49">
        <v>0</v>
      </c>
      <c r="T120" s="49">
        <v>0</v>
      </c>
      <c r="U120" s="50">
        <v>0</v>
      </c>
      <c r="V120" s="50">
        <v>0</v>
      </c>
      <c r="W120" s="50">
        <v>0</v>
      </c>
      <c r="X120" s="50">
        <v>0</v>
      </c>
      <c r="Y120" s="50">
        <v>0</v>
      </c>
      <c r="Z120" s="50" t="s">
        <v>1832</v>
      </c>
      <c r="AA120" s="71">
        <v>120</v>
      </c>
      <c r="AB120" s="71"/>
      <c r="AC120" s="72"/>
      <c r="AD120" s="78">
        <v>184</v>
      </c>
      <c r="AE120" s="78">
        <v>81</v>
      </c>
      <c r="AF120" s="78">
        <v>688</v>
      </c>
      <c r="AG120" s="78">
        <v>0</v>
      </c>
      <c r="AH120" s="78">
        <v>3600</v>
      </c>
      <c r="AI120" s="78" t="s">
        <v>556</v>
      </c>
      <c r="AJ120" s="78" t="s">
        <v>758</v>
      </c>
      <c r="AK120" s="93" t="s">
        <v>928</v>
      </c>
      <c r="AL120" s="78" t="s">
        <v>805</v>
      </c>
      <c r="AM120" s="94">
        <v>40451.492303240739</v>
      </c>
      <c r="AN120" s="78" t="s">
        <v>1317</v>
      </c>
      <c r="AO120" s="93" t="s">
        <v>1435</v>
      </c>
      <c r="AP120" s="78" t="s">
        <v>66</v>
      </c>
      <c r="AQ120" s="2"/>
      <c r="AR120" s="3"/>
      <c r="AS120" s="3"/>
      <c r="AT120" s="3"/>
      <c r="AU120" s="3"/>
    </row>
    <row r="121" spans="1:47" x14ac:dyDescent="0.25">
      <c r="A121" s="64" t="s">
        <v>305</v>
      </c>
      <c r="B121" s="65" t="s">
        <v>1861</v>
      </c>
      <c r="C121" s="65" t="s">
        <v>56</v>
      </c>
      <c r="D121" s="66"/>
      <c r="E121" s="68"/>
      <c r="F121" s="95" t="s">
        <v>1180</v>
      </c>
      <c r="G121" s="65" t="s">
        <v>51</v>
      </c>
      <c r="H121" s="69" t="s">
        <v>305</v>
      </c>
      <c r="I121" s="70"/>
      <c r="J121" s="70"/>
      <c r="K121" s="69" t="s">
        <v>1691</v>
      </c>
      <c r="L121" s="73"/>
      <c r="M121" s="74">
        <v>5256.56494140625</v>
      </c>
      <c r="N121" s="74">
        <v>617.7576904296875</v>
      </c>
      <c r="O121" s="75"/>
      <c r="P121" s="76"/>
      <c r="Q121" s="76"/>
      <c r="R121" s="79"/>
      <c r="S121" s="49">
        <v>0</v>
      </c>
      <c r="T121" s="49">
        <v>0</v>
      </c>
      <c r="U121" s="50">
        <v>0</v>
      </c>
      <c r="V121" s="50">
        <v>0</v>
      </c>
      <c r="W121" s="50">
        <v>0</v>
      </c>
      <c r="X121" s="50">
        <v>0</v>
      </c>
      <c r="Y121" s="50">
        <v>0</v>
      </c>
      <c r="Z121" s="50" t="s">
        <v>1832</v>
      </c>
      <c r="AA121" s="71">
        <v>121</v>
      </c>
      <c r="AB121" s="71"/>
      <c r="AC121" s="72"/>
      <c r="AD121" s="78">
        <v>312</v>
      </c>
      <c r="AE121" s="78">
        <v>239</v>
      </c>
      <c r="AF121" s="78">
        <v>4091</v>
      </c>
      <c r="AG121" s="78">
        <v>1</v>
      </c>
      <c r="AH121" s="78">
        <v>25200</v>
      </c>
      <c r="AI121" s="78" t="s">
        <v>557</v>
      </c>
      <c r="AJ121" s="78" t="s">
        <v>759</v>
      </c>
      <c r="AK121" s="78"/>
      <c r="AL121" s="78" t="s">
        <v>1021</v>
      </c>
      <c r="AM121" s="94">
        <v>40281.364664351851</v>
      </c>
      <c r="AN121" s="78" t="s">
        <v>1317</v>
      </c>
      <c r="AO121" s="93" t="s">
        <v>1436</v>
      </c>
      <c r="AP121" s="78" t="s">
        <v>66</v>
      </c>
      <c r="AQ121" s="2"/>
      <c r="AR121" s="3"/>
      <c r="AS121" s="3"/>
      <c r="AT121" s="3"/>
      <c r="AU121" s="3"/>
    </row>
    <row r="122" spans="1:47" x14ac:dyDescent="0.25">
      <c r="A122" s="64" t="s">
        <v>306</v>
      </c>
      <c r="B122" s="65" t="s">
        <v>1892</v>
      </c>
      <c r="C122" s="65" t="s">
        <v>56</v>
      </c>
      <c r="D122" s="66"/>
      <c r="E122" s="68"/>
      <c r="F122" s="95" t="s">
        <v>1181</v>
      </c>
      <c r="G122" s="65" t="s">
        <v>51</v>
      </c>
      <c r="H122" s="69" t="s">
        <v>306</v>
      </c>
      <c r="I122" s="70"/>
      <c r="J122" s="70"/>
      <c r="K122" s="69" t="s">
        <v>1692</v>
      </c>
      <c r="L122" s="73"/>
      <c r="M122" s="74">
        <v>5844.93310546875</v>
      </c>
      <c r="N122" s="74">
        <v>9859.6005859375</v>
      </c>
      <c r="O122" s="75"/>
      <c r="P122" s="76"/>
      <c r="Q122" s="76"/>
      <c r="R122" s="79"/>
      <c r="S122" s="49">
        <v>0</v>
      </c>
      <c r="T122" s="49">
        <v>0</v>
      </c>
      <c r="U122" s="50">
        <v>0</v>
      </c>
      <c r="V122" s="50">
        <v>0</v>
      </c>
      <c r="W122" s="50">
        <v>0</v>
      </c>
      <c r="X122" s="50">
        <v>0</v>
      </c>
      <c r="Y122" s="50">
        <v>0</v>
      </c>
      <c r="Z122" s="50" t="s">
        <v>1832</v>
      </c>
      <c r="AA122" s="71">
        <v>122</v>
      </c>
      <c r="AB122" s="71"/>
      <c r="AC122" s="72"/>
      <c r="AD122" s="78">
        <v>79</v>
      </c>
      <c r="AE122" s="78">
        <v>160</v>
      </c>
      <c r="AF122" s="78">
        <v>6232</v>
      </c>
      <c r="AG122" s="78">
        <v>60</v>
      </c>
      <c r="AH122" s="78">
        <v>-21600</v>
      </c>
      <c r="AI122" s="78" t="s">
        <v>558</v>
      </c>
      <c r="AJ122" s="78" t="s">
        <v>760</v>
      </c>
      <c r="AK122" s="93" t="s">
        <v>929</v>
      </c>
      <c r="AL122" s="78" t="s">
        <v>1048</v>
      </c>
      <c r="AM122" s="94">
        <v>40344.062430555554</v>
      </c>
      <c r="AN122" s="78" t="s">
        <v>1317</v>
      </c>
      <c r="AO122" s="93" t="s">
        <v>1437</v>
      </c>
      <c r="AP122" s="78" t="s">
        <v>66</v>
      </c>
      <c r="AQ122" s="2"/>
      <c r="AR122" s="3"/>
      <c r="AS122" s="3"/>
      <c r="AT122" s="3"/>
      <c r="AU122" s="3"/>
    </row>
    <row r="123" spans="1:47" x14ac:dyDescent="0.25">
      <c r="A123" s="64" t="s">
        <v>307</v>
      </c>
      <c r="B123" s="65" t="s">
        <v>1873</v>
      </c>
      <c r="C123" s="65" t="s">
        <v>56</v>
      </c>
      <c r="D123" s="66"/>
      <c r="E123" s="68"/>
      <c r="F123" s="95" t="s">
        <v>1182</v>
      </c>
      <c r="G123" s="65" t="s">
        <v>51</v>
      </c>
      <c r="H123" s="69" t="s">
        <v>307</v>
      </c>
      <c r="I123" s="70"/>
      <c r="J123" s="70"/>
      <c r="K123" s="69" t="s">
        <v>1693</v>
      </c>
      <c r="L123" s="73"/>
      <c r="M123" s="74">
        <v>1893.7498779296875</v>
      </c>
      <c r="N123" s="74">
        <v>4662.990234375</v>
      </c>
      <c r="O123" s="75"/>
      <c r="P123" s="76"/>
      <c r="Q123" s="76"/>
      <c r="R123" s="79"/>
      <c r="S123" s="49">
        <v>0</v>
      </c>
      <c r="T123" s="49">
        <v>0</v>
      </c>
      <c r="U123" s="50">
        <v>0</v>
      </c>
      <c r="V123" s="50">
        <v>0</v>
      </c>
      <c r="W123" s="50">
        <v>0</v>
      </c>
      <c r="X123" s="50">
        <v>0</v>
      </c>
      <c r="Y123" s="50">
        <v>0</v>
      </c>
      <c r="Z123" s="50" t="s">
        <v>1832</v>
      </c>
      <c r="AA123" s="71">
        <v>123</v>
      </c>
      <c r="AB123" s="71"/>
      <c r="AC123" s="72"/>
      <c r="AD123" s="78">
        <v>765</v>
      </c>
      <c r="AE123" s="78">
        <v>1092</v>
      </c>
      <c r="AF123" s="78">
        <v>55657</v>
      </c>
      <c r="AG123" s="78">
        <v>51830</v>
      </c>
      <c r="AH123" s="78">
        <v>-25200</v>
      </c>
      <c r="AI123" s="78" t="s">
        <v>559</v>
      </c>
      <c r="AJ123" s="78" t="s">
        <v>761</v>
      </c>
      <c r="AK123" s="78"/>
      <c r="AL123" s="78" t="s">
        <v>1030</v>
      </c>
      <c r="AM123" s="94">
        <v>41088.705659722225</v>
      </c>
      <c r="AN123" s="78" t="s">
        <v>1317</v>
      </c>
      <c r="AO123" s="93" t="s">
        <v>1438</v>
      </c>
      <c r="AP123" s="78" t="s">
        <v>66</v>
      </c>
      <c r="AQ123" s="2"/>
      <c r="AR123" s="3"/>
      <c r="AS123" s="3"/>
      <c r="AT123" s="3"/>
      <c r="AU123" s="3"/>
    </row>
    <row r="124" spans="1:47" x14ac:dyDescent="0.25">
      <c r="A124" s="64" t="s">
        <v>308</v>
      </c>
      <c r="B124" s="65" t="s">
        <v>1858</v>
      </c>
      <c r="C124" s="65" t="s">
        <v>56</v>
      </c>
      <c r="D124" s="66"/>
      <c r="E124" s="68"/>
      <c r="F124" s="95" t="s">
        <v>1183</v>
      </c>
      <c r="G124" s="65" t="s">
        <v>51</v>
      </c>
      <c r="H124" s="69" t="s">
        <v>308</v>
      </c>
      <c r="I124" s="70"/>
      <c r="J124" s="70"/>
      <c r="K124" s="69" t="s">
        <v>1694</v>
      </c>
      <c r="L124" s="73"/>
      <c r="M124" s="74">
        <v>5974.45068359375</v>
      </c>
      <c r="N124" s="74">
        <v>8963.8876953125</v>
      </c>
      <c r="O124" s="75"/>
      <c r="P124" s="76"/>
      <c r="Q124" s="76"/>
      <c r="R124" s="79"/>
      <c r="S124" s="49">
        <v>0</v>
      </c>
      <c r="T124" s="49">
        <v>0</v>
      </c>
      <c r="U124" s="50">
        <v>0</v>
      </c>
      <c r="V124" s="50">
        <v>0</v>
      </c>
      <c r="W124" s="50">
        <v>0</v>
      </c>
      <c r="X124" s="50">
        <v>0</v>
      </c>
      <c r="Y124" s="50">
        <v>0</v>
      </c>
      <c r="Z124" s="50" t="s">
        <v>1832</v>
      </c>
      <c r="AA124" s="71">
        <v>124</v>
      </c>
      <c r="AB124" s="71"/>
      <c r="AC124" s="72"/>
      <c r="AD124" s="78">
        <v>1014</v>
      </c>
      <c r="AE124" s="78">
        <v>152</v>
      </c>
      <c r="AF124" s="78">
        <v>3779</v>
      </c>
      <c r="AG124" s="78">
        <v>1799</v>
      </c>
      <c r="AH124" s="78">
        <v>-21600</v>
      </c>
      <c r="AI124" s="78" t="s">
        <v>560</v>
      </c>
      <c r="AJ124" s="78"/>
      <c r="AK124" s="78"/>
      <c r="AL124" s="78" t="s">
        <v>1018</v>
      </c>
      <c r="AM124" s="94">
        <v>40893.107361111113</v>
      </c>
      <c r="AN124" s="78" t="s">
        <v>1317</v>
      </c>
      <c r="AO124" s="93" t="s">
        <v>1439</v>
      </c>
      <c r="AP124" s="78" t="s">
        <v>66</v>
      </c>
      <c r="AQ124" s="2"/>
      <c r="AR124" s="3"/>
      <c r="AS124" s="3"/>
      <c r="AT124" s="3"/>
      <c r="AU124" s="3"/>
    </row>
    <row r="125" spans="1:47" x14ac:dyDescent="0.25">
      <c r="A125" s="64" t="s">
        <v>309</v>
      </c>
      <c r="B125" s="65" t="s">
        <v>1860</v>
      </c>
      <c r="C125" s="65" t="s">
        <v>56</v>
      </c>
      <c r="D125" s="66"/>
      <c r="E125" s="68"/>
      <c r="F125" s="95" t="s">
        <v>1184</v>
      </c>
      <c r="G125" s="65" t="s">
        <v>51</v>
      </c>
      <c r="H125" s="69" t="s">
        <v>309</v>
      </c>
      <c r="I125" s="70"/>
      <c r="J125" s="70"/>
      <c r="K125" s="69" t="s">
        <v>1695</v>
      </c>
      <c r="L125" s="73"/>
      <c r="M125" s="74">
        <v>6908.62109375</v>
      </c>
      <c r="N125" s="74">
        <v>8322.888671875</v>
      </c>
      <c r="O125" s="75"/>
      <c r="P125" s="76"/>
      <c r="Q125" s="76"/>
      <c r="R125" s="79"/>
      <c r="S125" s="49">
        <v>0</v>
      </c>
      <c r="T125" s="49">
        <v>0</v>
      </c>
      <c r="U125" s="50">
        <v>0</v>
      </c>
      <c r="V125" s="50">
        <v>0</v>
      </c>
      <c r="W125" s="50">
        <v>0</v>
      </c>
      <c r="X125" s="50">
        <v>0</v>
      </c>
      <c r="Y125" s="50">
        <v>0</v>
      </c>
      <c r="Z125" s="50" t="s">
        <v>1832</v>
      </c>
      <c r="AA125" s="71">
        <v>125</v>
      </c>
      <c r="AB125" s="71"/>
      <c r="AC125" s="72"/>
      <c r="AD125" s="78">
        <v>245</v>
      </c>
      <c r="AE125" s="78">
        <v>2294</v>
      </c>
      <c r="AF125" s="78">
        <v>14321</v>
      </c>
      <c r="AG125" s="78">
        <v>1041</v>
      </c>
      <c r="AH125" s="78">
        <v>-18000</v>
      </c>
      <c r="AI125" s="78" t="s">
        <v>561</v>
      </c>
      <c r="AJ125" s="78"/>
      <c r="AK125" s="78"/>
      <c r="AL125" s="78" t="s">
        <v>1020</v>
      </c>
      <c r="AM125" s="94">
        <v>41540.983344907407</v>
      </c>
      <c r="AN125" s="78" t="s">
        <v>1317</v>
      </c>
      <c r="AO125" s="93" t="s">
        <v>1440</v>
      </c>
      <c r="AP125" s="78" t="s">
        <v>66</v>
      </c>
      <c r="AQ125" s="2"/>
      <c r="AR125" s="3"/>
      <c r="AS125" s="3"/>
      <c r="AT125" s="3"/>
      <c r="AU125" s="3"/>
    </row>
    <row r="126" spans="1:47" x14ac:dyDescent="0.25">
      <c r="A126" s="64" t="s">
        <v>310</v>
      </c>
      <c r="B126" s="65" t="s">
        <v>1869</v>
      </c>
      <c r="C126" s="65" t="s">
        <v>56</v>
      </c>
      <c r="D126" s="66"/>
      <c r="E126" s="68"/>
      <c r="F126" s="95" t="s">
        <v>1185</v>
      </c>
      <c r="G126" s="65" t="s">
        <v>51</v>
      </c>
      <c r="H126" s="69" t="s">
        <v>310</v>
      </c>
      <c r="I126" s="70"/>
      <c r="J126" s="70"/>
      <c r="K126" s="69" t="s">
        <v>1696</v>
      </c>
      <c r="L126" s="73"/>
      <c r="M126" s="74">
        <v>2280.90625</v>
      </c>
      <c r="N126" s="74">
        <v>7650.45947265625</v>
      </c>
      <c r="O126" s="75"/>
      <c r="P126" s="76"/>
      <c r="Q126" s="76"/>
      <c r="R126" s="79"/>
      <c r="S126" s="49">
        <v>0</v>
      </c>
      <c r="T126" s="49">
        <v>0</v>
      </c>
      <c r="U126" s="50">
        <v>0</v>
      </c>
      <c r="V126" s="50">
        <v>0</v>
      </c>
      <c r="W126" s="50">
        <v>0</v>
      </c>
      <c r="X126" s="50">
        <v>0</v>
      </c>
      <c r="Y126" s="50">
        <v>0</v>
      </c>
      <c r="Z126" s="50" t="s">
        <v>1832</v>
      </c>
      <c r="AA126" s="71">
        <v>126</v>
      </c>
      <c r="AB126" s="71"/>
      <c r="AC126" s="72"/>
      <c r="AD126" s="78">
        <v>60</v>
      </c>
      <c r="AE126" s="78">
        <v>41</v>
      </c>
      <c r="AF126" s="78">
        <v>463</v>
      </c>
      <c r="AG126" s="78">
        <v>9</v>
      </c>
      <c r="AH126" s="78">
        <v>-28800</v>
      </c>
      <c r="AI126" s="78"/>
      <c r="AJ126" s="78" t="s">
        <v>762</v>
      </c>
      <c r="AK126" s="78"/>
      <c r="AL126" s="78" t="s">
        <v>1026</v>
      </c>
      <c r="AM126" s="94">
        <v>40051.988680555558</v>
      </c>
      <c r="AN126" s="78" t="s">
        <v>1317</v>
      </c>
      <c r="AO126" s="93" t="s">
        <v>1441</v>
      </c>
      <c r="AP126" s="78" t="s">
        <v>66</v>
      </c>
      <c r="AQ126" s="2"/>
      <c r="AR126" s="3"/>
      <c r="AS126" s="3"/>
      <c r="AT126" s="3"/>
      <c r="AU126" s="3"/>
    </row>
    <row r="127" spans="1:47" x14ac:dyDescent="0.25">
      <c r="A127" s="64" t="s">
        <v>311</v>
      </c>
      <c r="B127" s="65" t="s">
        <v>1853</v>
      </c>
      <c r="C127" s="65" t="s">
        <v>56</v>
      </c>
      <c r="D127" s="66"/>
      <c r="E127" s="68"/>
      <c r="F127" s="95" t="s">
        <v>1186</v>
      </c>
      <c r="G127" s="65" t="s">
        <v>51</v>
      </c>
      <c r="H127" s="69" t="s">
        <v>311</v>
      </c>
      <c r="I127" s="70"/>
      <c r="J127" s="70"/>
      <c r="K127" s="69" t="s">
        <v>1697</v>
      </c>
      <c r="L127" s="73"/>
      <c r="M127" s="74">
        <v>1386.959228515625</v>
      </c>
      <c r="N127" s="74">
        <v>3466.35107421875</v>
      </c>
      <c r="O127" s="75"/>
      <c r="P127" s="76"/>
      <c r="Q127" s="76"/>
      <c r="R127" s="79"/>
      <c r="S127" s="49">
        <v>0</v>
      </c>
      <c r="T127" s="49">
        <v>0</v>
      </c>
      <c r="U127" s="50">
        <v>0</v>
      </c>
      <c r="V127" s="50">
        <v>0</v>
      </c>
      <c r="W127" s="50">
        <v>0</v>
      </c>
      <c r="X127" s="50">
        <v>0</v>
      </c>
      <c r="Y127" s="50">
        <v>0</v>
      </c>
      <c r="Z127" s="50" t="s">
        <v>1832</v>
      </c>
      <c r="AA127" s="71">
        <v>127</v>
      </c>
      <c r="AB127" s="71"/>
      <c r="AC127" s="72"/>
      <c r="AD127" s="78">
        <v>433</v>
      </c>
      <c r="AE127" s="78">
        <v>29</v>
      </c>
      <c r="AF127" s="78">
        <v>21</v>
      </c>
      <c r="AG127" s="78">
        <v>0</v>
      </c>
      <c r="AH127" s="78"/>
      <c r="AI127" s="78" t="s">
        <v>562</v>
      </c>
      <c r="AJ127" s="78" t="s">
        <v>763</v>
      </c>
      <c r="AK127" s="93" t="s">
        <v>930</v>
      </c>
      <c r="AL127" s="78"/>
      <c r="AM127" s="94">
        <v>41570.080868055556</v>
      </c>
      <c r="AN127" s="78" t="s">
        <v>1317</v>
      </c>
      <c r="AO127" s="93" t="s">
        <v>1442</v>
      </c>
      <c r="AP127" s="78" t="s">
        <v>66</v>
      </c>
      <c r="AQ127" s="2"/>
      <c r="AR127" s="3"/>
      <c r="AS127" s="3"/>
      <c r="AT127" s="3"/>
      <c r="AU127" s="3"/>
    </row>
    <row r="128" spans="1:47" x14ac:dyDescent="0.25">
      <c r="A128" s="64" t="s">
        <v>312</v>
      </c>
      <c r="B128" s="65" t="s">
        <v>1861</v>
      </c>
      <c r="C128" s="65" t="s">
        <v>56</v>
      </c>
      <c r="D128" s="66"/>
      <c r="E128" s="68"/>
      <c r="F128" s="95" t="s">
        <v>1187</v>
      </c>
      <c r="G128" s="65" t="s">
        <v>51</v>
      </c>
      <c r="H128" s="69" t="s">
        <v>312</v>
      </c>
      <c r="I128" s="70"/>
      <c r="J128" s="70"/>
      <c r="K128" s="69" t="s">
        <v>1698</v>
      </c>
      <c r="L128" s="73"/>
      <c r="M128" s="74">
        <v>3702.1181640625</v>
      </c>
      <c r="N128" s="74">
        <v>8992.76171875</v>
      </c>
      <c r="O128" s="75"/>
      <c r="P128" s="76"/>
      <c r="Q128" s="76"/>
      <c r="R128" s="79"/>
      <c r="S128" s="49">
        <v>0</v>
      </c>
      <c r="T128" s="49">
        <v>0</v>
      </c>
      <c r="U128" s="50">
        <v>0</v>
      </c>
      <c r="V128" s="50">
        <v>0</v>
      </c>
      <c r="W128" s="50">
        <v>0</v>
      </c>
      <c r="X128" s="50">
        <v>0</v>
      </c>
      <c r="Y128" s="50">
        <v>0</v>
      </c>
      <c r="Z128" s="50" t="s">
        <v>1832</v>
      </c>
      <c r="AA128" s="71">
        <v>128</v>
      </c>
      <c r="AB128" s="71"/>
      <c r="AC128" s="72"/>
      <c r="AD128" s="78">
        <v>125</v>
      </c>
      <c r="AE128" s="78">
        <v>58</v>
      </c>
      <c r="AF128" s="78">
        <v>2733</v>
      </c>
      <c r="AG128" s="78">
        <v>21</v>
      </c>
      <c r="AH128" s="78">
        <v>25200</v>
      </c>
      <c r="AI128" s="78" t="s">
        <v>563</v>
      </c>
      <c r="AJ128" s="78" t="s">
        <v>764</v>
      </c>
      <c r="AK128" s="93" t="s">
        <v>931</v>
      </c>
      <c r="AL128" s="78" t="s">
        <v>1021</v>
      </c>
      <c r="AM128" s="94">
        <v>40418.625902777778</v>
      </c>
      <c r="AN128" s="78" t="s">
        <v>1317</v>
      </c>
      <c r="AO128" s="93" t="s">
        <v>1443</v>
      </c>
      <c r="AP128" s="78" t="s">
        <v>66</v>
      </c>
      <c r="AQ128" s="2"/>
      <c r="AR128" s="3"/>
      <c r="AS128" s="3"/>
      <c r="AT128" s="3"/>
      <c r="AU128" s="3"/>
    </row>
    <row r="129" spans="1:47" x14ac:dyDescent="0.25">
      <c r="A129" s="64" t="s">
        <v>313</v>
      </c>
      <c r="B129" s="65" t="s">
        <v>1869</v>
      </c>
      <c r="C129" s="65" t="s">
        <v>56</v>
      </c>
      <c r="D129" s="66"/>
      <c r="E129" s="68"/>
      <c r="F129" s="95" t="s">
        <v>1188</v>
      </c>
      <c r="G129" s="65" t="s">
        <v>51</v>
      </c>
      <c r="H129" s="69" t="s">
        <v>313</v>
      </c>
      <c r="I129" s="70"/>
      <c r="J129" s="70"/>
      <c r="K129" s="69" t="s">
        <v>1699</v>
      </c>
      <c r="L129" s="73"/>
      <c r="M129" s="74">
        <v>7403.76171875</v>
      </c>
      <c r="N129" s="74">
        <v>7473.25634765625</v>
      </c>
      <c r="O129" s="75"/>
      <c r="P129" s="76"/>
      <c r="Q129" s="76"/>
      <c r="R129" s="79"/>
      <c r="S129" s="49">
        <v>0</v>
      </c>
      <c r="T129" s="49">
        <v>0</v>
      </c>
      <c r="U129" s="50">
        <v>0</v>
      </c>
      <c r="V129" s="50">
        <v>0</v>
      </c>
      <c r="W129" s="50">
        <v>0</v>
      </c>
      <c r="X129" s="50">
        <v>0</v>
      </c>
      <c r="Y129" s="50">
        <v>0</v>
      </c>
      <c r="Z129" s="50" t="s">
        <v>1832</v>
      </c>
      <c r="AA129" s="71">
        <v>129</v>
      </c>
      <c r="AB129" s="71"/>
      <c r="AC129" s="72"/>
      <c r="AD129" s="78">
        <v>237</v>
      </c>
      <c r="AE129" s="78">
        <v>1305</v>
      </c>
      <c r="AF129" s="78">
        <v>9181</v>
      </c>
      <c r="AG129" s="78">
        <v>14</v>
      </c>
      <c r="AH129" s="78">
        <v>-28800</v>
      </c>
      <c r="AI129" s="78" t="s">
        <v>564</v>
      </c>
      <c r="AJ129" s="78" t="s">
        <v>765</v>
      </c>
      <c r="AK129" s="93" t="s">
        <v>932</v>
      </c>
      <c r="AL129" s="78" t="s">
        <v>1026</v>
      </c>
      <c r="AM129" s="94">
        <v>40004.303194444445</v>
      </c>
      <c r="AN129" s="78" t="s">
        <v>1317</v>
      </c>
      <c r="AO129" s="93" t="s">
        <v>1444</v>
      </c>
      <c r="AP129" s="78" t="s">
        <v>66</v>
      </c>
      <c r="AQ129" s="2"/>
      <c r="AR129" s="3"/>
      <c r="AS129" s="3"/>
      <c r="AT129" s="3"/>
      <c r="AU129" s="3"/>
    </row>
    <row r="130" spans="1:47" x14ac:dyDescent="0.25">
      <c r="A130" s="64" t="s">
        <v>314</v>
      </c>
      <c r="B130" s="65" t="s">
        <v>1863</v>
      </c>
      <c r="C130" s="65" t="s">
        <v>56</v>
      </c>
      <c r="D130" s="66"/>
      <c r="E130" s="68"/>
      <c r="F130" s="95" t="s">
        <v>1189</v>
      </c>
      <c r="G130" s="65" t="s">
        <v>51</v>
      </c>
      <c r="H130" s="69" t="s">
        <v>314</v>
      </c>
      <c r="I130" s="70"/>
      <c r="J130" s="70"/>
      <c r="K130" s="69" t="s">
        <v>1700</v>
      </c>
      <c r="L130" s="73"/>
      <c r="M130" s="74">
        <v>7290.01708984375</v>
      </c>
      <c r="N130" s="74">
        <v>8961.12890625</v>
      </c>
      <c r="O130" s="75"/>
      <c r="P130" s="76"/>
      <c r="Q130" s="76"/>
      <c r="R130" s="79"/>
      <c r="S130" s="49">
        <v>0</v>
      </c>
      <c r="T130" s="49">
        <v>0</v>
      </c>
      <c r="U130" s="50">
        <v>0</v>
      </c>
      <c r="V130" s="50">
        <v>0</v>
      </c>
      <c r="W130" s="50">
        <v>0</v>
      </c>
      <c r="X130" s="50">
        <v>0</v>
      </c>
      <c r="Y130" s="50">
        <v>0</v>
      </c>
      <c r="Z130" s="50" t="s">
        <v>1832</v>
      </c>
      <c r="AA130" s="71">
        <v>130</v>
      </c>
      <c r="AB130" s="71"/>
      <c r="AC130" s="72"/>
      <c r="AD130" s="78">
        <v>25</v>
      </c>
      <c r="AE130" s="78">
        <v>15</v>
      </c>
      <c r="AF130" s="78">
        <v>279</v>
      </c>
      <c r="AG130" s="78">
        <v>1</v>
      </c>
      <c r="AH130" s="78">
        <v>0</v>
      </c>
      <c r="AI130" s="78" t="s">
        <v>565</v>
      </c>
      <c r="AJ130" s="78"/>
      <c r="AK130" s="78"/>
      <c r="AL130" s="78" t="s">
        <v>734</v>
      </c>
      <c r="AM130" s="94">
        <v>41502.380127314813</v>
      </c>
      <c r="AN130" s="78" t="s">
        <v>1317</v>
      </c>
      <c r="AO130" s="93" t="s">
        <v>1445</v>
      </c>
      <c r="AP130" s="78" t="s">
        <v>66</v>
      </c>
      <c r="AQ130" s="2"/>
      <c r="AR130" s="3"/>
      <c r="AS130" s="3"/>
      <c r="AT130" s="3"/>
      <c r="AU130" s="3"/>
    </row>
    <row r="131" spans="1:47" x14ac:dyDescent="0.25">
      <c r="A131" s="64" t="s">
        <v>315</v>
      </c>
      <c r="B131" s="65" t="s">
        <v>1860</v>
      </c>
      <c r="C131" s="65" t="s">
        <v>56</v>
      </c>
      <c r="D131" s="66"/>
      <c r="E131" s="68"/>
      <c r="F131" s="95" t="s">
        <v>1190</v>
      </c>
      <c r="G131" s="65" t="s">
        <v>51</v>
      </c>
      <c r="H131" s="69" t="s">
        <v>315</v>
      </c>
      <c r="I131" s="70"/>
      <c r="J131" s="70"/>
      <c r="K131" s="69" t="s">
        <v>1701</v>
      </c>
      <c r="L131" s="73"/>
      <c r="M131" s="74">
        <v>6391.12060546875</v>
      </c>
      <c r="N131" s="74">
        <v>445.08486938476562</v>
      </c>
      <c r="O131" s="75"/>
      <c r="P131" s="76"/>
      <c r="Q131" s="76"/>
      <c r="R131" s="79"/>
      <c r="S131" s="49">
        <v>0</v>
      </c>
      <c r="T131" s="49">
        <v>0</v>
      </c>
      <c r="U131" s="50">
        <v>0</v>
      </c>
      <c r="V131" s="50">
        <v>0</v>
      </c>
      <c r="W131" s="50">
        <v>0</v>
      </c>
      <c r="X131" s="50">
        <v>0</v>
      </c>
      <c r="Y131" s="50">
        <v>0</v>
      </c>
      <c r="Z131" s="50" t="s">
        <v>1832</v>
      </c>
      <c r="AA131" s="71">
        <v>131</v>
      </c>
      <c r="AB131" s="71"/>
      <c r="AC131" s="72"/>
      <c r="AD131" s="78">
        <v>374</v>
      </c>
      <c r="AE131" s="78">
        <v>233</v>
      </c>
      <c r="AF131" s="78">
        <v>4469</v>
      </c>
      <c r="AG131" s="78">
        <v>216</v>
      </c>
      <c r="AH131" s="78">
        <v>-18000</v>
      </c>
      <c r="AI131" s="78" t="s">
        <v>566</v>
      </c>
      <c r="AJ131" s="78" t="s">
        <v>766</v>
      </c>
      <c r="AK131" s="93" t="s">
        <v>933</v>
      </c>
      <c r="AL131" s="78" t="s">
        <v>1020</v>
      </c>
      <c r="AM131" s="94">
        <v>39745.100405092591</v>
      </c>
      <c r="AN131" s="78" t="s">
        <v>1317</v>
      </c>
      <c r="AO131" s="93" t="s">
        <v>1446</v>
      </c>
      <c r="AP131" s="78" t="s">
        <v>66</v>
      </c>
      <c r="AQ131" s="2"/>
      <c r="AR131" s="3"/>
      <c r="AS131" s="3"/>
      <c r="AT131" s="3"/>
      <c r="AU131" s="3"/>
    </row>
    <row r="132" spans="1:47" x14ac:dyDescent="0.25">
      <c r="A132" s="64" t="s">
        <v>316</v>
      </c>
      <c r="B132" s="65" t="s">
        <v>1853</v>
      </c>
      <c r="C132" s="65" t="s">
        <v>56</v>
      </c>
      <c r="D132" s="66"/>
      <c r="E132" s="68"/>
      <c r="F132" s="95" t="s">
        <v>1191</v>
      </c>
      <c r="G132" s="65" t="s">
        <v>51</v>
      </c>
      <c r="H132" s="69" t="s">
        <v>316</v>
      </c>
      <c r="I132" s="70"/>
      <c r="J132" s="70"/>
      <c r="K132" s="69" t="s">
        <v>1702</v>
      </c>
      <c r="L132" s="73"/>
      <c r="M132" s="74">
        <v>6909.49951171875</v>
      </c>
      <c r="N132" s="74">
        <v>9058.8916015625</v>
      </c>
      <c r="O132" s="75"/>
      <c r="P132" s="76"/>
      <c r="Q132" s="76"/>
      <c r="R132" s="79"/>
      <c r="S132" s="49">
        <v>0</v>
      </c>
      <c r="T132" s="49">
        <v>0</v>
      </c>
      <c r="U132" s="50">
        <v>0</v>
      </c>
      <c r="V132" s="50">
        <v>0</v>
      </c>
      <c r="W132" s="50">
        <v>0</v>
      </c>
      <c r="X132" s="50">
        <v>0</v>
      </c>
      <c r="Y132" s="50">
        <v>0</v>
      </c>
      <c r="Z132" s="50" t="s">
        <v>1832</v>
      </c>
      <c r="AA132" s="71">
        <v>132</v>
      </c>
      <c r="AB132" s="71"/>
      <c r="AC132" s="72"/>
      <c r="AD132" s="78">
        <v>1923</v>
      </c>
      <c r="AE132" s="78">
        <v>504</v>
      </c>
      <c r="AF132" s="78">
        <v>1359</v>
      </c>
      <c r="AG132" s="78">
        <v>0</v>
      </c>
      <c r="AH132" s="78"/>
      <c r="AI132" s="78" t="s">
        <v>567</v>
      </c>
      <c r="AJ132" s="78"/>
      <c r="AK132" s="78"/>
      <c r="AL132" s="78"/>
      <c r="AM132" s="94">
        <v>41491.257314814815</v>
      </c>
      <c r="AN132" s="78" t="s">
        <v>1317</v>
      </c>
      <c r="AO132" s="93" t="s">
        <v>1447</v>
      </c>
      <c r="AP132" s="78" t="s">
        <v>66</v>
      </c>
      <c r="AQ132" s="2"/>
      <c r="AR132" s="3"/>
      <c r="AS132" s="3"/>
      <c r="AT132" s="3"/>
      <c r="AU132" s="3"/>
    </row>
    <row r="133" spans="1:47" x14ac:dyDescent="0.25">
      <c r="A133" s="64" t="s">
        <v>317</v>
      </c>
      <c r="B133" s="65" t="s">
        <v>1867</v>
      </c>
      <c r="C133" s="65" t="s">
        <v>56</v>
      </c>
      <c r="D133" s="66"/>
      <c r="E133" s="68"/>
      <c r="F133" s="95" t="s">
        <v>1192</v>
      </c>
      <c r="G133" s="65" t="s">
        <v>51</v>
      </c>
      <c r="H133" s="69" t="s">
        <v>317</v>
      </c>
      <c r="I133" s="70"/>
      <c r="J133" s="70"/>
      <c r="K133" s="69" t="s">
        <v>1703</v>
      </c>
      <c r="L133" s="73"/>
      <c r="M133" s="74">
        <v>501.88623046875</v>
      </c>
      <c r="N133" s="74">
        <v>8201.451171875</v>
      </c>
      <c r="O133" s="75"/>
      <c r="P133" s="76"/>
      <c r="Q133" s="76"/>
      <c r="R133" s="79"/>
      <c r="S133" s="49">
        <v>0</v>
      </c>
      <c r="T133" s="49">
        <v>0</v>
      </c>
      <c r="U133" s="50">
        <v>0</v>
      </c>
      <c r="V133" s="50">
        <v>0</v>
      </c>
      <c r="W133" s="50">
        <v>0</v>
      </c>
      <c r="X133" s="50">
        <v>0</v>
      </c>
      <c r="Y133" s="50">
        <v>0</v>
      </c>
      <c r="Z133" s="50" t="s">
        <v>1832</v>
      </c>
      <c r="AA133" s="71">
        <v>133</v>
      </c>
      <c r="AB133" s="71"/>
      <c r="AC133" s="72"/>
      <c r="AD133" s="78">
        <v>0</v>
      </c>
      <c r="AE133" s="78">
        <v>168</v>
      </c>
      <c r="AF133" s="78">
        <v>101041</v>
      </c>
      <c r="AG133" s="78">
        <v>0</v>
      </c>
      <c r="AH133" s="78">
        <v>7200</v>
      </c>
      <c r="AI133" s="78"/>
      <c r="AJ133" s="78"/>
      <c r="AK133" s="78"/>
      <c r="AL133" s="78" t="s">
        <v>1024</v>
      </c>
      <c r="AM133" s="94">
        <v>41254.311180555553</v>
      </c>
      <c r="AN133" s="78" t="s">
        <v>1317</v>
      </c>
      <c r="AO133" s="93" t="s">
        <v>1448</v>
      </c>
      <c r="AP133" s="78" t="s">
        <v>66</v>
      </c>
      <c r="AQ133" s="2"/>
      <c r="AR133" s="3"/>
      <c r="AS133" s="3"/>
      <c r="AT133" s="3"/>
      <c r="AU133" s="3"/>
    </row>
    <row r="134" spans="1:47" x14ac:dyDescent="0.25">
      <c r="A134" s="64" t="s">
        <v>318</v>
      </c>
      <c r="B134" s="65" t="s">
        <v>1858</v>
      </c>
      <c r="C134" s="65" t="s">
        <v>56</v>
      </c>
      <c r="D134" s="66"/>
      <c r="E134" s="68"/>
      <c r="F134" s="95" t="s">
        <v>1193</v>
      </c>
      <c r="G134" s="65" t="s">
        <v>51</v>
      </c>
      <c r="H134" s="69" t="s">
        <v>318</v>
      </c>
      <c r="I134" s="70"/>
      <c r="J134" s="70"/>
      <c r="K134" s="69" t="s">
        <v>1704</v>
      </c>
      <c r="L134" s="73"/>
      <c r="M134" s="74">
        <v>9237.0966796875</v>
      </c>
      <c r="N134" s="74">
        <v>7741.21044921875</v>
      </c>
      <c r="O134" s="75"/>
      <c r="P134" s="76"/>
      <c r="Q134" s="76"/>
      <c r="R134" s="79"/>
      <c r="S134" s="49">
        <v>0</v>
      </c>
      <c r="T134" s="49">
        <v>0</v>
      </c>
      <c r="U134" s="50">
        <v>0</v>
      </c>
      <c r="V134" s="50">
        <v>0</v>
      </c>
      <c r="W134" s="50">
        <v>0</v>
      </c>
      <c r="X134" s="50">
        <v>0</v>
      </c>
      <c r="Y134" s="50">
        <v>0</v>
      </c>
      <c r="Z134" s="50" t="s">
        <v>1832</v>
      </c>
      <c r="AA134" s="71">
        <v>134</v>
      </c>
      <c r="AB134" s="71"/>
      <c r="AC134" s="72"/>
      <c r="AD134" s="78">
        <v>608</v>
      </c>
      <c r="AE134" s="78">
        <v>301</v>
      </c>
      <c r="AF134" s="78">
        <v>4197</v>
      </c>
      <c r="AG134" s="78">
        <v>470</v>
      </c>
      <c r="AH134" s="78">
        <v>-21600</v>
      </c>
      <c r="AI134" s="78" t="s">
        <v>568</v>
      </c>
      <c r="AJ134" s="78" t="s">
        <v>767</v>
      </c>
      <c r="AK134" s="78"/>
      <c r="AL134" s="78" t="s">
        <v>1018</v>
      </c>
      <c r="AM134" s="94">
        <v>39564.079398148147</v>
      </c>
      <c r="AN134" s="78" t="s">
        <v>1317</v>
      </c>
      <c r="AO134" s="93" t="s">
        <v>1449</v>
      </c>
      <c r="AP134" s="78" t="s">
        <v>66</v>
      </c>
      <c r="AQ134" s="2"/>
      <c r="AR134" s="3"/>
      <c r="AS134" s="3"/>
      <c r="AT134" s="3"/>
      <c r="AU134" s="3"/>
    </row>
    <row r="135" spans="1:47" x14ac:dyDescent="0.25">
      <c r="A135" s="64" t="s">
        <v>319</v>
      </c>
      <c r="B135" s="65" t="s">
        <v>1860</v>
      </c>
      <c r="C135" s="65" t="s">
        <v>56</v>
      </c>
      <c r="D135" s="66"/>
      <c r="E135" s="68"/>
      <c r="F135" s="95" t="s">
        <v>1194</v>
      </c>
      <c r="G135" s="65" t="s">
        <v>51</v>
      </c>
      <c r="H135" s="69" t="s">
        <v>319</v>
      </c>
      <c r="I135" s="70"/>
      <c r="J135" s="70"/>
      <c r="K135" s="69" t="s">
        <v>1705</v>
      </c>
      <c r="L135" s="73"/>
      <c r="M135" s="74">
        <v>326.26983642578125</v>
      </c>
      <c r="N135" s="74">
        <v>3398.350341796875</v>
      </c>
      <c r="O135" s="75"/>
      <c r="P135" s="76"/>
      <c r="Q135" s="76"/>
      <c r="R135" s="79"/>
      <c r="S135" s="49">
        <v>0</v>
      </c>
      <c r="T135" s="49">
        <v>0</v>
      </c>
      <c r="U135" s="50">
        <v>0</v>
      </c>
      <c r="V135" s="50">
        <v>0</v>
      </c>
      <c r="W135" s="50">
        <v>0</v>
      </c>
      <c r="X135" s="50">
        <v>0</v>
      </c>
      <c r="Y135" s="50">
        <v>0</v>
      </c>
      <c r="Z135" s="50" t="s">
        <v>1832</v>
      </c>
      <c r="AA135" s="71">
        <v>135</v>
      </c>
      <c r="AB135" s="71"/>
      <c r="AC135" s="72"/>
      <c r="AD135" s="78">
        <v>1045</v>
      </c>
      <c r="AE135" s="78">
        <v>349</v>
      </c>
      <c r="AF135" s="78">
        <v>17579</v>
      </c>
      <c r="AG135" s="78">
        <v>18</v>
      </c>
      <c r="AH135" s="78">
        <v>-18000</v>
      </c>
      <c r="AI135" s="78" t="s">
        <v>569</v>
      </c>
      <c r="AJ135" s="78"/>
      <c r="AK135" s="93" t="s">
        <v>934</v>
      </c>
      <c r="AL135" s="78" t="s">
        <v>1020</v>
      </c>
      <c r="AM135" s="94">
        <v>40509.056284722225</v>
      </c>
      <c r="AN135" s="78" t="s">
        <v>1317</v>
      </c>
      <c r="AO135" s="93" t="s">
        <v>1450</v>
      </c>
      <c r="AP135" s="78" t="s">
        <v>66</v>
      </c>
      <c r="AQ135" s="2"/>
      <c r="AR135" s="3"/>
      <c r="AS135" s="3"/>
      <c r="AT135" s="3"/>
      <c r="AU135" s="3"/>
    </row>
    <row r="136" spans="1:47" x14ac:dyDescent="0.25">
      <c r="A136" s="64" t="s">
        <v>320</v>
      </c>
      <c r="B136" s="65" t="s">
        <v>1854</v>
      </c>
      <c r="C136" s="65" t="s">
        <v>56</v>
      </c>
      <c r="D136" s="66"/>
      <c r="E136" s="68"/>
      <c r="F136" s="95" t="s">
        <v>1195</v>
      </c>
      <c r="G136" s="65" t="s">
        <v>51</v>
      </c>
      <c r="H136" s="69" t="s">
        <v>320</v>
      </c>
      <c r="I136" s="70"/>
      <c r="J136" s="70"/>
      <c r="K136" s="69" t="s">
        <v>1706</v>
      </c>
      <c r="L136" s="73"/>
      <c r="M136" s="74">
        <v>2777.463623046875</v>
      </c>
      <c r="N136" s="74">
        <v>5808.35009765625</v>
      </c>
      <c r="O136" s="75"/>
      <c r="P136" s="76"/>
      <c r="Q136" s="76"/>
      <c r="R136" s="79"/>
      <c r="S136" s="49">
        <v>0</v>
      </c>
      <c r="T136" s="49">
        <v>0</v>
      </c>
      <c r="U136" s="50">
        <v>0</v>
      </c>
      <c r="V136" s="50">
        <v>0</v>
      </c>
      <c r="W136" s="50">
        <v>0</v>
      </c>
      <c r="X136" s="50">
        <v>0</v>
      </c>
      <c r="Y136" s="50">
        <v>0</v>
      </c>
      <c r="Z136" s="50" t="s">
        <v>1832</v>
      </c>
      <c r="AA136" s="71">
        <v>136</v>
      </c>
      <c r="AB136" s="71"/>
      <c r="AC136" s="72"/>
      <c r="AD136" s="78">
        <v>2001</v>
      </c>
      <c r="AE136" s="78">
        <v>447</v>
      </c>
      <c r="AF136" s="78">
        <v>7183</v>
      </c>
      <c r="AG136" s="78">
        <v>834</v>
      </c>
      <c r="AH136" s="78">
        <v>3600</v>
      </c>
      <c r="AI136" s="78" t="s">
        <v>570</v>
      </c>
      <c r="AJ136" s="78" t="s">
        <v>768</v>
      </c>
      <c r="AK136" s="93" t="s">
        <v>935</v>
      </c>
      <c r="AL136" s="78" t="s">
        <v>1014</v>
      </c>
      <c r="AM136" s="94">
        <v>39670.396550925929</v>
      </c>
      <c r="AN136" s="78" t="s">
        <v>1317</v>
      </c>
      <c r="AO136" s="93" t="s">
        <v>1451</v>
      </c>
      <c r="AP136" s="78" t="s">
        <v>66</v>
      </c>
      <c r="AQ136" s="2"/>
      <c r="AR136" s="3"/>
      <c r="AS136" s="3"/>
      <c r="AT136" s="3"/>
      <c r="AU136" s="3"/>
    </row>
    <row r="137" spans="1:47" x14ac:dyDescent="0.25">
      <c r="A137" s="64" t="s">
        <v>321</v>
      </c>
      <c r="B137" s="65" t="s">
        <v>1858</v>
      </c>
      <c r="C137" s="65" t="s">
        <v>56</v>
      </c>
      <c r="D137" s="66"/>
      <c r="E137" s="68"/>
      <c r="F137" s="95" t="s">
        <v>1196</v>
      </c>
      <c r="G137" s="65" t="s">
        <v>51</v>
      </c>
      <c r="H137" s="69" t="s">
        <v>321</v>
      </c>
      <c r="I137" s="70"/>
      <c r="J137" s="70"/>
      <c r="K137" s="69" t="s">
        <v>1707</v>
      </c>
      <c r="L137" s="73"/>
      <c r="M137" s="74">
        <v>6204.0703125</v>
      </c>
      <c r="N137" s="74">
        <v>9491.763671875</v>
      </c>
      <c r="O137" s="75"/>
      <c r="P137" s="76"/>
      <c r="Q137" s="76"/>
      <c r="R137" s="79"/>
      <c r="S137" s="49">
        <v>0</v>
      </c>
      <c r="T137" s="49">
        <v>0</v>
      </c>
      <c r="U137" s="50">
        <v>0</v>
      </c>
      <c r="V137" s="50">
        <v>0</v>
      </c>
      <c r="W137" s="50">
        <v>0</v>
      </c>
      <c r="X137" s="50">
        <v>0</v>
      </c>
      <c r="Y137" s="50">
        <v>0</v>
      </c>
      <c r="Z137" s="50" t="s">
        <v>1832</v>
      </c>
      <c r="AA137" s="71">
        <v>137</v>
      </c>
      <c r="AB137" s="71"/>
      <c r="AC137" s="72"/>
      <c r="AD137" s="78">
        <v>28</v>
      </c>
      <c r="AE137" s="78">
        <v>26</v>
      </c>
      <c r="AF137" s="78">
        <v>11</v>
      </c>
      <c r="AG137" s="78">
        <v>0</v>
      </c>
      <c r="AH137" s="78">
        <v>-21600</v>
      </c>
      <c r="AI137" s="78" t="s">
        <v>571</v>
      </c>
      <c r="AJ137" s="78" t="s">
        <v>769</v>
      </c>
      <c r="AK137" s="78"/>
      <c r="AL137" s="78" t="s">
        <v>1018</v>
      </c>
      <c r="AM137" s="94">
        <v>40728.080069444448</v>
      </c>
      <c r="AN137" s="78" t="s">
        <v>1317</v>
      </c>
      <c r="AO137" s="93" t="s">
        <v>1452</v>
      </c>
      <c r="AP137" s="78" t="s">
        <v>66</v>
      </c>
      <c r="AQ137" s="2"/>
      <c r="AR137" s="3"/>
      <c r="AS137" s="3"/>
      <c r="AT137" s="3"/>
      <c r="AU137" s="3"/>
    </row>
    <row r="138" spans="1:47" x14ac:dyDescent="0.25">
      <c r="A138" s="64" t="s">
        <v>322</v>
      </c>
      <c r="B138" s="65" t="s">
        <v>1893</v>
      </c>
      <c r="C138" s="65" t="s">
        <v>56</v>
      </c>
      <c r="D138" s="66"/>
      <c r="E138" s="68"/>
      <c r="F138" s="95" t="s">
        <v>1197</v>
      </c>
      <c r="G138" s="65" t="s">
        <v>51</v>
      </c>
      <c r="H138" s="69" t="s">
        <v>322</v>
      </c>
      <c r="I138" s="70"/>
      <c r="J138" s="70"/>
      <c r="K138" s="69" t="s">
        <v>1708</v>
      </c>
      <c r="L138" s="73"/>
      <c r="M138" s="74">
        <v>7212.0224609375</v>
      </c>
      <c r="N138" s="74">
        <v>9497.314453125</v>
      </c>
      <c r="O138" s="75"/>
      <c r="P138" s="76"/>
      <c r="Q138" s="76"/>
      <c r="R138" s="79"/>
      <c r="S138" s="49">
        <v>0</v>
      </c>
      <c r="T138" s="49">
        <v>0</v>
      </c>
      <c r="U138" s="50">
        <v>0</v>
      </c>
      <c r="V138" s="50">
        <v>0</v>
      </c>
      <c r="W138" s="50">
        <v>0</v>
      </c>
      <c r="X138" s="50">
        <v>0</v>
      </c>
      <c r="Y138" s="50">
        <v>0</v>
      </c>
      <c r="Z138" s="50" t="s">
        <v>1832</v>
      </c>
      <c r="AA138" s="71">
        <v>138</v>
      </c>
      <c r="AB138" s="71"/>
      <c r="AC138" s="72"/>
      <c r="AD138" s="78">
        <v>144</v>
      </c>
      <c r="AE138" s="78">
        <v>130</v>
      </c>
      <c r="AF138" s="78">
        <v>11014</v>
      </c>
      <c r="AG138" s="78">
        <v>50</v>
      </c>
      <c r="AH138" s="78">
        <v>3600</v>
      </c>
      <c r="AI138" s="78" t="s">
        <v>572</v>
      </c>
      <c r="AJ138" s="78" t="s">
        <v>764</v>
      </c>
      <c r="AK138" s="78"/>
      <c r="AL138" s="78" t="s">
        <v>1049</v>
      </c>
      <c r="AM138" s="94">
        <v>40828.661099537036</v>
      </c>
      <c r="AN138" s="78" t="s">
        <v>1317</v>
      </c>
      <c r="AO138" s="93" t="s">
        <v>1453</v>
      </c>
      <c r="AP138" s="78" t="s">
        <v>66</v>
      </c>
      <c r="AQ138" s="2"/>
      <c r="AR138" s="3"/>
      <c r="AS138" s="3"/>
      <c r="AT138" s="3"/>
      <c r="AU138" s="3"/>
    </row>
    <row r="139" spans="1:47" x14ac:dyDescent="0.25">
      <c r="A139" s="64" t="s">
        <v>323</v>
      </c>
      <c r="B139" s="65" t="s">
        <v>1865</v>
      </c>
      <c r="C139" s="65" t="s">
        <v>56</v>
      </c>
      <c r="D139" s="66"/>
      <c r="E139" s="68"/>
      <c r="F139" s="95" t="s">
        <v>1198</v>
      </c>
      <c r="G139" s="65" t="s">
        <v>51</v>
      </c>
      <c r="H139" s="69" t="s">
        <v>323</v>
      </c>
      <c r="I139" s="70"/>
      <c r="J139" s="70"/>
      <c r="K139" s="69" t="s">
        <v>1709</v>
      </c>
      <c r="L139" s="73"/>
      <c r="M139" s="74">
        <v>5081.11669921875</v>
      </c>
      <c r="N139" s="74">
        <v>9525.6103515625</v>
      </c>
      <c r="O139" s="75"/>
      <c r="P139" s="76"/>
      <c r="Q139" s="76"/>
      <c r="R139" s="79"/>
      <c r="S139" s="49">
        <v>0</v>
      </c>
      <c r="T139" s="49">
        <v>0</v>
      </c>
      <c r="U139" s="50">
        <v>0</v>
      </c>
      <c r="V139" s="50">
        <v>0</v>
      </c>
      <c r="W139" s="50">
        <v>0</v>
      </c>
      <c r="X139" s="50">
        <v>0</v>
      </c>
      <c r="Y139" s="50">
        <v>0</v>
      </c>
      <c r="Z139" s="50" t="s">
        <v>1832</v>
      </c>
      <c r="AA139" s="71">
        <v>139</v>
      </c>
      <c r="AB139" s="71"/>
      <c r="AC139" s="72"/>
      <c r="AD139" s="78">
        <v>424</v>
      </c>
      <c r="AE139" s="78">
        <v>138</v>
      </c>
      <c r="AF139" s="78">
        <v>1724</v>
      </c>
      <c r="AG139" s="78">
        <v>32</v>
      </c>
      <c r="AH139" s="78">
        <v>3600</v>
      </c>
      <c r="AI139" s="78" t="s">
        <v>573</v>
      </c>
      <c r="AJ139" s="78"/>
      <c r="AK139" s="78"/>
      <c r="AL139" s="78" t="s">
        <v>805</v>
      </c>
      <c r="AM139" s="94">
        <v>40821.637766203705</v>
      </c>
      <c r="AN139" s="78" t="s">
        <v>1317</v>
      </c>
      <c r="AO139" s="93" t="s">
        <v>1454</v>
      </c>
      <c r="AP139" s="78" t="s">
        <v>66</v>
      </c>
      <c r="AQ139" s="2"/>
      <c r="AR139" s="3"/>
      <c r="AS139" s="3"/>
      <c r="AT139" s="3"/>
      <c r="AU139" s="3"/>
    </row>
    <row r="140" spans="1:47" x14ac:dyDescent="0.25">
      <c r="A140" s="64" t="s">
        <v>324</v>
      </c>
      <c r="B140" s="65" t="s">
        <v>1870</v>
      </c>
      <c r="C140" s="65" t="s">
        <v>56</v>
      </c>
      <c r="D140" s="66"/>
      <c r="E140" s="68"/>
      <c r="F140" s="95" t="s">
        <v>1199</v>
      </c>
      <c r="G140" s="65" t="s">
        <v>51</v>
      </c>
      <c r="H140" s="69" t="s">
        <v>324</v>
      </c>
      <c r="I140" s="70"/>
      <c r="J140" s="70"/>
      <c r="K140" s="69" t="s">
        <v>1710</v>
      </c>
      <c r="L140" s="73"/>
      <c r="M140" s="74">
        <v>2108.84423828125</v>
      </c>
      <c r="N140" s="74">
        <v>9522.6279296875</v>
      </c>
      <c r="O140" s="75"/>
      <c r="P140" s="76"/>
      <c r="Q140" s="76"/>
      <c r="R140" s="79"/>
      <c r="S140" s="49">
        <v>0</v>
      </c>
      <c r="T140" s="49">
        <v>0</v>
      </c>
      <c r="U140" s="50">
        <v>0</v>
      </c>
      <c r="V140" s="50">
        <v>0</v>
      </c>
      <c r="W140" s="50">
        <v>0</v>
      </c>
      <c r="X140" s="50">
        <v>0</v>
      </c>
      <c r="Y140" s="50">
        <v>0</v>
      </c>
      <c r="Z140" s="50" t="s">
        <v>1832</v>
      </c>
      <c r="AA140" s="71">
        <v>140</v>
      </c>
      <c r="AB140" s="71"/>
      <c r="AC140" s="72"/>
      <c r="AD140" s="78">
        <v>402</v>
      </c>
      <c r="AE140" s="78">
        <v>289</v>
      </c>
      <c r="AF140" s="78">
        <v>3200</v>
      </c>
      <c r="AG140" s="78">
        <v>90</v>
      </c>
      <c r="AH140" s="78">
        <v>-7200</v>
      </c>
      <c r="AI140" s="78" t="s">
        <v>574</v>
      </c>
      <c r="AJ140" s="78" t="s">
        <v>770</v>
      </c>
      <c r="AK140" s="93" t="s">
        <v>936</v>
      </c>
      <c r="AL140" s="78" t="s">
        <v>1027</v>
      </c>
      <c r="AM140" s="94">
        <v>39992.922430555554</v>
      </c>
      <c r="AN140" s="78" t="s">
        <v>1317</v>
      </c>
      <c r="AO140" s="93" t="s">
        <v>1455</v>
      </c>
      <c r="AP140" s="78" t="s">
        <v>66</v>
      </c>
      <c r="AQ140" s="2"/>
      <c r="AR140" s="3"/>
      <c r="AS140" s="3"/>
      <c r="AT140" s="3"/>
      <c r="AU140" s="3"/>
    </row>
    <row r="141" spans="1:47" x14ac:dyDescent="0.25">
      <c r="A141" s="64" t="s">
        <v>325</v>
      </c>
      <c r="B141" s="65" t="s">
        <v>1858</v>
      </c>
      <c r="C141" s="65" t="s">
        <v>56</v>
      </c>
      <c r="D141" s="66"/>
      <c r="E141" s="68"/>
      <c r="F141" s="95" t="s">
        <v>1200</v>
      </c>
      <c r="G141" s="65" t="s">
        <v>51</v>
      </c>
      <c r="H141" s="69" t="s">
        <v>325</v>
      </c>
      <c r="I141" s="70"/>
      <c r="J141" s="70"/>
      <c r="K141" s="69" t="s">
        <v>1711</v>
      </c>
      <c r="L141" s="73"/>
      <c r="M141" s="74">
        <v>916.52484130859375</v>
      </c>
      <c r="N141" s="74">
        <v>5417.7275390625</v>
      </c>
      <c r="O141" s="75"/>
      <c r="P141" s="76"/>
      <c r="Q141" s="76"/>
      <c r="R141" s="79"/>
      <c r="S141" s="49">
        <v>0</v>
      </c>
      <c r="T141" s="49">
        <v>0</v>
      </c>
      <c r="U141" s="50">
        <v>0</v>
      </c>
      <c r="V141" s="50">
        <v>0</v>
      </c>
      <c r="W141" s="50">
        <v>0</v>
      </c>
      <c r="X141" s="50">
        <v>0</v>
      </c>
      <c r="Y141" s="50">
        <v>0</v>
      </c>
      <c r="Z141" s="50" t="s">
        <v>1832</v>
      </c>
      <c r="AA141" s="71">
        <v>141</v>
      </c>
      <c r="AB141" s="71"/>
      <c r="AC141" s="72"/>
      <c r="AD141" s="78">
        <v>272</v>
      </c>
      <c r="AE141" s="78">
        <v>167</v>
      </c>
      <c r="AF141" s="78">
        <v>3518</v>
      </c>
      <c r="AG141" s="78">
        <v>31</v>
      </c>
      <c r="AH141" s="78">
        <v>-21600</v>
      </c>
      <c r="AI141" s="78" t="s">
        <v>575</v>
      </c>
      <c r="AJ141" s="78" t="s">
        <v>771</v>
      </c>
      <c r="AK141" s="93" t="s">
        <v>937</v>
      </c>
      <c r="AL141" s="78" t="s">
        <v>1018</v>
      </c>
      <c r="AM141" s="94">
        <v>39813.634745370371</v>
      </c>
      <c r="AN141" s="78" t="s">
        <v>1317</v>
      </c>
      <c r="AO141" s="93" t="s">
        <v>1456</v>
      </c>
      <c r="AP141" s="78" t="s">
        <v>66</v>
      </c>
      <c r="AQ141" s="2"/>
      <c r="AR141" s="3"/>
      <c r="AS141" s="3"/>
      <c r="AT141" s="3"/>
      <c r="AU141" s="3"/>
    </row>
    <row r="142" spans="1:47" x14ac:dyDescent="0.25">
      <c r="A142" s="64" t="s">
        <v>326</v>
      </c>
      <c r="B142" s="65" t="s">
        <v>1894</v>
      </c>
      <c r="C142" s="65" t="s">
        <v>56</v>
      </c>
      <c r="D142" s="66"/>
      <c r="E142" s="68"/>
      <c r="F142" s="95" t="s">
        <v>1201</v>
      </c>
      <c r="G142" s="65" t="s">
        <v>51</v>
      </c>
      <c r="H142" s="69" t="s">
        <v>326</v>
      </c>
      <c r="I142" s="70"/>
      <c r="J142" s="70"/>
      <c r="K142" s="69" t="s">
        <v>1712</v>
      </c>
      <c r="L142" s="73"/>
      <c r="M142" s="74">
        <v>8638.978515625</v>
      </c>
      <c r="N142" s="74">
        <v>8084.58984375</v>
      </c>
      <c r="O142" s="75"/>
      <c r="P142" s="76"/>
      <c r="Q142" s="76"/>
      <c r="R142" s="79"/>
      <c r="S142" s="49">
        <v>0</v>
      </c>
      <c r="T142" s="49">
        <v>0</v>
      </c>
      <c r="U142" s="50">
        <v>0</v>
      </c>
      <c r="V142" s="50">
        <v>0</v>
      </c>
      <c r="W142" s="50">
        <v>0</v>
      </c>
      <c r="X142" s="50">
        <v>0</v>
      </c>
      <c r="Y142" s="50">
        <v>0</v>
      </c>
      <c r="Z142" s="50" t="s">
        <v>1832</v>
      </c>
      <c r="AA142" s="71">
        <v>142</v>
      </c>
      <c r="AB142" s="71"/>
      <c r="AC142" s="72"/>
      <c r="AD142" s="78">
        <v>687</v>
      </c>
      <c r="AE142" s="78">
        <v>3430</v>
      </c>
      <c r="AF142" s="78">
        <v>10524</v>
      </c>
      <c r="AG142" s="78">
        <v>4</v>
      </c>
      <c r="AH142" s="78">
        <v>-25200</v>
      </c>
      <c r="AI142" s="78" t="s">
        <v>576</v>
      </c>
      <c r="AJ142" s="78" t="s">
        <v>772</v>
      </c>
      <c r="AK142" s="93" t="s">
        <v>938</v>
      </c>
      <c r="AL142" s="78" t="s">
        <v>1050</v>
      </c>
      <c r="AM142" s="94">
        <v>39820.894768518519</v>
      </c>
      <c r="AN142" s="78" t="s">
        <v>1317</v>
      </c>
      <c r="AO142" s="93" t="s">
        <v>1457</v>
      </c>
      <c r="AP142" s="78" t="s">
        <v>66</v>
      </c>
      <c r="AQ142" s="2"/>
      <c r="AR142" s="3"/>
      <c r="AS142" s="3"/>
      <c r="AT142" s="3"/>
      <c r="AU142" s="3"/>
    </row>
    <row r="143" spans="1:47" x14ac:dyDescent="0.25">
      <c r="A143" s="64" t="s">
        <v>327</v>
      </c>
      <c r="B143" s="65" t="s">
        <v>1865</v>
      </c>
      <c r="C143" s="65" t="s">
        <v>56</v>
      </c>
      <c r="D143" s="66"/>
      <c r="E143" s="68"/>
      <c r="F143" s="95" t="s">
        <v>1202</v>
      </c>
      <c r="G143" s="65" t="s">
        <v>51</v>
      </c>
      <c r="H143" s="69" t="s">
        <v>327</v>
      </c>
      <c r="I143" s="70"/>
      <c r="J143" s="70"/>
      <c r="K143" s="69" t="s">
        <v>1713</v>
      </c>
      <c r="L143" s="73"/>
      <c r="M143" s="74">
        <v>7619.07373046875</v>
      </c>
      <c r="N143" s="74">
        <v>2778.0546875</v>
      </c>
      <c r="O143" s="75"/>
      <c r="P143" s="76"/>
      <c r="Q143" s="76"/>
      <c r="R143" s="79"/>
      <c r="S143" s="49">
        <v>0</v>
      </c>
      <c r="T143" s="49">
        <v>0</v>
      </c>
      <c r="U143" s="50">
        <v>0</v>
      </c>
      <c r="V143" s="50">
        <v>0</v>
      </c>
      <c r="W143" s="50">
        <v>0</v>
      </c>
      <c r="X143" s="50">
        <v>0</v>
      </c>
      <c r="Y143" s="50">
        <v>0</v>
      </c>
      <c r="Z143" s="50" t="s">
        <v>1832</v>
      </c>
      <c r="AA143" s="71">
        <v>143</v>
      </c>
      <c r="AB143" s="71"/>
      <c r="AC143" s="72"/>
      <c r="AD143" s="78">
        <v>640</v>
      </c>
      <c r="AE143" s="78">
        <v>612</v>
      </c>
      <c r="AF143" s="78">
        <v>5799</v>
      </c>
      <c r="AG143" s="78">
        <v>2931</v>
      </c>
      <c r="AH143" s="78">
        <v>3600</v>
      </c>
      <c r="AI143" s="78" t="s">
        <v>577</v>
      </c>
      <c r="AJ143" s="78" t="s">
        <v>773</v>
      </c>
      <c r="AK143" s="78"/>
      <c r="AL143" s="78" t="s">
        <v>805</v>
      </c>
      <c r="AM143" s="94">
        <v>41262.531076388892</v>
      </c>
      <c r="AN143" s="78" t="s">
        <v>1317</v>
      </c>
      <c r="AO143" s="93" t="s">
        <v>1458</v>
      </c>
      <c r="AP143" s="78" t="s">
        <v>66</v>
      </c>
      <c r="AQ143" s="2"/>
      <c r="AR143" s="3"/>
      <c r="AS143" s="3"/>
      <c r="AT143" s="3"/>
      <c r="AU143" s="3"/>
    </row>
    <row r="144" spans="1:47" x14ac:dyDescent="0.25">
      <c r="A144" s="64" t="s">
        <v>328</v>
      </c>
      <c r="B144" s="65" t="s">
        <v>1863</v>
      </c>
      <c r="C144" s="65" t="s">
        <v>56</v>
      </c>
      <c r="D144" s="66"/>
      <c r="E144" s="68"/>
      <c r="F144" s="95" t="s">
        <v>1203</v>
      </c>
      <c r="G144" s="65" t="s">
        <v>51</v>
      </c>
      <c r="H144" s="69" t="s">
        <v>328</v>
      </c>
      <c r="I144" s="70"/>
      <c r="J144" s="70"/>
      <c r="K144" s="69" t="s">
        <v>1714</v>
      </c>
      <c r="L144" s="73"/>
      <c r="M144" s="74">
        <v>917.6156005859375</v>
      </c>
      <c r="N144" s="74">
        <v>6896.234375</v>
      </c>
      <c r="O144" s="75"/>
      <c r="P144" s="76"/>
      <c r="Q144" s="76"/>
      <c r="R144" s="79"/>
      <c r="S144" s="49">
        <v>0</v>
      </c>
      <c r="T144" s="49">
        <v>0</v>
      </c>
      <c r="U144" s="50">
        <v>0</v>
      </c>
      <c r="V144" s="50">
        <v>0</v>
      </c>
      <c r="W144" s="50">
        <v>0</v>
      </c>
      <c r="X144" s="50">
        <v>0</v>
      </c>
      <c r="Y144" s="50">
        <v>0</v>
      </c>
      <c r="Z144" s="50" t="s">
        <v>1832</v>
      </c>
      <c r="AA144" s="71">
        <v>144</v>
      </c>
      <c r="AB144" s="71"/>
      <c r="AC144" s="72"/>
      <c r="AD144" s="78">
        <v>1980</v>
      </c>
      <c r="AE144" s="78">
        <v>313</v>
      </c>
      <c r="AF144" s="78">
        <v>5783</v>
      </c>
      <c r="AG144" s="78">
        <v>2735</v>
      </c>
      <c r="AH144" s="78">
        <v>0</v>
      </c>
      <c r="AI144" s="78" t="s">
        <v>578</v>
      </c>
      <c r="AJ144" s="78" t="s">
        <v>774</v>
      </c>
      <c r="AK144" s="78"/>
      <c r="AL144" s="78" t="s">
        <v>734</v>
      </c>
      <c r="AM144" s="94">
        <v>40666.732557870368</v>
      </c>
      <c r="AN144" s="78" t="s">
        <v>1317</v>
      </c>
      <c r="AO144" s="93" t="s">
        <v>1459</v>
      </c>
      <c r="AP144" s="78" t="s">
        <v>66</v>
      </c>
      <c r="AQ144" s="2"/>
      <c r="AR144" s="3"/>
      <c r="AS144" s="3"/>
      <c r="AT144" s="3"/>
      <c r="AU144" s="3"/>
    </row>
    <row r="145" spans="1:47" x14ac:dyDescent="0.25">
      <c r="A145" s="64" t="s">
        <v>329</v>
      </c>
      <c r="B145" s="65" t="s">
        <v>1861</v>
      </c>
      <c r="C145" s="65" t="s">
        <v>56</v>
      </c>
      <c r="D145" s="66"/>
      <c r="E145" s="68"/>
      <c r="F145" s="95" t="s">
        <v>1204</v>
      </c>
      <c r="G145" s="65" t="s">
        <v>51</v>
      </c>
      <c r="H145" s="69" t="s">
        <v>329</v>
      </c>
      <c r="I145" s="70"/>
      <c r="J145" s="70"/>
      <c r="K145" s="69" t="s">
        <v>1715</v>
      </c>
      <c r="L145" s="73"/>
      <c r="M145" s="74">
        <v>7617.4521484375</v>
      </c>
      <c r="N145" s="74">
        <v>8168.4814453125</v>
      </c>
      <c r="O145" s="75"/>
      <c r="P145" s="76"/>
      <c r="Q145" s="76"/>
      <c r="R145" s="79"/>
      <c r="S145" s="49">
        <v>0</v>
      </c>
      <c r="T145" s="49">
        <v>0</v>
      </c>
      <c r="U145" s="50">
        <v>0</v>
      </c>
      <c r="V145" s="50">
        <v>0</v>
      </c>
      <c r="W145" s="50">
        <v>0</v>
      </c>
      <c r="X145" s="50">
        <v>0</v>
      </c>
      <c r="Y145" s="50">
        <v>0</v>
      </c>
      <c r="Z145" s="50" t="s">
        <v>1832</v>
      </c>
      <c r="AA145" s="71">
        <v>145</v>
      </c>
      <c r="AB145" s="71"/>
      <c r="AC145" s="72"/>
      <c r="AD145" s="78">
        <v>240</v>
      </c>
      <c r="AE145" s="78">
        <v>245</v>
      </c>
      <c r="AF145" s="78">
        <v>5256</v>
      </c>
      <c r="AG145" s="78">
        <v>1</v>
      </c>
      <c r="AH145" s="78">
        <v>25200</v>
      </c>
      <c r="AI145" s="78" t="s">
        <v>579</v>
      </c>
      <c r="AJ145" s="78" t="s">
        <v>775</v>
      </c>
      <c r="AK145" s="93" t="s">
        <v>939</v>
      </c>
      <c r="AL145" s="78" t="s">
        <v>1021</v>
      </c>
      <c r="AM145" s="94">
        <v>40382.307199074072</v>
      </c>
      <c r="AN145" s="78" t="s">
        <v>1317</v>
      </c>
      <c r="AO145" s="93" t="s">
        <v>1460</v>
      </c>
      <c r="AP145" s="78" t="s">
        <v>66</v>
      </c>
      <c r="AQ145" s="2"/>
      <c r="AR145" s="3"/>
      <c r="AS145" s="3"/>
      <c r="AT145" s="3"/>
      <c r="AU145" s="3"/>
    </row>
    <row r="146" spans="1:47" x14ac:dyDescent="0.25">
      <c r="A146" s="64" t="s">
        <v>330</v>
      </c>
      <c r="B146" s="65" t="s">
        <v>1889</v>
      </c>
      <c r="C146" s="65" t="s">
        <v>56</v>
      </c>
      <c r="D146" s="66"/>
      <c r="E146" s="68"/>
      <c r="F146" s="95" t="s">
        <v>1205</v>
      </c>
      <c r="G146" s="65" t="s">
        <v>51</v>
      </c>
      <c r="H146" s="69" t="s">
        <v>330</v>
      </c>
      <c r="I146" s="70"/>
      <c r="J146" s="70"/>
      <c r="K146" s="69" t="s">
        <v>1716</v>
      </c>
      <c r="L146" s="73"/>
      <c r="M146" s="74">
        <v>6804.24755859375</v>
      </c>
      <c r="N146" s="74">
        <v>7623.07666015625</v>
      </c>
      <c r="O146" s="75"/>
      <c r="P146" s="76"/>
      <c r="Q146" s="76"/>
      <c r="R146" s="79"/>
      <c r="S146" s="49">
        <v>0</v>
      </c>
      <c r="T146" s="49">
        <v>0</v>
      </c>
      <c r="U146" s="50">
        <v>0</v>
      </c>
      <c r="V146" s="50">
        <v>0</v>
      </c>
      <c r="W146" s="50">
        <v>0</v>
      </c>
      <c r="X146" s="50">
        <v>0</v>
      </c>
      <c r="Y146" s="50">
        <v>0</v>
      </c>
      <c r="Z146" s="50" t="s">
        <v>1832</v>
      </c>
      <c r="AA146" s="71">
        <v>146</v>
      </c>
      <c r="AB146" s="71"/>
      <c r="AC146" s="72"/>
      <c r="AD146" s="78">
        <v>996</v>
      </c>
      <c r="AE146" s="78">
        <v>1046</v>
      </c>
      <c r="AF146" s="78">
        <v>33127</v>
      </c>
      <c r="AG146" s="78">
        <v>82</v>
      </c>
      <c r="AH146" s="78">
        <v>-18000</v>
      </c>
      <c r="AI146" s="78" t="s">
        <v>580</v>
      </c>
      <c r="AJ146" s="78" t="s">
        <v>776</v>
      </c>
      <c r="AK146" s="78"/>
      <c r="AL146" s="78" t="s">
        <v>1045</v>
      </c>
      <c r="AM146" s="94">
        <v>40355.084618055553</v>
      </c>
      <c r="AN146" s="78" t="s">
        <v>1317</v>
      </c>
      <c r="AO146" s="93" t="s">
        <v>1461</v>
      </c>
      <c r="AP146" s="78" t="s">
        <v>66</v>
      </c>
      <c r="AQ146" s="2"/>
      <c r="AR146" s="3"/>
      <c r="AS146" s="3"/>
      <c r="AT146" s="3"/>
      <c r="AU146" s="3"/>
    </row>
    <row r="147" spans="1:47" x14ac:dyDescent="0.25">
      <c r="A147" s="64" t="s">
        <v>331</v>
      </c>
      <c r="B147" s="65" t="s">
        <v>1894</v>
      </c>
      <c r="C147" s="65" t="s">
        <v>56</v>
      </c>
      <c r="D147" s="66"/>
      <c r="E147" s="68"/>
      <c r="F147" s="95" t="s">
        <v>1206</v>
      </c>
      <c r="G147" s="65" t="s">
        <v>51</v>
      </c>
      <c r="H147" s="69" t="s">
        <v>331</v>
      </c>
      <c r="I147" s="70"/>
      <c r="J147" s="70"/>
      <c r="K147" s="69" t="s">
        <v>1717</v>
      </c>
      <c r="L147" s="73"/>
      <c r="M147" s="74">
        <v>767.3602294921875</v>
      </c>
      <c r="N147" s="74">
        <v>7574.1904296875</v>
      </c>
      <c r="O147" s="75"/>
      <c r="P147" s="76"/>
      <c r="Q147" s="76"/>
      <c r="R147" s="79"/>
      <c r="S147" s="49">
        <v>0</v>
      </c>
      <c r="T147" s="49">
        <v>0</v>
      </c>
      <c r="U147" s="50">
        <v>0</v>
      </c>
      <c r="V147" s="50">
        <v>0</v>
      </c>
      <c r="W147" s="50">
        <v>0</v>
      </c>
      <c r="X147" s="50">
        <v>0</v>
      </c>
      <c r="Y147" s="50">
        <v>0</v>
      </c>
      <c r="Z147" s="50" t="s">
        <v>1832</v>
      </c>
      <c r="AA147" s="71">
        <v>147</v>
      </c>
      <c r="AB147" s="71"/>
      <c r="AC147" s="72"/>
      <c r="AD147" s="78">
        <v>312</v>
      </c>
      <c r="AE147" s="78">
        <v>34</v>
      </c>
      <c r="AF147" s="78">
        <v>89</v>
      </c>
      <c r="AG147" s="78">
        <v>49</v>
      </c>
      <c r="AH147" s="78">
        <v>-25200</v>
      </c>
      <c r="AI147" s="78"/>
      <c r="AJ147" s="78"/>
      <c r="AK147" s="78"/>
      <c r="AL147" s="78" t="s">
        <v>1050</v>
      </c>
      <c r="AM147" s="94">
        <v>39918.160254629627</v>
      </c>
      <c r="AN147" s="78" t="s">
        <v>1317</v>
      </c>
      <c r="AO147" s="93" t="s">
        <v>1462</v>
      </c>
      <c r="AP147" s="78" t="s">
        <v>66</v>
      </c>
      <c r="AQ147" s="2"/>
      <c r="AR147" s="3"/>
      <c r="AS147" s="3"/>
      <c r="AT147" s="3"/>
      <c r="AU147" s="3"/>
    </row>
    <row r="148" spans="1:47" x14ac:dyDescent="0.25">
      <c r="A148" s="64" t="s">
        <v>332</v>
      </c>
      <c r="B148" s="65" t="s">
        <v>1871</v>
      </c>
      <c r="C148" s="65" t="s">
        <v>56</v>
      </c>
      <c r="D148" s="66"/>
      <c r="E148" s="68"/>
      <c r="F148" s="95" t="s">
        <v>1207</v>
      </c>
      <c r="G148" s="65" t="s">
        <v>51</v>
      </c>
      <c r="H148" s="69" t="s">
        <v>332</v>
      </c>
      <c r="I148" s="70"/>
      <c r="J148" s="70"/>
      <c r="K148" s="69" t="s">
        <v>1718</v>
      </c>
      <c r="L148" s="73"/>
      <c r="M148" s="74">
        <v>2401.405517578125</v>
      </c>
      <c r="N148" s="74">
        <v>3273.9345703125</v>
      </c>
      <c r="O148" s="75"/>
      <c r="P148" s="76"/>
      <c r="Q148" s="76"/>
      <c r="R148" s="79"/>
      <c r="S148" s="49">
        <v>0</v>
      </c>
      <c r="T148" s="49">
        <v>0</v>
      </c>
      <c r="U148" s="50">
        <v>0</v>
      </c>
      <c r="V148" s="50">
        <v>0</v>
      </c>
      <c r="W148" s="50">
        <v>0</v>
      </c>
      <c r="X148" s="50">
        <v>0</v>
      </c>
      <c r="Y148" s="50">
        <v>0</v>
      </c>
      <c r="Z148" s="50" t="s">
        <v>1832</v>
      </c>
      <c r="AA148" s="71">
        <v>148</v>
      </c>
      <c r="AB148" s="71"/>
      <c r="AC148" s="72"/>
      <c r="AD148" s="78">
        <v>105</v>
      </c>
      <c r="AE148" s="78">
        <v>17270</v>
      </c>
      <c r="AF148" s="78">
        <v>2143</v>
      </c>
      <c r="AG148" s="78">
        <v>95</v>
      </c>
      <c r="AH148" s="78">
        <v>3600</v>
      </c>
      <c r="AI148" s="78" t="s">
        <v>581</v>
      </c>
      <c r="AJ148" s="78" t="s">
        <v>777</v>
      </c>
      <c r="AK148" s="78"/>
      <c r="AL148" s="78" t="s">
        <v>1028</v>
      </c>
      <c r="AM148" s="94">
        <v>40205.421574074076</v>
      </c>
      <c r="AN148" s="78" t="s">
        <v>1317</v>
      </c>
      <c r="AO148" s="93" t="s">
        <v>1463</v>
      </c>
      <c r="AP148" s="78" t="s">
        <v>66</v>
      </c>
      <c r="AQ148" s="2"/>
      <c r="AR148" s="3"/>
      <c r="AS148" s="3"/>
      <c r="AT148" s="3"/>
      <c r="AU148" s="3"/>
    </row>
    <row r="149" spans="1:47" x14ac:dyDescent="0.25">
      <c r="A149" s="64" t="s">
        <v>333</v>
      </c>
      <c r="B149" s="65" t="s">
        <v>1853</v>
      </c>
      <c r="C149" s="65" t="s">
        <v>56</v>
      </c>
      <c r="D149" s="66"/>
      <c r="E149" s="68"/>
      <c r="F149" s="95" t="s">
        <v>1208</v>
      </c>
      <c r="G149" s="65" t="s">
        <v>51</v>
      </c>
      <c r="H149" s="69" t="s">
        <v>333</v>
      </c>
      <c r="I149" s="70"/>
      <c r="J149" s="70"/>
      <c r="K149" s="69" t="s">
        <v>1719</v>
      </c>
      <c r="L149" s="73"/>
      <c r="M149" s="74">
        <v>918.6419677734375</v>
      </c>
      <c r="N149" s="74">
        <v>4757.001953125</v>
      </c>
      <c r="O149" s="75"/>
      <c r="P149" s="76"/>
      <c r="Q149" s="76"/>
      <c r="R149" s="79"/>
      <c r="S149" s="49">
        <v>0</v>
      </c>
      <c r="T149" s="49">
        <v>0</v>
      </c>
      <c r="U149" s="50">
        <v>0</v>
      </c>
      <c r="V149" s="50">
        <v>0</v>
      </c>
      <c r="W149" s="50">
        <v>0</v>
      </c>
      <c r="X149" s="50">
        <v>0</v>
      </c>
      <c r="Y149" s="50">
        <v>0</v>
      </c>
      <c r="Z149" s="50" t="s">
        <v>1832</v>
      </c>
      <c r="AA149" s="71">
        <v>149</v>
      </c>
      <c r="AB149" s="71"/>
      <c r="AC149" s="72"/>
      <c r="AD149" s="78">
        <v>272</v>
      </c>
      <c r="AE149" s="78">
        <v>67</v>
      </c>
      <c r="AF149" s="78">
        <v>395</v>
      </c>
      <c r="AG149" s="78">
        <v>5</v>
      </c>
      <c r="AH149" s="78"/>
      <c r="AI149" s="78" t="s">
        <v>582</v>
      </c>
      <c r="AJ149" s="78"/>
      <c r="AK149" s="78"/>
      <c r="AL149" s="78"/>
      <c r="AM149" s="94">
        <v>41495.119027777779</v>
      </c>
      <c r="AN149" s="78" t="s">
        <v>1317</v>
      </c>
      <c r="AO149" s="93" t="s">
        <v>1464</v>
      </c>
      <c r="AP149" s="78" t="s">
        <v>66</v>
      </c>
      <c r="AQ149" s="2"/>
      <c r="AR149" s="3"/>
      <c r="AS149" s="3"/>
      <c r="AT149" s="3"/>
      <c r="AU149" s="3"/>
    </row>
    <row r="150" spans="1:47" x14ac:dyDescent="0.25">
      <c r="A150" s="64" t="s">
        <v>334</v>
      </c>
      <c r="B150" s="65" t="s">
        <v>1877</v>
      </c>
      <c r="C150" s="65" t="s">
        <v>56</v>
      </c>
      <c r="D150" s="66"/>
      <c r="E150" s="68"/>
      <c r="F150" s="95" t="s">
        <v>1209</v>
      </c>
      <c r="G150" s="65" t="s">
        <v>51</v>
      </c>
      <c r="H150" s="69" t="s">
        <v>334</v>
      </c>
      <c r="I150" s="70"/>
      <c r="J150" s="70"/>
      <c r="K150" s="69" t="s">
        <v>1720</v>
      </c>
      <c r="L150" s="73"/>
      <c r="M150" s="74">
        <v>183.52241516113281</v>
      </c>
      <c r="N150" s="74">
        <v>6897.69873046875</v>
      </c>
      <c r="O150" s="75"/>
      <c r="P150" s="76"/>
      <c r="Q150" s="76"/>
      <c r="R150" s="79"/>
      <c r="S150" s="49">
        <v>0</v>
      </c>
      <c r="T150" s="49">
        <v>0</v>
      </c>
      <c r="U150" s="50">
        <v>0</v>
      </c>
      <c r="V150" s="50">
        <v>0</v>
      </c>
      <c r="W150" s="50">
        <v>0</v>
      </c>
      <c r="X150" s="50">
        <v>0</v>
      </c>
      <c r="Y150" s="50">
        <v>0</v>
      </c>
      <c r="Z150" s="50" t="s">
        <v>1832</v>
      </c>
      <c r="AA150" s="71">
        <v>150</v>
      </c>
      <c r="AB150" s="71"/>
      <c r="AC150" s="72"/>
      <c r="AD150" s="78">
        <v>185</v>
      </c>
      <c r="AE150" s="78">
        <v>66</v>
      </c>
      <c r="AF150" s="78">
        <v>268</v>
      </c>
      <c r="AG150" s="78">
        <v>3</v>
      </c>
      <c r="AH150" s="78">
        <v>7200</v>
      </c>
      <c r="AI150" s="78" t="s">
        <v>583</v>
      </c>
      <c r="AJ150" s="78" t="s">
        <v>778</v>
      </c>
      <c r="AK150" s="93" t="s">
        <v>940</v>
      </c>
      <c r="AL150" s="78" t="s">
        <v>1034</v>
      </c>
      <c r="AM150" s="94">
        <v>40217.397696759261</v>
      </c>
      <c r="AN150" s="78" t="s">
        <v>1317</v>
      </c>
      <c r="AO150" s="93" t="s">
        <v>1465</v>
      </c>
      <c r="AP150" s="78" t="s">
        <v>66</v>
      </c>
      <c r="AQ150" s="2"/>
      <c r="AR150" s="3"/>
      <c r="AS150" s="3"/>
      <c r="AT150" s="3"/>
      <c r="AU150" s="3"/>
    </row>
    <row r="151" spans="1:47" x14ac:dyDescent="0.25">
      <c r="A151" s="64" t="s">
        <v>335</v>
      </c>
      <c r="B151" s="65" t="s">
        <v>1895</v>
      </c>
      <c r="C151" s="65" t="s">
        <v>56</v>
      </c>
      <c r="D151" s="66"/>
      <c r="E151" s="68"/>
      <c r="F151" s="95" t="s">
        <v>1210</v>
      </c>
      <c r="G151" s="65" t="s">
        <v>51</v>
      </c>
      <c r="H151" s="69" t="s">
        <v>335</v>
      </c>
      <c r="I151" s="70"/>
      <c r="J151" s="70"/>
      <c r="K151" s="69" t="s">
        <v>1721</v>
      </c>
      <c r="L151" s="73"/>
      <c r="M151" s="74">
        <v>7506.98095703125</v>
      </c>
      <c r="N151" s="74">
        <v>3670.562255859375</v>
      </c>
      <c r="O151" s="75"/>
      <c r="P151" s="76"/>
      <c r="Q151" s="76"/>
      <c r="R151" s="79"/>
      <c r="S151" s="49">
        <v>0</v>
      </c>
      <c r="T151" s="49">
        <v>0</v>
      </c>
      <c r="U151" s="50">
        <v>0</v>
      </c>
      <c r="V151" s="50">
        <v>0</v>
      </c>
      <c r="W151" s="50">
        <v>0</v>
      </c>
      <c r="X151" s="50">
        <v>0</v>
      </c>
      <c r="Y151" s="50">
        <v>0</v>
      </c>
      <c r="Z151" s="50" t="s">
        <v>1832</v>
      </c>
      <c r="AA151" s="71">
        <v>151</v>
      </c>
      <c r="AB151" s="71"/>
      <c r="AC151" s="72"/>
      <c r="AD151" s="78">
        <v>275</v>
      </c>
      <c r="AE151" s="78">
        <v>115</v>
      </c>
      <c r="AF151" s="78">
        <v>3545</v>
      </c>
      <c r="AG151" s="78">
        <v>44</v>
      </c>
      <c r="AH151" s="78">
        <v>3600</v>
      </c>
      <c r="AI151" s="78" t="s">
        <v>584</v>
      </c>
      <c r="AJ151" s="78" t="s">
        <v>779</v>
      </c>
      <c r="AK151" s="93" t="s">
        <v>941</v>
      </c>
      <c r="AL151" s="78" t="s">
        <v>1051</v>
      </c>
      <c r="AM151" s="94">
        <v>39449.297453703701</v>
      </c>
      <c r="AN151" s="78" t="s">
        <v>1317</v>
      </c>
      <c r="AO151" s="93" t="s">
        <v>1466</v>
      </c>
      <c r="AP151" s="78" t="s">
        <v>66</v>
      </c>
      <c r="AQ151" s="2"/>
      <c r="AR151" s="3"/>
      <c r="AS151" s="3"/>
      <c r="AT151" s="3"/>
      <c r="AU151" s="3"/>
    </row>
    <row r="152" spans="1:47" x14ac:dyDescent="0.25">
      <c r="A152" s="64" t="s">
        <v>336</v>
      </c>
      <c r="B152" s="65" t="s">
        <v>1865</v>
      </c>
      <c r="C152" s="65" t="s">
        <v>56</v>
      </c>
      <c r="D152" s="66"/>
      <c r="E152" s="68"/>
      <c r="F152" s="95" t="s">
        <v>1211</v>
      </c>
      <c r="G152" s="65" t="s">
        <v>51</v>
      </c>
      <c r="H152" s="69" t="s">
        <v>336</v>
      </c>
      <c r="I152" s="70"/>
      <c r="J152" s="70"/>
      <c r="K152" s="69" t="s">
        <v>1722</v>
      </c>
      <c r="L152" s="73"/>
      <c r="M152" s="74">
        <v>2182.032470703125</v>
      </c>
      <c r="N152" s="74">
        <v>683.0352783203125</v>
      </c>
      <c r="O152" s="75"/>
      <c r="P152" s="76"/>
      <c r="Q152" s="76"/>
      <c r="R152" s="79"/>
      <c r="S152" s="49">
        <v>0</v>
      </c>
      <c r="T152" s="49">
        <v>0</v>
      </c>
      <c r="U152" s="50">
        <v>0</v>
      </c>
      <c r="V152" s="50">
        <v>0</v>
      </c>
      <c r="W152" s="50">
        <v>0</v>
      </c>
      <c r="X152" s="50">
        <v>0</v>
      </c>
      <c r="Y152" s="50">
        <v>0</v>
      </c>
      <c r="Z152" s="50" t="s">
        <v>1832</v>
      </c>
      <c r="AA152" s="71">
        <v>152</v>
      </c>
      <c r="AB152" s="71"/>
      <c r="AC152" s="72"/>
      <c r="AD152" s="78">
        <v>126</v>
      </c>
      <c r="AE152" s="78">
        <v>218</v>
      </c>
      <c r="AF152" s="78">
        <v>5956</v>
      </c>
      <c r="AG152" s="78">
        <v>4</v>
      </c>
      <c r="AH152" s="78">
        <v>3600</v>
      </c>
      <c r="AI152" s="78" t="s">
        <v>585</v>
      </c>
      <c r="AJ152" s="78" t="s">
        <v>780</v>
      </c>
      <c r="AK152" s="93" t="s">
        <v>942</v>
      </c>
      <c r="AL152" s="78" t="s">
        <v>805</v>
      </c>
      <c r="AM152" s="94">
        <v>40077.857395833336</v>
      </c>
      <c r="AN152" s="78" t="s">
        <v>1317</v>
      </c>
      <c r="AO152" s="93" t="s">
        <v>1467</v>
      </c>
      <c r="AP152" s="78" t="s">
        <v>66</v>
      </c>
      <c r="AQ152" s="2"/>
      <c r="AR152" s="3"/>
      <c r="AS152" s="3"/>
      <c r="AT152" s="3"/>
      <c r="AU152" s="3"/>
    </row>
    <row r="153" spans="1:47" x14ac:dyDescent="0.25">
      <c r="A153" s="64" t="s">
        <v>337</v>
      </c>
      <c r="B153" s="65" t="s">
        <v>1896</v>
      </c>
      <c r="C153" s="65" t="s">
        <v>56</v>
      </c>
      <c r="D153" s="66"/>
      <c r="E153" s="68"/>
      <c r="F153" s="95" t="s">
        <v>1212</v>
      </c>
      <c r="G153" s="65" t="s">
        <v>51</v>
      </c>
      <c r="H153" s="69" t="s">
        <v>337</v>
      </c>
      <c r="I153" s="70"/>
      <c r="J153" s="70"/>
      <c r="K153" s="69" t="s">
        <v>1723</v>
      </c>
      <c r="L153" s="73"/>
      <c r="M153" s="74">
        <v>7574.16796875</v>
      </c>
      <c r="N153" s="74">
        <v>958.378662109375</v>
      </c>
      <c r="O153" s="75"/>
      <c r="P153" s="76"/>
      <c r="Q153" s="76"/>
      <c r="R153" s="79"/>
      <c r="S153" s="49">
        <v>0</v>
      </c>
      <c r="T153" s="49">
        <v>0</v>
      </c>
      <c r="U153" s="50">
        <v>0</v>
      </c>
      <c r="V153" s="50">
        <v>0</v>
      </c>
      <c r="W153" s="50">
        <v>0</v>
      </c>
      <c r="X153" s="50">
        <v>0</v>
      </c>
      <c r="Y153" s="50">
        <v>0</v>
      </c>
      <c r="Z153" s="50" t="s">
        <v>1832</v>
      </c>
      <c r="AA153" s="71">
        <v>153</v>
      </c>
      <c r="AB153" s="71"/>
      <c r="AC153" s="72"/>
      <c r="AD153" s="78">
        <v>396</v>
      </c>
      <c r="AE153" s="78">
        <v>312</v>
      </c>
      <c r="AF153" s="78">
        <v>10721</v>
      </c>
      <c r="AG153" s="78">
        <v>40</v>
      </c>
      <c r="AH153" s="78">
        <v>-14400</v>
      </c>
      <c r="AI153" s="78" t="s">
        <v>586</v>
      </c>
      <c r="AJ153" s="78" t="s">
        <v>781</v>
      </c>
      <c r="AK153" s="93" t="s">
        <v>943</v>
      </c>
      <c r="AL153" s="78" t="s">
        <v>1052</v>
      </c>
      <c r="AM153" s="94">
        <v>40374.055081018516</v>
      </c>
      <c r="AN153" s="78" t="s">
        <v>1317</v>
      </c>
      <c r="AO153" s="93" t="s">
        <v>1468</v>
      </c>
      <c r="AP153" s="78" t="s">
        <v>66</v>
      </c>
      <c r="AQ153" s="2"/>
      <c r="AR153" s="3"/>
      <c r="AS153" s="3"/>
      <c r="AT153" s="3"/>
      <c r="AU153" s="3"/>
    </row>
    <row r="154" spans="1:47" x14ac:dyDescent="0.25">
      <c r="A154" s="64" t="s">
        <v>338</v>
      </c>
      <c r="B154" s="65" t="s">
        <v>1858</v>
      </c>
      <c r="C154" s="65" t="s">
        <v>56</v>
      </c>
      <c r="D154" s="66"/>
      <c r="E154" s="68"/>
      <c r="F154" s="95" t="s">
        <v>1213</v>
      </c>
      <c r="G154" s="65" t="s">
        <v>51</v>
      </c>
      <c r="H154" s="69" t="s">
        <v>338</v>
      </c>
      <c r="I154" s="70"/>
      <c r="J154" s="70"/>
      <c r="K154" s="69" t="s">
        <v>1724</v>
      </c>
      <c r="L154" s="73"/>
      <c r="M154" s="74">
        <v>6241.1494140625</v>
      </c>
      <c r="N154" s="74">
        <v>9242.0244140625</v>
      </c>
      <c r="O154" s="75"/>
      <c r="P154" s="76"/>
      <c r="Q154" s="76"/>
      <c r="R154" s="79"/>
      <c r="S154" s="49">
        <v>0</v>
      </c>
      <c r="T154" s="49">
        <v>0</v>
      </c>
      <c r="U154" s="50">
        <v>0</v>
      </c>
      <c r="V154" s="50">
        <v>0</v>
      </c>
      <c r="W154" s="50">
        <v>0</v>
      </c>
      <c r="X154" s="50">
        <v>0</v>
      </c>
      <c r="Y154" s="50">
        <v>0</v>
      </c>
      <c r="Z154" s="50" t="s">
        <v>1832</v>
      </c>
      <c r="AA154" s="71">
        <v>154</v>
      </c>
      <c r="AB154" s="71"/>
      <c r="AC154" s="72"/>
      <c r="AD154" s="78">
        <v>229</v>
      </c>
      <c r="AE154" s="78">
        <v>474</v>
      </c>
      <c r="AF154" s="78">
        <v>7161</v>
      </c>
      <c r="AG154" s="78">
        <v>4</v>
      </c>
      <c r="AH154" s="78">
        <v>-21600</v>
      </c>
      <c r="AI154" s="78"/>
      <c r="AJ154" s="78" t="s">
        <v>782</v>
      </c>
      <c r="AK154" s="78"/>
      <c r="AL154" s="78" t="s">
        <v>1018</v>
      </c>
      <c r="AM154" s="94">
        <v>39174.090983796297</v>
      </c>
      <c r="AN154" s="78" t="s">
        <v>1317</v>
      </c>
      <c r="AO154" s="93" t="s">
        <v>1469</v>
      </c>
      <c r="AP154" s="78" t="s">
        <v>66</v>
      </c>
      <c r="AQ154" s="2"/>
      <c r="AR154" s="3"/>
      <c r="AS154" s="3"/>
      <c r="AT154" s="3"/>
      <c r="AU154" s="3"/>
    </row>
    <row r="155" spans="1:47" x14ac:dyDescent="0.25">
      <c r="A155" s="64" t="s">
        <v>339</v>
      </c>
      <c r="B155" s="65" t="s">
        <v>1860</v>
      </c>
      <c r="C155" s="65" t="s">
        <v>56</v>
      </c>
      <c r="D155" s="66"/>
      <c r="E155" s="68"/>
      <c r="F155" s="95" t="s">
        <v>1214</v>
      </c>
      <c r="G155" s="65" t="s">
        <v>51</v>
      </c>
      <c r="H155" s="69" t="s">
        <v>339</v>
      </c>
      <c r="I155" s="70"/>
      <c r="J155" s="70"/>
      <c r="K155" s="69" t="s">
        <v>1725</v>
      </c>
      <c r="L155" s="73"/>
      <c r="M155" s="74">
        <v>9155.1142578125</v>
      </c>
      <c r="N155" s="74">
        <v>6117.66259765625</v>
      </c>
      <c r="O155" s="75"/>
      <c r="P155" s="76"/>
      <c r="Q155" s="76"/>
      <c r="R155" s="79"/>
      <c r="S155" s="49">
        <v>0</v>
      </c>
      <c r="T155" s="49">
        <v>0</v>
      </c>
      <c r="U155" s="50">
        <v>0</v>
      </c>
      <c r="V155" s="50">
        <v>0</v>
      </c>
      <c r="W155" s="50">
        <v>0</v>
      </c>
      <c r="X155" s="50">
        <v>0</v>
      </c>
      <c r="Y155" s="50">
        <v>0</v>
      </c>
      <c r="Z155" s="50" t="s">
        <v>1832</v>
      </c>
      <c r="AA155" s="71">
        <v>155</v>
      </c>
      <c r="AB155" s="71"/>
      <c r="AC155" s="72"/>
      <c r="AD155" s="78">
        <v>1990</v>
      </c>
      <c r="AE155" s="78">
        <v>1258</v>
      </c>
      <c r="AF155" s="78">
        <v>69723</v>
      </c>
      <c r="AG155" s="78">
        <v>3631</v>
      </c>
      <c r="AH155" s="78">
        <v>-18000</v>
      </c>
      <c r="AI155" s="78" t="s">
        <v>587</v>
      </c>
      <c r="AJ155" s="78" t="s">
        <v>783</v>
      </c>
      <c r="AK155" s="93" t="s">
        <v>944</v>
      </c>
      <c r="AL155" s="78" t="s">
        <v>1020</v>
      </c>
      <c r="AM155" s="94">
        <v>39659.716273148151</v>
      </c>
      <c r="AN155" s="78" t="s">
        <v>1317</v>
      </c>
      <c r="AO155" s="93" t="s">
        <v>1470</v>
      </c>
      <c r="AP155" s="78" t="s">
        <v>66</v>
      </c>
      <c r="AQ155" s="2"/>
      <c r="AR155" s="3"/>
      <c r="AS155" s="3"/>
      <c r="AT155" s="3"/>
      <c r="AU155" s="3"/>
    </row>
    <row r="156" spans="1:47" x14ac:dyDescent="0.25">
      <c r="A156" s="64" t="s">
        <v>340</v>
      </c>
      <c r="B156" s="65" t="s">
        <v>1897</v>
      </c>
      <c r="C156" s="65" t="s">
        <v>56</v>
      </c>
      <c r="D156" s="66"/>
      <c r="E156" s="68"/>
      <c r="F156" s="95" t="s">
        <v>1215</v>
      </c>
      <c r="G156" s="65" t="s">
        <v>51</v>
      </c>
      <c r="H156" s="69" t="s">
        <v>340</v>
      </c>
      <c r="I156" s="70"/>
      <c r="J156" s="70"/>
      <c r="K156" s="69" t="s">
        <v>1726</v>
      </c>
      <c r="L156" s="73"/>
      <c r="M156" s="74">
        <v>8212.556640625</v>
      </c>
      <c r="N156" s="74">
        <v>4255.98974609375</v>
      </c>
      <c r="O156" s="75"/>
      <c r="P156" s="76"/>
      <c r="Q156" s="76"/>
      <c r="R156" s="79"/>
      <c r="S156" s="49">
        <v>0</v>
      </c>
      <c r="T156" s="49">
        <v>0</v>
      </c>
      <c r="U156" s="50">
        <v>0</v>
      </c>
      <c r="V156" s="50">
        <v>0</v>
      </c>
      <c r="W156" s="50">
        <v>0</v>
      </c>
      <c r="X156" s="50">
        <v>0</v>
      </c>
      <c r="Y156" s="50">
        <v>0</v>
      </c>
      <c r="Z156" s="50" t="s">
        <v>1832</v>
      </c>
      <c r="AA156" s="71">
        <v>156</v>
      </c>
      <c r="AB156" s="71"/>
      <c r="AC156" s="72"/>
      <c r="AD156" s="78">
        <v>808</v>
      </c>
      <c r="AE156" s="78">
        <v>11611</v>
      </c>
      <c r="AF156" s="78">
        <v>15613</v>
      </c>
      <c r="AG156" s="78">
        <v>218</v>
      </c>
      <c r="AH156" s="78">
        <v>-16200</v>
      </c>
      <c r="AI156" s="78" t="s">
        <v>588</v>
      </c>
      <c r="AJ156" s="78" t="s">
        <v>784</v>
      </c>
      <c r="AK156" s="93" t="s">
        <v>945</v>
      </c>
      <c r="AL156" s="78" t="s">
        <v>1053</v>
      </c>
      <c r="AM156" s="94">
        <v>39644.074791666666</v>
      </c>
      <c r="AN156" s="78" t="s">
        <v>1317</v>
      </c>
      <c r="AO156" s="93" t="s">
        <v>1471</v>
      </c>
      <c r="AP156" s="78" t="s">
        <v>66</v>
      </c>
      <c r="AQ156" s="2"/>
      <c r="AR156" s="3"/>
      <c r="AS156" s="3"/>
      <c r="AT156" s="3"/>
      <c r="AU156" s="3"/>
    </row>
    <row r="157" spans="1:47" x14ac:dyDescent="0.25">
      <c r="A157" s="64" t="s">
        <v>341</v>
      </c>
      <c r="B157" s="65" t="s">
        <v>1894</v>
      </c>
      <c r="C157" s="65" t="s">
        <v>56</v>
      </c>
      <c r="D157" s="66"/>
      <c r="E157" s="68"/>
      <c r="F157" s="95" t="s">
        <v>1216</v>
      </c>
      <c r="G157" s="65" t="s">
        <v>51</v>
      </c>
      <c r="H157" s="69" t="s">
        <v>341</v>
      </c>
      <c r="I157" s="70"/>
      <c r="J157" s="70"/>
      <c r="K157" s="69" t="s">
        <v>1727</v>
      </c>
      <c r="L157" s="73"/>
      <c r="M157" s="74">
        <v>1817.432373046875</v>
      </c>
      <c r="N157" s="74">
        <v>2378.369384765625</v>
      </c>
      <c r="O157" s="75"/>
      <c r="P157" s="76"/>
      <c r="Q157" s="76"/>
      <c r="R157" s="79"/>
      <c r="S157" s="49">
        <v>0</v>
      </c>
      <c r="T157" s="49">
        <v>0</v>
      </c>
      <c r="U157" s="50">
        <v>0</v>
      </c>
      <c r="V157" s="50">
        <v>0</v>
      </c>
      <c r="W157" s="50">
        <v>0</v>
      </c>
      <c r="X157" s="50">
        <v>0</v>
      </c>
      <c r="Y157" s="50">
        <v>0</v>
      </c>
      <c r="Z157" s="50" t="s">
        <v>1832</v>
      </c>
      <c r="AA157" s="71">
        <v>157</v>
      </c>
      <c r="AB157" s="71"/>
      <c r="AC157" s="72"/>
      <c r="AD157" s="78">
        <v>306</v>
      </c>
      <c r="AE157" s="78">
        <v>114</v>
      </c>
      <c r="AF157" s="78">
        <v>1532</v>
      </c>
      <c r="AG157" s="78">
        <v>2</v>
      </c>
      <c r="AH157" s="78">
        <v>-25200</v>
      </c>
      <c r="AI157" s="78" t="s">
        <v>589</v>
      </c>
      <c r="AJ157" s="78" t="s">
        <v>785</v>
      </c>
      <c r="AK157" s="93" t="s">
        <v>946</v>
      </c>
      <c r="AL157" s="78" t="s">
        <v>1050</v>
      </c>
      <c r="AM157" s="94">
        <v>40263.02516203704</v>
      </c>
      <c r="AN157" s="78" t="s">
        <v>1317</v>
      </c>
      <c r="AO157" s="93" t="s">
        <v>1472</v>
      </c>
      <c r="AP157" s="78" t="s">
        <v>66</v>
      </c>
      <c r="AQ157" s="2"/>
      <c r="AR157" s="3"/>
      <c r="AS157" s="3"/>
      <c r="AT157" s="3"/>
      <c r="AU157" s="3"/>
    </row>
    <row r="158" spans="1:47" x14ac:dyDescent="0.25">
      <c r="A158" s="64" t="s">
        <v>342</v>
      </c>
      <c r="B158" s="65" t="s">
        <v>1883</v>
      </c>
      <c r="C158" s="65" t="s">
        <v>56</v>
      </c>
      <c r="D158" s="66"/>
      <c r="E158" s="68"/>
      <c r="F158" s="95" t="s">
        <v>1217</v>
      </c>
      <c r="G158" s="65" t="s">
        <v>51</v>
      </c>
      <c r="H158" s="69" t="s">
        <v>342</v>
      </c>
      <c r="I158" s="70"/>
      <c r="J158" s="70"/>
      <c r="K158" s="69" t="s">
        <v>1728</v>
      </c>
      <c r="L158" s="73"/>
      <c r="M158" s="74">
        <v>9762.8212890625</v>
      </c>
      <c r="N158" s="74">
        <v>7126.25732421875</v>
      </c>
      <c r="O158" s="75"/>
      <c r="P158" s="76"/>
      <c r="Q158" s="76"/>
      <c r="R158" s="79"/>
      <c r="S158" s="49">
        <v>0</v>
      </c>
      <c r="T158" s="49">
        <v>0</v>
      </c>
      <c r="U158" s="50">
        <v>0</v>
      </c>
      <c r="V158" s="50">
        <v>0</v>
      </c>
      <c r="W158" s="50">
        <v>0</v>
      </c>
      <c r="X158" s="50">
        <v>0</v>
      </c>
      <c r="Y158" s="50">
        <v>0</v>
      </c>
      <c r="Z158" s="50" t="s">
        <v>1832</v>
      </c>
      <c r="AA158" s="71">
        <v>158</v>
      </c>
      <c r="AB158" s="71"/>
      <c r="AC158" s="72"/>
      <c r="AD158" s="78">
        <v>242</v>
      </c>
      <c r="AE158" s="78">
        <v>538</v>
      </c>
      <c r="AF158" s="78">
        <v>10751</v>
      </c>
      <c r="AG158" s="78">
        <v>3247</v>
      </c>
      <c r="AH158" s="78">
        <v>3600</v>
      </c>
      <c r="AI158" s="78" t="s">
        <v>590</v>
      </c>
      <c r="AJ158" s="78" t="s">
        <v>786</v>
      </c>
      <c r="AK158" s="93" t="s">
        <v>947</v>
      </c>
      <c r="AL158" s="78" t="s">
        <v>1039</v>
      </c>
      <c r="AM158" s="94">
        <v>40209.700636574074</v>
      </c>
      <c r="AN158" s="78" t="s">
        <v>1317</v>
      </c>
      <c r="AO158" s="93" t="s">
        <v>1473</v>
      </c>
      <c r="AP158" s="78" t="s">
        <v>66</v>
      </c>
      <c r="AQ158" s="2"/>
      <c r="AR158" s="3"/>
      <c r="AS158" s="3"/>
      <c r="AT158" s="3"/>
      <c r="AU158" s="3"/>
    </row>
    <row r="159" spans="1:47" x14ac:dyDescent="0.25">
      <c r="A159" s="64" t="s">
        <v>343</v>
      </c>
      <c r="B159" s="65" t="s">
        <v>1853</v>
      </c>
      <c r="C159" s="65" t="s">
        <v>56</v>
      </c>
      <c r="D159" s="66"/>
      <c r="E159" s="68"/>
      <c r="F159" s="95" t="s">
        <v>1218</v>
      </c>
      <c r="G159" s="65" t="s">
        <v>51</v>
      </c>
      <c r="H159" s="69" t="s">
        <v>343</v>
      </c>
      <c r="I159" s="70"/>
      <c r="J159" s="70"/>
      <c r="K159" s="69" t="s">
        <v>1729</v>
      </c>
      <c r="L159" s="73"/>
      <c r="M159" s="74">
        <v>741.273681640625</v>
      </c>
      <c r="N159" s="74">
        <v>3972.2041015625</v>
      </c>
      <c r="O159" s="75"/>
      <c r="P159" s="76"/>
      <c r="Q159" s="76"/>
      <c r="R159" s="79"/>
      <c r="S159" s="49">
        <v>0</v>
      </c>
      <c r="T159" s="49">
        <v>0</v>
      </c>
      <c r="U159" s="50">
        <v>0</v>
      </c>
      <c r="V159" s="50">
        <v>0</v>
      </c>
      <c r="W159" s="50">
        <v>0</v>
      </c>
      <c r="X159" s="50">
        <v>0</v>
      </c>
      <c r="Y159" s="50">
        <v>0</v>
      </c>
      <c r="Z159" s="50" t="s">
        <v>1832</v>
      </c>
      <c r="AA159" s="71">
        <v>159</v>
      </c>
      <c r="AB159" s="71"/>
      <c r="AC159" s="72"/>
      <c r="AD159" s="78">
        <v>88</v>
      </c>
      <c r="AE159" s="78">
        <v>33</v>
      </c>
      <c r="AF159" s="78">
        <v>1281</v>
      </c>
      <c r="AG159" s="78">
        <v>165</v>
      </c>
      <c r="AH159" s="78"/>
      <c r="AI159" s="78" t="s">
        <v>591</v>
      </c>
      <c r="AJ159" s="78" t="s">
        <v>787</v>
      </c>
      <c r="AK159" s="93" t="s">
        <v>948</v>
      </c>
      <c r="AL159" s="78"/>
      <c r="AM159" s="94">
        <v>41603.006539351853</v>
      </c>
      <c r="AN159" s="78" t="s">
        <v>1317</v>
      </c>
      <c r="AO159" s="93" t="s">
        <v>1474</v>
      </c>
      <c r="AP159" s="78" t="s">
        <v>66</v>
      </c>
      <c r="AQ159" s="2"/>
      <c r="AR159" s="3"/>
      <c r="AS159" s="3"/>
      <c r="AT159" s="3"/>
      <c r="AU159" s="3"/>
    </row>
    <row r="160" spans="1:47" x14ac:dyDescent="0.25">
      <c r="A160" s="64" t="s">
        <v>344</v>
      </c>
      <c r="B160" s="65" t="s">
        <v>1869</v>
      </c>
      <c r="C160" s="65" t="s">
        <v>56</v>
      </c>
      <c r="D160" s="66"/>
      <c r="E160" s="68"/>
      <c r="F160" s="95" t="s">
        <v>1219</v>
      </c>
      <c r="G160" s="65" t="s">
        <v>51</v>
      </c>
      <c r="H160" s="69" t="s">
        <v>344</v>
      </c>
      <c r="I160" s="70"/>
      <c r="J160" s="70"/>
      <c r="K160" s="69" t="s">
        <v>1730</v>
      </c>
      <c r="L160" s="73"/>
      <c r="M160" s="74">
        <v>7330.853515625</v>
      </c>
      <c r="N160" s="74">
        <v>6579.1376953125</v>
      </c>
      <c r="O160" s="75"/>
      <c r="P160" s="76"/>
      <c r="Q160" s="76"/>
      <c r="R160" s="79"/>
      <c r="S160" s="49">
        <v>0</v>
      </c>
      <c r="T160" s="49">
        <v>0</v>
      </c>
      <c r="U160" s="50">
        <v>0</v>
      </c>
      <c r="V160" s="50">
        <v>0</v>
      </c>
      <c r="W160" s="50">
        <v>0</v>
      </c>
      <c r="X160" s="50">
        <v>0</v>
      </c>
      <c r="Y160" s="50">
        <v>0</v>
      </c>
      <c r="Z160" s="50" t="s">
        <v>1832</v>
      </c>
      <c r="AA160" s="71">
        <v>160</v>
      </c>
      <c r="AB160" s="71"/>
      <c r="AC160" s="72"/>
      <c r="AD160" s="78">
        <v>138</v>
      </c>
      <c r="AE160" s="78">
        <v>23</v>
      </c>
      <c r="AF160" s="78">
        <v>225</v>
      </c>
      <c r="AG160" s="78">
        <v>261</v>
      </c>
      <c r="AH160" s="78">
        <v>-28800</v>
      </c>
      <c r="AI160" s="78" t="s">
        <v>592</v>
      </c>
      <c r="AJ160" s="78"/>
      <c r="AK160" s="93" t="s">
        <v>949</v>
      </c>
      <c r="AL160" s="78" t="s">
        <v>1026</v>
      </c>
      <c r="AM160" s="94">
        <v>41527.235347222224</v>
      </c>
      <c r="AN160" s="78" t="s">
        <v>1317</v>
      </c>
      <c r="AO160" s="93" t="s">
        <v>1475</v>
      </c>
      <c r="AP160" s="78" t="s">
        <v>66</v>
      </c>
      <c r="AQ160" s="2"/>
      <c r="AR160" s="3"/>
      <c r="AS160" s="3"/>
      <c r="AT160" s="3"/>
      <c r="AU160" s="3"/>
    </row>
    <row r="161" spans="1:47" x14ac:dyDescent="0.25">
      <c r="A161" s="64" t="s">
        <v>345</v>
      </c>
      <c r="B161" s="65" t="s">
        <v>1853</v>
      </c>
      <c r="C161" s="65" t="s">
        <v>56</v>
      </c>
      <c r="D161" s="66"/>
      <c r="E161" s="68"/>
      <c r="F161" s="95" t="s">
        <v>1220</v>
      </c>
      <c r="G161" s="65" t="s">
        <v>51</v>
      </c>
      <c r="H161" s="69" t="s">
        <v>345</v>
      </c>
      <c r="I161" s="70"/>
      <c r="J161" s="70"/>
      <c r="K161" s="69" t="s">
        <v>1731</v>
      </c>
      <c r="L161" s="73"/>
      <c r="M161" s="74">
        <v>9853.3251953125</v>
      </c>
      <c r="N161" s="74">
        <v>4335.61328125</v>
      </c>
      <c r="O161" s="75"/>
      <c r="P161" s="76"/>
      <c r="Q161" s="76"/>
      <c r="R161" s="79"/>
      <c r="S161" s="49">
        <v>0</v>
      </c>
      <c r="T161" s="49">
        <v>0</v>
      </c>
      <c r="U161" s="50">
        <v>0</v>
      </c>
      <c r="V161" s="50">
        <v>0</v>
      </c>
      <c r="W161" s="50">
        <v>0</v>
      </c>
      <c r="X161" s="50">
        <v>0</v>
      </c>
      <c r="Y161" s="50">
        <v>0</v>
      </c>
      <c r="Z161" s="50" t="s">
        <v>1832</v>
      </c>
      <c r="AA161" s="71">
        <v>161</v>
      </c>
      <c r="AB161" s="71"/>
      <c r="AC161" s="72"/>
      <c r="AD161" s="78">
        <v>892</v>
      </c>
      <c r="AE161" s="78">
        <v>172</v>
      </c>
      <c r="AF161" s="78">
        <v>170</v>
      </c>
      <c r="AG161" s="78">
        <v>25</v>
      </c>
      <c r="AH161" s="78"/>
      <c r="AI161" s="78" t="s">
        <v>593</v>
      </c>
      <c r="AJ161" s="78" t="s">
        <v>788</v>
      </c>
      <c r="AK161" s="78"/>
      <c r="AL161" s="78"/>
      <c r="AM161" s="94">
        <v>41317.22859953704</v>
      </c>
      <c r="AN161" s="78" t="s">
        <v>1317</v>
      </c>
      <c r="AO161" s="93" t="s">
        <v>1476</v>
      </c>
      <c r="AP161" s="78" t="s">
        <v>66</v>
      </c>
      <c r="AQ161" s="2"/>
      <c r="AR161" s="3"/>
      <c r="AS161" s="3"/>
      <c r="AT161" s="3"/>
      <c r="AU161" s="3"/>
    </row>
    <row r="162" spans="1:47" x14ac:dyDescent="0.25">
      <c r="A162" s="64" t="s">
        <v>346</v>
      </c>
      <c r="B162" s="65" t="s">
        <v>1879</v>
      </c>
      <c r="C162" s="65" t="s">
        <v>56</v>
      </c>
      <c r="D162" s="66"/>
      <c r="E162" s="68"/>
      <c r="F162" s="95" t="s">
        <v>1221</v>
      </c>
      <c r="G162" s="65" t="s">
        <v>51</v>
      </c>
      <c r="H162" s="69" t="s">
        <v>346</v>
      </c>
      <c r="I162" s="70"/>
      <c r="J162" s="70"/>
      <c r="K162" s="69" t="s">
        <v>1732</v>
      </c>
      <c r="L162" s="73"/>
      <c r="M162" s="74">
        <v>5003.19091796875</v>
      </c>
      <c r="N162" s="74">
        <v>1062.97216796875</v>
      </c>
      <c r="O162" s="75"/>
      <c r="P162" s="76"/>
      <c r="Q162" s="76"/>
      <c r="R162" s="79"/>
      <c r="S162" s="49">
        <v>0</v>
      </c>
      <c r="T162" s="49">
        <v>0</v>
      </c>
      <c r="U162" s="50">
        <v>0</v>
      </c>
      <c r="V162" s="50">
        <v>0</v>
      </c>
      <c r="W162" s="50">
        <v>0</v>
      </c>
      <c r="X162" s="50">
        <v>0</v>
      </c>
      <c r="Y162" s="50">
        <v>0</v>
      </c>
      <c r="Z162" s="50" t="s">
        <v>1832</v>
      </c>
      <c r="AA162" s="71">
        <v>162</v>
      </c>
      <c r="AB162" s="71"/>
      <c r="AC162" s="72"/>
      <c r="AD162" s="78">
        <v>986</v>
      </c>
      <c r="AE162" s="78">
        <v>1955</v>
      </c>
      <c r="AF162" s="78">
        <v>97974</v>
      </c>
      <c r="AG162" s="78">
        <v>1444</v>
      </c>
      <c r="AH162" s="78">
        <v>25200</v>
      </c>
      <c r="AI162" s="78" t="s">
        <v>594</v>
      </c>
      <c r="AJ162" s="78"/>
      <c r="AK162" s="78"/>
      <c r="AL162" s="78" t="s">
        <v>1036</v>
      </c>
      <c r="AM162" s="94">
        <v>39538.359398148146</v>
      </c>
      <c r="AN162" s="78" t="s">
        <v>1317</v>
      </c>
      <c r="AO162" s="93" t="s">
        <v>1477</v>
      </c>
      <c r="AP162" s="78" t="s">
        <v>66</v>
      </c>
      <c r="AQ162" s="2"/>
      <c r="AR162" s="3"/>
      <c r="AS162" s="3"/>
      <c r="AT162" s="3"/>
      <c r="AU162" s="3"/>
    </row>
    <row r="163" spans="1:47" x14ac:dyDescent="0.25">
      <c r="A163" s="64" t="s">
        <v>347</v>
      </c>
      <c r="B163" s="65" t="s">
        <v>1867</v>
      </c>
      <c r="C163" s="65" t="s">
        <v>56</v>
      </c>
      <c r="D163" s="66"/>
      <c r="E163" s="68"/>
      <c r="F163" s="95" t="s">
        <v>1222</v>
      </c>
      <c r="G163" s="65" t="s">
        <v>51</v>
      </c>
      <c r="H163" s="69" t="s">
        <v>347</v>
      </c>
      <c r="I163" s="70"/>
      <c r="J163" s="70"/>
      <c r="K163" s="69" t="s">
        <v>1733</v>
      </c>
      <c r="L163" s="73"/>
      <c r="M163" s="74">
        <v>1836.653564453125</v>
      </c>
      <c r="N163" s="74">
        <v>8824.3720703125</v>
      </c>
      <c r="O163" s="75"/>
      <c r="P163" s="76"/>
      <c r="Q163" s="76"/>
      <c r="R163" s="79"/>
      <c r="S163" s="49">
        <v>0</v>
      </c>
      <c r="T163" s="49">
        <v>0</v>
      </c>
      <c r="U163" s="50">
        <v>0</v>
      </c>
      <c r="V163" s="50">
        <v>0</v>
      </c>
      <c r="W163" s="50">
        <v>0</v>
      </c>
      <c r="X163" s="50">
        <v>0</v>
      </c>
      <c r="Y163" s="50">
        <v>0</v>
      </c>
      <c r="Z163" s="50" t="s">
        <v>1832</v>
      </c>
      <c r="AA163" s="71">
        <v>163</v>
      </c>
      <c r="AB163" s="71"/>
      <c r="AC163" s="72"/>
      <c r="AD163" s="78">
        <v>698</v>
      </c>
      <c r="AE163" s="78">
        <v>924</v>
      </c>
      <c r="AF163" s="78">
        <v>10261</v>
      </c>
      <c r="AG163" s="78">
        <v>700</v>
      </c>
      <c r="AH163" s="78">
        <v>7200</v>
      </c>
      <c r="AI163" s="78" t="s">
        <v>595</v>
      </c>
      <c r="AJ163" s="78" t="s">
        <v>789</v>
      </c>
      <c r="AK163" s="93" t="s">
        <v>950</v>
      </c>
      <c r="AL163" s="78" t="s">
        <v>1024</v>
      </c>
      <c r="AM163" s="94">
        <v>39308.3827662037</v>
      </c>
      <c r="AN163" s="78" t="s">
        <v>1317</v>
      </c>
      <c r="AO163" s="93" t="s">
        <v>1478</v>
      </c>
      <c r="AP163" s="78" t="s">
        <v>66</v>
      </c>
      <c r="AQ163" s="2"/>
      <c r="AR163" s="3"/>
      <c r="AS163" s="3"/>
      <c r="AT163" s="3"/>
      <c r="AU163" s="3"/>
    </row>
    <row r="164" spans="1:47" x14ac:dyDescent="0.25">
      <c r="A164" s="64" t="s">
        <v>348</v>
      </c>
      <c r="B164" s="65" t="s">
        <v>1867</v>
      </c>
      <c r="C164" s="65" t="s">
        <v>56</v>
      </c>
      <c r="D164" s="66"/>
      <c r="E164" s="68"/>
      <c r="F164" s="95" t="s">
        <v>1223</v>
      </c>
      <c r="G164" s="65" t="s">
        <v>51</v>
      </c>
      <c r="H164" s="69" t="s">
        <v>348</v>
      </c>
      <c r="I164" s="70"/>
      <c r="J164" s="70"/>
      <c r="K164" s="69" t="s">
        <v>1734</v>
      </c>
      <c r="L164" s="73"/>
      <c r="M164" s="74">
        <v>1694.3983154296875</v>
      </c>
      <c r="N164" s="74">
        <v>5758.39306640625</v>
      </c>
      <c r="O164" s="75"/>
      <c r="P164" s="76"/>
      <c r="Q164" s="76"/>
      <c r="R164" s="79"/>
      <c r="S164" s="49">
        <v>0</v>
      </c>
      <c r="T164" s="49">
        <v>0</v>
      </c>
      <c r="U164" s="50">
        <v>0</v>
      </c>
      <c r="V164" s="50">
        <v>0</v>
      </c>
      <c r="W164" s="50">
        <v>0</v>
      </c>
      <c r="X164" s="50">
        <v>0</v>
      </c>
      <c r="Y164" s="50">
        <v>0</v>
      </c>
      <c r="Z164" s="50" t="s">
        <v>1832</v>
      </c>
      <c r="AA164" s="71">
        <v>164</v>
      </c>
      <c r="AB164" s="71"/>
      <c r="AC164" s="72"/>
      <c r="AD164" s="78">
        <v>2411</v>
      </c>
      <c r="AE164" s="78">
        <v>3387</v>
      </c>
      <c r="AF164" s="78">
        <v>25168</v>
      </c>
      <c r="AG164" s="78">
        <v>1676</v>
      </c>
      <c r="AH164" s="78">
        <v>7200</v>
      </c>
      <c r="AI164" s="78" t="s">
        <v>596</v>
      </c>
      <c r="AJ164" s="78" t="s">
        <v>789</v>
      </c>
      <c r="AK164" s="93" t="s">
        <v>951</v>
      </c>
      <c r="AL164" s="78" t="s">
        <v>1024</v>
      </c>
      <c r="AM164" s="94">
        <v>39608.401898148149</v>
      </c>
      <c r="AN164" s="78" t="s">
        <v>1317</v>
      </c>
      <c r="AO164" s="93" t="s">
        <v>1479</v>
      </c>
      <c r="AP164" s="78" t="s">
        <v>66</v>
      </c>
      <c r="AQ164" s="2"/>
      <c r="AR164" s="3"/>
      <c r="AS164" s="3"/>
      <c r="AT164" s="3"/>
      <c r="AU164" s="3"/>
    </row>
    <row r="165" spans="1:47" x14ac:dyDescent="0.25">
      <c r="A165" s="64" t="s">
        <v>349</v>
      </c>
      <c r="B165" s="65" t="s">
        <v>1871</v>
      </c>
      <c r="C165" s="65" t="s">
        <v>56</v>
      </c>
      <c r="D165" s="66"/>
      <c r="E165" s="68"/>
      <c r="F165" s="95" t="s">
        <v>1224</v>
      </c>
      <c r="G165" s="65" t="s">
        <v>51</v>
      </c>
      <c r="H165" s="69" t="s">
        <v>349</v>
      </c>
      <c r="I165" s="70"/>
      <c r="J165" s="70"/>
      <c r="K165" s="69" t="s">
        <v>1735</v>
      </c>
      <c r="L165" s="73"/>
      <c r="M165" s="74">
        <v>7050.02783203125</v>
      </c>
      <c r="N165" s="74">
        <v>8730.7568359375</v>
      </c>
      <c r="O165" s="75"/>
      <c r="P165" s="76"/>
      <c r="Q165" s="76"/>
      <c r="R165" s="79"/>
      <c r="S165" s="49">
        <v>0</v>
      </c>
      <c r="T165" s="49">
        <v>0</v>
      </c>
      <c r="U165" s="50">
        <v>0</v>
      </c>
      <c r="V165" s="50">
        <v>0</v>
      </c>
      <c r="W165" s="50">
        <v>0</v>
      </c>
      <c r="X165" s="50">
        <v>0</v>
      </c>
      <c r="Y165" s="50">
        <v>0</v>
      </c>
      <c r="Z165" s="50" t="s">
        <v>1832</v>
      </c>
      <c r="AA165" s="71">
        <v>165</v>
      </c>
      <c r="AB165" s="71"/>
      <c r="AC165" s="72"/>
      <c r="AD165" s="78">
        <v>204</v>
      </c>
      <c r="AE165" s="78">
        <v>266</v>
      </c>
      <c r="AF165" s="78">
        <v>21441</v>
      </c>
      <c r="AG165" s="78">
        <v>21</v>
      </c>
      <c r="AH165" s="78">
        <v>3600</v>
      </c>
      <c r="AI165" s="78" t="s">
        <v>597</v>
      </c>
      <c r="AJ165" s="78" t="s">
        <v>790</v>
      </c>
      <c r="AK165" s="78"/>
      <c r="AL165" s="78" t="s">
        <v>1028</v>
      </c>
      <c r="AM165" s="94">
        <v>40616.708784722221</v>
      </c>
      <c r="AN165" s="78" t="s">
        <v>1317</v>
      </c>
      <c r="AO165" s="93" t="s">
        <v>1480</v>
      </c>
      <c r="AP165" s="78" t="s">
        <v>66</v>
      </c>
      <c r="AQ165" s="2"/>
      <c r="AR165" s="3"/>
      <c r="AS165" s="3"/>
      <c r="AT165" s="3"/>
      <c r="AU165" s="3"/>
    </row>
    <row r="166" spans="1:47" x14ac:dyDescent="0.25">
      <c r="A166" s="64" t="s">
        <v>350</v>
      </c>
      <c r="B166" s="65" t="s">
        <v>1898</v>
      </c>
      <c r="C166" s="65" t="s">
        <v>56</v>
      </c>
      <c r="D166" s="66"/>
      <c r="E166" s="68"/>
      <c r="F166" s="95" t="s">
        <v>1225</v>
      </c>
      <c r="G166" s="65" t="s">
        <v>51</v>
      </c>
      <c r="H166" s="69" t="s">
        <v>350</v>
      </c>
      <c r="I166" s="70"/>
      <c r="J166" s="70"/>
      <c r="K166" s="69" t="s">
        <v>1736</v>
      </c>
      <c r="L166" s="73"/>
      <c r="M166" s="74">
        <v>8038.4580078125</v>
      </c>
      <c r="N166" s="74">
        <v>9440.130859375</v>
      </c>
      <c r="O166" s="75"/>
      <c r="P166" s="76"/>
      <c r="Q166" s="76"/>
      <c r="R166" s="79"/>
      <c r="S166" s="49">
        <v>0</v>
      </c>
      <c r="T166" s="49">
        <v>0</v>
      </c>
      <c r="U166" s="50">
        <v>0</v>
      </c>
      <c r="V166" s="50">
        <v>0</v>
      </c>
      <c r="W166" s="50">
        <v>0</v>
      </c>
      <c r="X166" s="50">
        <v>0</v>
      </c>
      <c r="Y166" s="50">
        <v>0</v>
      </c>
      <c r="Z166" s="50" t="s">
        <v>1832</v>
      </c>
      <c r="AA166" s="71">
        <v>166</v>
      </c>
      <c r="AB166" s="71"/>
      <c r="AC166" s="72"/>
      <c r="AD166" s="78">
        <v>9</v>
      </c>
      <c r="AE166" s="78">
        <v>86</v>
      </c>
      <c r="AF166" s="78">
        <v>312</v>
      </c>
      <c r="AG166" s="78">
        <v>12</v>
      </c>
      <c r="AH166" s="78">
        <v>14400</v>
      </c>
      <c r="AI166" s="78" t="s">
        <v>598</v>
      </c>
      <c r="AJ166" s="78" t="s">
        <v>791</v>
      </c>
      <c r="AK166" s="93" t="s">
        <v>952</v>
      </c>
      <c r="AL166" s="78" t="s">
        <v>1054</v>
      </c>
      <c r="AM166" s="94">
        <v>40543.520532407405</v>
      </c>
      <c r="AN166" s="78" t="s">
        <v>1317</v>
      </c>
      <c r="AO166" s="93" t="s">
        <v>1481</v>
      </c>
      <c r="AP166" s="78" t="s">
        <v>66</v>
      </c>
      <c r="AQ166" s="2"/>
      <c r="AR166" s="3"/>
      <c r="AS166" s="3"/>
      <c r="AT166" s="3"/>
      <c r="AU166" s="3"/>
    </row>
    <row r="167" spans="1:47" x14ac:dyDescent="0.25">
      <c r="A167" s="64" t="s">
        <v>351</v>
      </c>
      <c r="B167" s="65" t="s">
        <v>1853</v>
      </c>
      <c r="C167" s="65" t="s">
        <v>56</v>
      </c>
      <c r="D167" s="66"/>
      <c r="E167" s="68"/>
      <c r="F167" s="95" t="s">
        <v>1226</v>
      </c>
      <c r="G167" s="65" t="s">
        <v>51</v>
      </c>
      <c r="H167" s="69" t="s">
        <v>351</v>
      </c>
      <c r="I167" s="70"/>
      <c r="J167" s="70"/>
      <c r="K167" s="69" t="s">
        <v>1737</v>
      </c>
      <c r="L167" s="73"/>
      <c r="M167" s="74">
        <v>991.66412353515625</v>
      </c>
      <c r="N167" s="74">
        <v>1765.56298828125</v>
      </c>
      <c r="O167" s="75"/>
      <c r="P167" s="76"/>
      <c r="Q167" s="76"/>
      <c r="R167" s="79"/>
      <c r="S167" s="49">
        <v>0</v>
      </c>
      <c r="T167" s="49">
        <v>0</v>
      </c>
      <c r="U167" s="50">
        <v>0</v>
      </c>
      <c r="V167" s="50">
        <v>0</v>
      </c>
      <c r="W167" s="50">
        <v>0</v>
      </c>
      <c r="X167" s="50">
        <v>0</v>
      </c>
      <c r="Y167" s="50">
        <v>0</v>
      </c>
      <c r="Z167" s="50" t="s">
        <v>1832</v>
      </c>
      <c r="AA167" s="71">
        <v>167</v>
      </c>
      <c r="AB167" s="71"/>
      <c r="AC167" s="72"/>
      <c r="AD167" s="78">
        <v>610</v>
      </c>
      <c r="AE167" s="78">
        <v>84</v>
      </c>
      <c r="AF167" s="78">
        <v>1735</v>
      </c>
      <c r="AG167" s="78">
        <v>1</v>
      </c>
      <c r="AH167" s="78"/>
      <c r="AI167" s="78" t="s">
        <v>599</v>
      </c>
      <c r="AJ167" s="78" t="s">
        <v>792</v>
      </c>
      <c r="AK167" s="93" t="s">
        <v>953</v>
      </c>
      <c r="AL167" s="78"/>
      <c r="AM167" s="94">
        <v>40956.786828703705</v>
      </c>
      <c r="AN167" s="78" t="s">
        <v>1317</v>
      </c>
      <c r="AO167" s="93" t="s">
        <v>1482</v>
      </c>
      <c r="AP167" s="78" t="s">
        <v>66</v>
      </c>
      <c r="AQ167" s="2"/>
      <c r="AR167" s="3"/>
      <c r="AS167" s="3"/>
      <c r="AT167" s="3"/>
      <c r="AU167" s="3"/>
    </row>
    <row r="168" spans="1:47" x14ac:dyDescent="0.25">
      <c r="A168" s="64" t="s">
        <v>352</v>
      </c>
      <c r="B168" s="65" t="s">
        <v>1898</v>
      </c>
      <c r="C168" s="65" t="s">
        <v>56</v>
      </c>
      <c r="D168" s="66"/>
      <c r="E168" s="68"/>
      <c r="F168" s="95" t="s">
        <v>1227</v>
      </c>
      <c r="G168" s="65" t="s">
        <v>51</v>
      </c>
      <c r="H168" s="69" t="s">
        <v>352</v>
      </c>
      <c r="I168" s="70"/>
      <c r="J168" s="70"/>
      <c r="K168" s="69" t="s">
        <v>1738</v>
      </c>
      <c r="L168" s="73"/>
      <c r="M168" s="74">
        <v>5106.34326171875</v>
      </c>
      <c r="N168" s="74">
        <v>1613.3865966796875</v>
      </c>
      <c r="O168" s="75"/>
      <c r="P168" s="76"/>
      <c r="Q168" s="76"/>
      <c r="R168" s="79"/>
      <c r="S168" s="49">
        <v>0</v>
      </c>
      <c r="T168" s="49">
        <v>0</v>
      </c>
      <c r="U168" s="50">
        <v>0</v>
      </c>
      <c r="V168" s="50">
        <v>0</v>
      </c>
      <c r="W168" s="50">
        <v>0</v>
      </c>
      <c r="X168" s="50">
        <v>0</v>
      </c>
      <c r="Y168" s="50">
        <v>0</v>
      </c>
      <c r="Z168" s="50" t="s">
        <v>1832</v>
      </c>
      <c r="AA168" s="71">
        <v>168</v>
      </c>
      <c r="AB168" s="71"/>
      <c r="AC168" s="72"/>
      <c r="AD168" s="78">
        <v>220</v>
      </c>
      <c r="AE168" s="78">
        <v>87</v>
      </c>
      <c r="AF168" s="78">
        <v>5378</v>
      </c>
      <c r="AG168" s="78">
        <v>1832</v>
      </c>
      <c r="AH168" s="78">
        <v>14400</v>
      </c>
      <c r="AI168" s="78" t="s">
        <v>600</v>
      </c>
      <c r="AJ168" s="78" t="s">
        <v>793</v>
      </c>
      <c r="AK168" s="93" t="s">
        <v>954</v>
      </c>
      <c r="AL168" s="78" t="s">
        <v>1054</v>
      </c>
      <c r="AM168" s="94">
        <v>40375.505358796298</v>
      </c>
      <c r="AN168" s="78" t="s">
        <v>1317</v>
      </c>
      <c r="AO168" s="93" t="s">
        <v>1483</v>
      </c>
      <c r="AP168" s="78" t="s">
        <v>66</v>
      </c>
      <c r="AQ168" s="2"/>
      <c r="AR168" s="3"/>
      <c r="AS168" s="3"/>
      <c r="AT168" s="3"/>
      <c r="AU168" s="3"/>
    </row>
    <row r="169" spans="1:47" x14ac:dyDescent="0.25">
      <c r="A169" s="64" t="s">
        <v>353</v>
      </c>
      <c r="B169" s="65" t="s">
        <v>1899</v>
      </c>
      <c r="C169" s="65" t="s">
        <v>56</v>
      </c>
      <c r="D169" s="66"/>
      <c r="E169" s="68"/>
      <c r="F169" s="95" t="s">
        <v>1228</v>
      </c>
      <c r="G169" s="65" t="s">
        <v>51</v>
      </c>
      <c r="H169" s="69" t="s">
        <v>353</v>
      </c>
      <c r="I169" s="70"/>
      <c r="J169" s="70"/>
      <c r="K169" s="69" t="s">
        <v>1739</v>
      </c>
      <c r="L169" s="73"/>
      <c r="M169" s="74">
        <v>2611.4208984375</v>
      </c>
      <c r="N169" s="74">
        <v>1065.587890625</v>
      </c>
      <c r="O169" s="75"/>
      <c r="P169" s="76"/>
      <c r="Q169" s="76"/>
      <c r="R169" s="79"/>
      <c r="S169" s="49">
        <v>0</v>
      </c>
      <c r="T169" s="49">
        <v>0</v>
      </c>
      <c r="U169" s="50">
        <v>0</v>
      </c>
      <c r="V169" s="50">
        <v>0</v>
      </c>
      <c r="W169" s="50">
        <v>0</v>
      </c>
      <c r="X169" s="50">
        <v>0</v>
      </c>
      <c r="Y169" s="50">
        <v>0</v>
      </c>
      <c r="Z169" s="50" t="s">
        <v>1832</v>
      </c>
      <c r="AA169" s="71">
        <v>169</v>
      </c>
      <c r="AB169" s="71"/>
      <c r="AC169" s="72"/>
      <c r="AD169" s="78">
        <v>99</v>
      </c>
      <c r="AE169" s="78">
        <v>82</v>
      </c>
      <c r="AF169" s="78">
        <v>721</v>
      </c>
      <c r="AG169" s="78">
        <v>2</v>
      </c>
      <c r="AH169" s="78">
        <v>28800</v>
      </c>
      <c r="AI169" s="78"/>
      <c r="AJ169" s="78" t="s">
        <v>794</v>
      </c>
      <c r="AK169" s="93" t="s">
        <v>955</v>
      </c>
      <c r="AL169" s="78" t="s">
        <v>1055</v>
      </c>
      <c r="AM169" s="94">
        <v>40992.788541666669</v>
      </c>
      <c r="AN169" s="78" t="s">
        <v>1317</v>
      </c>
      <c r="AO169" s="93" t="s">
        <v>1484</v>
      </c>
      <c r="AP169" s="78" t="s">
        <v>66</v>
      </c>
      <c r="AQ169" s="2"/>
      <c r="AR169" s="3"/>
      <c r="AS169" s="3"/>
      <c r="AT169" s="3"/>
      <c r="AU169" s="3"/>
    </row>
    <row r="170" spans="1:47" x14ac:dyDescent="0.25">
      <c r="A170" s="64" t="s">
        <v>354</v>
      </c>
      <c r="B170" s="65" t="s">
        <v>1876</v>
      </c>
      <c r="C170" s="65" t="s">
        <v>56</v>
      </c>
      <c r="D170" s="66"/>
      <c r="E170" s="68"/>
      <c r="F170" s="95" t="s">
        <v>1229</v>
      </c>
      <c r="G170" s="65" t="s">
        <v>51</v>
      </c>
      <c r="H170" s="69" t="s">
        <v>354</v>
      </c>
      <c r="I170" s="70"/>
      <c r="J170" s="70"/>
      <c r="K170" s="69" t="s">
        <v>1740</v>
      </c>
      <c r="L170" s="73"/>
      <c r="M170" s="74">
        <v>3345.03515625</v>
      </c>
      <c r="N170" s="74">
        <v>1501.443359375</v>
      </c>
      <c r="O170" s="75"/>
      <c r="P170" s="76"/>
      <c r="Q170" s="76"/>
      <c r="R170" s="79"/>
      <c r="S170" s="49">
        <v>0</v>
      </c>
      <c r="T170" s="49">
        <v>0</v>
      </c>
      <c r="U170" s="50">
        <v>0</v>
      </c>
      <c r="V170" s="50">
        <v>0</v>
      </c>
      <c r="W170" s="50">
        <v>0</v>
      </c>
      <c r="X170" s="50">
        <v>0</v>
      </c>
      <c r="Y170" s="50">
        <v>0</v>
      </c>
      <c r="Z170" s="50" t="s">
        <v>1832</v>
      </c>
      <c r="AA170" s="71">
        <v>170</v>
      </c>
      <c r="AB170" s="71"/>
      <c r="AC170" s="72"/>
      <c r="AD170" s="78">
        <v>699</v>
      </c>
      <c r="AE170" s="78">
        <v>457</v>
      </c>
      <c r="AF170" s="78">
        <v>6992</v>
      </c>
      <c r="AG170" s="78">
        <v>576</v>
      </c>
      <c r="AH170" s="78">
        <v>32400</v>
      </c>
      <c r="AI170" s="78" t="s">
        <v>601</v>
      </c>
      <c r="AJ170" s="78" t="s">
        <v>795</v>
      </c>
      <c r="AK170" s="93" t="s">
        <v>956</v>
      </c>
      <c r="AL170" s="78" t="s">
        <v>1033</v>
      </c>
      <c r="AM170" s="94">
        <v>40201.626817129632</v>
      </c>
      <c r="AN170" s="78" t="s">
        <v>1317</v>
      </c>
      <c r="AO170" s="93" t="s">
        <v>1485</v>
      </c>
      <c r="AP170" s="78" t="s">
        <v>66</v>
      </c>
      <c r="AQ170" s="2"/>
      <c r="AR170" s="3"/>
      <c r="AS170" s="3"/>
      <c r="AT170" s="3"/>
      <c r="AU170" s="3"/>
    </row>
    <row r="171" spans="1:47" x14ac:dyDescent="0.25">
      <c r="A171" s="64" t="s">
        <v>355</v>
      </c>
      <c r="B171" s="65" t="s">
        <v>1853</v>
      </c>
      <c r="C171" s="65" t="s">
        <v>56</v>
      </c>
      <c r="D171" s="66"/>
      <c r="E171" s="68"/>
      <c r="F171" s="95" t="s">
        <v>1230</v>
      </c>
      <c r="G171" s="65" t="s">
        <v>51</v>
      </c>
      <c r="H171" s="69" t="s">
        <v>355</v>
      </c>
      <c r="I171" s="70"/>
      <c r="J171" s="70"/>
      <c r="K171" s="69" t="s">
        <v>1741</v>
      </c>
      <c r="L171" s="73"/>
      <c r="M171" s="74">
        <v>8385.5625</v>
      </c>
      <c r="N171" s="74">
        <v>478.3917236328125</v>
      </c>
      <c r="O171" s="75"/>
      <c r="P171" s="76"/>
      <c r="Q171" s="76"/>
      <c r="R171" s="79"/>
      <c r="S171" s="49">
        <v>0</v>
      </c>
      <c r="T171" s="49">
        <v>0</v>
      </c>
      <c r="U171" s="50">
        <v>0</v>
      </c>
      <c r="V171" s="50">
        <v>0</v>
      </c>
      <c r="W171" s="50">
        <v>0</v>
      </c>
      <c r="X171" s="50">
        <v>0</v>
      </c>
      <c r="Y171" s="50">
        <v>0</v>
      </c>
      <c r="Z171" s="50" t="s">
        <v>1832</v>
      </c>
      <c r="AA171" s="71">
        <v>171</v>
      </c>
      <c r="AB171" s="71"/>
      <c r="AC171" s="72"/>
      <c r="AD171" s="78">
        <v>1396</v>
      </c>
      <c r="AE171" s="78">
        <v>599</v>
      </c>
      <c r="AF171" s="78">
        <v>1682</v>
      </c>
      <c r="AG171" s="78">
        <v>443</v>
      </c>
      <c r="AH171" s="78"/>
      <c r="AI171" s="78" t="s">
        <v>602</v>
      </c>
      <c r="AJ171" s="78"/>
      <c r="AK171" s="78"/>
      <c r="AL171" s="78"/>
      <c r="AM171" s="94">
        <v>41580.710682870369</v>
      </c>
      <c r="AN171" s="78" t="s">
        <v>1317</v>
      </c>
      <c r="AO171" s="93" t="s">
        <v>1486</v>
      </c>
      <c r="AP171" s="78" t="s">
        <v>66</v>
      </c>
      <c r="AQ171" s="2"/>
      <c r="AR171" s="3"/>
      <c r="AS171" s="3"/>
      <c r="AT171" s="3"/>
      <c r="AU171" s="3"/>
    </row>
    <row r="172" spans="1:47" x14ac:dyDescent="0.25">
      <c r="A172" s="64" t="s">
        <v>356</v>
      </c>
      <c r="B172" s="65" t="s">
        <v>1860</v>
      </c>
      <c r="C172" s="65" t="s">
        <v>56</v>
      </c>
      <c r="D172" s="66"/>
      <c r="E172" s="68"/>
      <c r="F172" s="95" t="s">
        <v>1231</v>
      </c>
      <c r="G172" s="65" t="s">
        <v>51</v>
      </c>
      <c r="H172" s="69" t="s">
        <v>356</v>
      </c>
      <c r="I172" s="70"/>
      <c r="J172" s="70"/>
      <c r="K172" s="69" t="s">
        <v>1742</v>
      </c>
      <c r="L172" s="73"/>
      <c r="M172" s="74">
        <v>5827.7646484375</v>
      </c>
      <c r="N172" s="74">
        <v>8037.740234375</v>
      </c>
      <c r="O172" s="75"/>
      <c r="P172" s="76"/>
      <c r="Q172" s="76"/>
      <c r="R172" s="79"/>
      <c r="S172" s="49">
        <v>0</v>
      </c>
      <c r="T172" s="49">
        <v>0</v>
      </c>
      <c r="U172" s="50">
        <v>0</v>
      </c>
      <c r="V172" s="50">
        <v>0</v>
      </c>
      <c r="W172" s="50">
        <v>0</v>
      </c>
      <c r="X172" s="50">
        <v>0</v>
      </c>
      <c r="Y172" s="50">
        <v>0</v>
      </c>
      <c r="Z172" s="50" t="s">
        <v>1832</v>
      </c>
      <c r="AA172" s="71">
        <v>172</v>
      </c>
      <c r="AB172" s="71"/>
      <c r="AC172" s="72"/>
      <c r="AD172" s="78">
        <v>233</v>
      </c>
      <c r="AE172" s="78">
        <v>1180</v>
      </c>
      <c r="AF172" s="78">
        <v>6857</v>
      </c>
      <c r="AG172" s="78">
        <v>15</v>
      </c>
      <c r="AH172" s="78">
        <v>-18000</v>
      </c>
      <c r="AI172" s="78" t="s">
        <v>603</v>
      </c>
      <c r="AJ172" s="78"/>
      <c r="AK172" s="93" t="s">
        <v>957</v>
      </c>
      <c r="AL172" s="78" t="s">
        <v>1020</v>
      </c>
      <c r="AM172" s="94">
        <v>41191.192523148151</v>
      </c>
      <c r="AN172" s="78" t="s">
        <v>1317</v>
      </c>
      <c r="AO172" s="93" t="s">
        <v>1487</v>
      </c>
      <c r="AP172" s="78" t="s">
        <v>66</v>
      </c>
      <c r="AQ172" s="2"/>
      <c r="AR172" s="3"/>
      <c r="AS172" s="3"/>
      <c r="AT172" s="3"/>
      <c r="AU172" s="3"/>
    </row>
    <row r="173" spans="1:47" x14ac:dyDescent="0.25">
      <c r="A173" s="64" t="s">
        <v>357</v>
      </c>
      <c r="B173" s="65" t="s">
        <v>1897</v>
      </c>
      <c r="C173" s="65" t="s">
        <v>56</v>
      </c>
      <c r="D173" s="66"/>
      <c r="E173" s="68"/>
      <c r="F173" s="95" t="s">
        <v>1232</v>
      </c>
      <c r="G173" s="65" t="s">
        <v>51</v>
      </c>
      <c r="H173" s="69" t="s">
        <v>357</v>
      </c>
      <c r="I173" s="70"/>
      <c r="J173" s="70"/>
      <c r="K173" s="69" t="s">
        <v>1743</v>
      </c>
      <c r="L173" s="73"/>
      <c r="M173" s="74">
        <v>5380.197265625</v>
      </c>
      <c r="N173" s="74">
        <v>9820.0703125</v>
      </c>
      <c r="O173" s="75"/>
      <c r="P173" s="76"/>
      <c r="Q173" s="76"/>
      <c r="R173" s="79"/>
      <c r="S173" s="49">
        <v>0</v>
      </c>
      <c r="T173" s="49">
        <v>0</v>
      </c>
      <c r="U173" s="50">
        <v>0</v>
      </c>
      <c r="V173" s="50">
        <v>0</v>
      </c>
      <c r="W173" s="50">
        <v>0</v>
      </c>
      <c r="X173" s="50">
        <v>0</v>
      </c>
      <c r="Y173" s="50">
        <v>0</v>
      </c>
      <c r="Z173" s="50" t="s">
        <v>1832</v>
      </c>
      <c r="AA173" s="71">
        <v>173</v>
      </c>
      <c r="AB173" s="71"/>
      <c r="AC173" s="72"/>
      <c r="AD173" s="78">
        <v>191</v>
      </c>
      <c r="AE173" s="78">
        <v>200</v>
      </c>
      <c r="AF173" s="78">
        <v>574</v>
      </c>
      <c r="AG173" s="78">
        <v>1</v>
      </c>
      <c r="AH173" s="78">
        <v>-16200</v>
      </c>
      <c r="AI173" s="78" t="s">
        <v>604</v>
      </c>
      <c r="AJ173" s="78" t="s">
        <v>796</v>
      </c>
      <c r="AK173" s="93" t="s">
        <v>958</v>
      </c>
      <c r="AL173" s="78" t="s">
        <v>1053</v>
      </c>
      <c r="AM173" s="94">
        <v>39988.777349537035</v>
      </c>
      <c r="AN173" s="78" t="s">
        <v>1317</v>
      </c>
      <c r="AO173" s="93" t="s">
        <v>1488</v>
      </c>
      <c r="AP173" s="78" t="s">
        <v>66</v>
      </c>
      <c r="AQ173" s="2"/>
      <c r="AR173" s="3"/>
      <c r="AS173" s="3"/>
      <c r="AT173" s="3"/>
      <c r="AU173" s="3"/>
    </row>
    <row r="174" spans="1:47" x14ac:dyDescent="0.25">
      <c r="A174" s="64" t="s">
        <v>358</v>
      </c>
      <c r="B174" s="65" t="s">
        <v>1894</v>
      </c>
      <c r="C174" s="65" t="s">
        <v>56</v>
      </c>
      <c r="D174" s="66"/>
      <c r="E174" s="68"/>
      <c r="F174" s="95" t="s">
        <v>1233</v>
      </c>
      <c r="G174" s="65" t="s">
        <v>51</v>
      </c>
      <c r="H174" s="69" t="s">
        <v>358</v>
      </c>
      <c r="I174" s="70"/>
      <c r="J174" s="70"/>
      <c r="K174" s="69" t="s">
        <v>1744</v>
      </c>
      <c r="L174" s="73"/>
      <c r="M174" s="74">
        <v>961.22052001953125</v>
      </c>
      <c r="N174" s="74">
        <v>6476.99462890625</v>
      </c>
      <c r="O174" s="75"/>
      <c r="P174" s="76"/>
      <c r="Q174" s="76"/>
      <c r="R174" s="79"/>
      <c r="S174" s="49">
        <v>0</v>
      </c>
      <c r="T174" s="49">
        <v>0</v>
      </c>
      <c r="U174" s="50">
        <v>0</v>
      </c>
      <c r="V174" s="50">
        <v>0</v>
      </c>
      <c r="W174" s="50">
        <v>0</v>
      </c>
      <c r="X174" s="50">
        <v>0</v>
      </c>
      <c r="Y174" s="50">
        <v>0</v>
      </c>
      <c r="Z174" s="50" t="s">
        <v>1832</v>
      </c>
      <c r="AA174" s="71">
        <v>174</v>
      </c>
      <c r="AB174" s="71"/>
      <c r="AC174" s="72"/>
      <c r="AD174" s="78">
        <v>40</v>
      </c>
      <c r="AE174" s="78">
        <v>23</v>
      </c>
      <c r="AF174" s="78">
        <v>294</v>
      </c>
      <c r="AG174" s="78">
        <v>1</v>
      </c>
      <c r="AH174" s="78">
        <v>-25200</v>
      </c>
      <c r="AI174" s="78"/>
      <c r="AJ174" s="78"/>
      <c r="AK174" s="78"/>
      <c r="AL174" s="78" t="s">
        <v>1050</v>
      </c>
      <c r="AM174" s="94">
        <v>40598.738344907404</v>
      </c>
      <c r="AN174" s="78" t="s">
        <v>1317</v>
      </c>
      <c r="AO174" s="93" t="s">
        <v>1489</v>
      </c>
      <c r="AP174" s="78" t="s">
        <v>66</v>
      </c>
      <c r="AQ174" s="2"/>
      <c r="AR174" s="3"/>
      <c r="AS174" s="3"/>
      <c r="AT174" s="3"/>
      <c r="AU174" s="3"/>
    </row>
    <row r="175" spans="1:47" x14ac:dyDescent="0.25">
      <c r="A175" s="64" t="s">
        <v>359</v>
      </c>
      <c r="B175" s="65" t="s">
        <v>1900</v>
      </c>
      <c r="C175" s="65" t="s">
        <v>56</v>
      </c>
      <c r="D175" s="66"/>
      <c r="E175" s="68"/>
      <c r="F175" s="95" t="s">
        <v>1234</v>
      </c>
      <c r="G175" s="65" t="s">
        <v>51</v>
      </c>
      <c r="H175" s="69" t="s">
        <v>359</v>
      </c>
      <c r="I175" s="70"/>
      <c r="J175" s="70"/>
      <c r="K175" s="69" t="s">
        <v>1745</v>
      </c>
      <c r="L175" s="73"/>
      <c r="M175" s="74">
        <v>2383.6376953125</v>
      </c>
      <c r="N175" s="74">
        <v>8523.0517578125</v>
      </c>
      <c r="O175" s="75"/>
      <c r="P175" s="76"/>
      <c r="Q175" s="76"/>
      <c r="R175" s="79"/>
      <c r="S175" s="49">
        <v>0</v>
      </c>
      <c r="T175" s="49">
        <v>0</v>
      </c>
      <c r="U175" s="50">
        <v>0</v>
      </c>
      <c r="V175" s="50">
        <v>0</v>
      </c>
      <c r="W175" s="50">
        <v>0</v>
      </c>
      <c r="X175" s="50">
        <v>0</v>
      </c>
      <c r="Y175" s="50">
        <v>0</v>
      </c>
      <c r="Z175" s="50" t="s">
        <v>1832</v>
      </c>
      <c r="AA175" s="71">
        <v>175</v>
      </c>
      <c r="AB175" s="71"/>
      <c r="AC175" s="72"/>
      <c r="AD175" s="78">
        <v>1109</v>
      </c>
      <c r="AE175" s="78">
        <v>850</v>
      </c>
      <c r="AF175" s="78">
        <v>8850</v>
      </c>
      <c r="AG175" s="78">
        <v>157</v>
      </c>
      <c r="AH175" s="78">
        <v>0</v>
      </c>
      <c r="AI175" s="78" t="s">
        <v>605</v>
      </c>
      <c r="AJ175" s="78" t="s">
        <v>797</v>
      </c>
      <c r="AK175" s="93" t="s">
        <v>959</v>
      </c>
      <c r="AL175" s="78" t="s">
        <v>1056</v>
      </c>
      <c r="AM175" s="94">
        <v>39405.448622685188</v>
      </c>
      <c r="AN175" s="78" t="s">
        <v>1317</v>
      </c>
      <c r="AO175" s="93" t="s">
        <v>1490</v>
      </c>
      <c r="AP175" s="78" t="s">
        <v>66</v>
      </c>
      <c r="AQ175" s="2"/>
      <c r="AR175" s="3"/>
      <c r="AS175" s="3"/>
      <c r="AT175" s="3"/>
      <c r="AU175" s="3"/>
    </row>
    <row r="176" spans="1:47" x14ac:dyDescent="0.25">
      <c r="A176" s="64" t="s">
        <v>360</v>
      </c>
      <c r="B176" s="65" t="s">
        <v>1853</v>
      </c>
      <c r="C176" s="65" t="s">
        <v>56</v>
      </c>
      <c r="D176" s="66"/>
      <c r="E176" s="68"/>
      <c r="F176" s="95" t="s">
        <v>1235</v>
      </c>
      <c r="G176" s="65" t="s">
        <v>51</v>
      </c>
      <c r="H176" s="69" t="s">
        <v>360</v>
      </c>
      <c r="I176" s="70"/>
      <c r="J176" s="70"/>
      <c r="K176" s="69" t="s">
        <v>1746</v>
      </c>
      <c r="L176" s="73"/>
      <c r="M176" s="74">
        <v>5827.11376953125</v>
      </c>
      <c r="N176" s="74">
        <v>2621.960205078125</v>
      </c>
      <c r="O176" s="75"/>
      <c r="P176" s="76"/>
      <c r="Q176" s="76"/>
      <c r="R176" s="79"/>
      <c r="S176" s="49">
        <v>0</v>
      </c>
      <c r="T176" s="49">
        <v>0</v>
      </c>
      <c r="U176" s="50">
        <v>0</v>
      </c>
      <c r="V176" s="50">
        <v>0</v>
      </c>
      <c r="W176" s="50">
        <v>0</v>
      </c>
      <c r="X176" s="50">
        <v>0</v>
      </c>
      <c r="Y176" s="50">
        <v>0</v>
      </c>
      <c r="Z176" s="50" t="s">
        <v>1832</v>
      </c>
      <c r="AA176" s="71">
        <v>176</v>
      </c>
      <c r="AB176" s="71"/>
      <c r="AC176" s="72"/>
      <c r="AD176" s="78">
        <v>221</v>
      </c>
      <c r="AE176" s="78">
        <v>22</v>
      </c>
      <c r="AF176" s="78">
        <v>463</v>
      </c>
      <c r="AG176" s="78">
        <v>62</v>
      </c>
      <c r="AH176" s="78"/>
      <c r="AI176" s="78" t="s">
        <v>606</v>
      </c>
      <c r="AJ176" s="78"/>
      <c r="AK176" s="78"/>
      <c r="AL176" s="78"/>
      <c r="AM176" s="94">
        <v>41614.411296296297</v>
      </c>
      <c r="AN176" s="78" t="s">
        <v>1317</v>
      </c>
      <c r="AO176" s="93" t="s">
        <v>1491</v>
      </c>
      <c r="AP176" s="78" t="s">
        <v>66</v>
      </c>
      <c r="AQ176" s="2"/>
      <c r="AR176" s="3"/>
      <c r="AS176" s="3"/>
      <c r="AT176" s="3"/>
      <c r="AU176" s="3"/>
    </row>
    <row r="177" spans="1:47" x14ac:dyDescent="0.25">
      <c r="A177" s="64" t="s">
        <v>361</v>
      </c>
      <c r="B177" s="65" t="s">
        <v>1853</v>
      </c>
      <c r="C177" s="65" t="s">
        <v>56</v>
      </c>
      <c r="D177" s="66"/>
      <c r="E177" s="68"/>
      <c r="F177" s="95" t="s">
        <v>1236</v>
      </c>
      <c r="G177" s="65" t="s">
        <v>51</v>
      </c>
      <c r="H177" s="69" t="s">
        <v>361</v>
      </c>
      <c r="I177" s="70"/>
      <c r="J177" s="70"/>
      <c r="K177" s="69" t="s">
        <v>1747</v>
      </c>
      <c r="L177" s="73"/>
      <c r="M177" s="74">
        <v>9727.1650390625</v>
      </c>
      <c r="N177" s="74">
        <v>3973.643310546875</v>
      </c>
      <c r="O177" s="75"/>
      <c r="P177" s="76"/>
      <c r="Q177" s="76"/>
      <c r="R177" s="79"/>
      <c r="S177" s="49">
        <v>0</v>
      </c>
      <c r="T177" s="49">
        <v>0</v>
      </c>
      <c r="U177" s="50">
        <v>0</v>
      </c>
      <c r="V177" s="50">
        <v>0</v>
      </c>
      <c r="W177" s="50">
        <v>0</v>
      </c>
      <c r="X177" s="50">
        <v>0</v>
      </c>
      <c r="Y177" s="50">
        <v>0</v>
      </c>
      <c r="Z177" s="50" t="s">
        <v>1832</v>
      </c>
      <c r="AA177" s="71">
        <v>177</v>
      </c>
      <c r="AB177" s="71"/>
      <c r="AC177" s="72"/>
      <c r="AD177" s="78">
        <v>506</v>
      </c>
      <c r="AE177" s="78">
        <v>1699</v>
      </c>
      <c r="AF177" s="78">
        <v>72206</v>
      </c>
      <c r="AG177" s="78">
        <v>1</v>
      </c>
      <c r="AH177" s="78"/>
      <c r="AI177" s="78" t="s">
        <v>607</v>
      </c>
      <c r="AJ177" s="78"/>
      <c r="AK177" s="93" t="s">
        <v>960</v>
      </c>
      <c r="AL177" s="78"/>
      <c r="AM177" s="94">
        <v>40007.370196759257</v>
      </c>
      <c r="AN177" s="78" t="s">
        <v>1317</v>
      </c>
      <c r="AO177" s="93" t="s">
        <v>1492</v>
      </c>
      <c r="AP177" s="78" t="s">
        <v>66</v>
      </c>
      <c r="AQ177" s="2"/>
      <c r="AR177" s="3"/>
      <c r="AS177" s="3"/>
      <c r="AT177" s="3"/>
      <c r="AU177" s="3"/>
    </row>
    <row r="178" spans="1:47" x14ac:dyDescent="0.25">
      <c r="A178" s="64" t="s">
        <v>362</v>
      </c>
      <c r="B178" s="65" t="s">
        <v>1861</v>
      </c>
      <c r="C178" s="65" t="s">
        <v>56</v>
      </c>
      <c r="D178" s="66"/>
      <c r="E178" s="68"/>
      <c r="F178" s="95" t="s">
        <v>1237</v>
      </c>
      <c r="G178" s="65" t="s">
        <v>51</v>
      </c>
      <c r="H178" s="69" t="s">
        <v>362</v>
      </c>
      <c r="I178" s="70"/>
      <c r="J178" s="70"/>
      <c r="K178" s="69" t="s">
        <v>1748</v>
      </c>
      <c r="L178" s="73"/>
      <c r="M178" s="74">
        <v>3344.62744140625</v>
      </c>
      <c r="N178" s="74">
        <v>9859.6005859375</v>
      </c>
      <c r="O178" s="75"/>
      <c r="P178" s="76"/>
      <c r="Q178" s="76"/>
      <c r="R178" s="79"/>
      <c r="S178" s="49">
        <v>0</v>
      </c>
      <c r="T178" s="49">
        <v>0</v>
      </c>
      <c r="U178" s="50">
        <v>0</v>
      </c>
      <c r="V178" s="50">
        <v>0</v>
      </c>
      <c r="W178" s="50">
        <v>0</v>
      </c>
      <c r="X178" s="50">
        <v>0</v>
      </c>
      <c r="Y178" s="50">
        <v>0</v>
      </c>
      <c r="Z178" s="50" t="s">
        <v>1832</v>
      </c>
      <c r="AA178" s="71">
        <v>178</v>
      </c>
      <c r="AB178" s="71"/>
      <c r="AC178" s="72"/>
      <c r="AD178" s="78">
        <v>698</v>
      </c>
      <c r="AE178" s="78">
        <v>405</v>
      </c>
      <c r="AF178" s="78">
        <v>4463</v>
      </c>
      <c r="AG178" s="78">
        <v>27</v>
      </c>
      <c r="AH178" s="78">
        <v>25200</v>
      </c>
      <c r="AI178" s="78" t="s">
        <v>608</v>
      </c>
      <c r="AJ178" s="78" t="s">
        <v>798</v>
      </c>
      <c r="AK178" s="93" t="s">
        <v>961</v>
      </c>
      <c r="AL178" s="78" t="s">
        <v>1021</v>
      </c>
      <c r="AM178" s="94">
        <v>40009.479189814818</v>
      </c>
      <c r="AN178" s="78" t="s">
        <v>1317</v>
      </c>
      <c r="AO178" s="93" t="s">
        <v>1493</v>
      </c>
      <c r="AP178" s="78" t="s">
        <v>66</v>
      </c>
      <c r="AQ178" s="2"/>
      <c r="AR178" s="3"/>
      <c r="AS178" s="3"/>
      <c r="AT178" s="3"/>
      <c r="AU178" s="3"/>
    </row>
    <row r="179" spans="1:47" x14ac:dyDescent="0.25">
      <c r="A179" s="64" t="s">
        <v>363</v>
      </c>
      <c r="B179" s="65" t="s">
        <v>1865</v>
      </c>
      <c r="C179" s="65" t="s">
        <v>56</v>
      </c>
      <c r="D179" s="66"/>
      <c r="E179" s="68"/>
      <c r="F179" s="95" t="s">
        <v>1238</v>
      </c>
      <c r="G179" s="65" t="s">
        <v>51</v>
      </c>
      <c r="H179" s="69" t="s">
        <v>363</v>
      </c>
      <c r="I179" s="70"/>
      <c r="J179" s="70"/>
      <c r="K179" s="69" t="s">
        <v>1749</v>
      </c>
      <c r="L179" s="73"/>
      <c r="M179" s="74">
        <v>145.67453002929687</v>
      </c>
      <c r="N179" s="74">
        <v>5730.88232421875</v>
      </c>
      <c r="O179" s="75"/>
      <c r="P179" s="76"/>
      <c r="Q179" s="76"/>
      <c r="R179" s="79"/>
      <c r="S179" s="49">
        <v>0</v>
      </c>
      <c r="T179" s="49">
        <v>0</v>
      </c>
      <c r="U179" s="50">
        <v>0</v>
      </c>
      <c r="V179" s="50">
        <v>0</v>
      </c>
      <c r="W179" s="50">
        <v>0</v>
      </c>
      <c r="X179" s="50">
        <v>0</v>
      </c>
      <c r="Y179" s="50">
        <v>0</v>
      </c>
      <c r="Z179" s="50" t="s">
        <v>1832</v>
      </c>
      <c r="AA179" s="71">
        <v>179</v>
      </c>
      <c r="AB179" s="71"/>
      <c r="AC179" s="72"/>
      <c r="AD179" s="78">
        <v>120</v>
      </c>
      <c r="AE179" s="78">
        <v>64</v>
      </c>
      <c r="AF179" s="78">
        <v>1060</v>
      </c>
      <c r="AG179" s="78">
        <v>19</v>
      </c>
      <c r="AH179" s="78">
        <v>3600</v>
      </c>
      <c r="AI179" s="78" t="s">
        <v>609</v>
      </c>
      <c r="AJ179" s="78" t="s">
        <v>799</v>
      </c>
      <c r="AK179" s="93" t="s">
        <v>962</v>
      </c>
      <c r="AL179" s="78" t="s">
        <v>805</v>
      </c>
      <c r="AM179" s="94">
        <v>40545.749386574076</v>
      </c>
      <c r="AN179" s="78" t="s">
        <v>1317</v>
      </c>
      <c r="AO179" s="93" t="s">
        <v>1494</v>
      </c>
      <c r="AP179" s="78" t="s">
        <v>66</v>
      </c>
      <c r="AQ179" s="2"/>
      <c r="AR179" s="3"/>
      <c r="AS179" s="3"/>
      <c r="AT179" s="3"/>
      <c r="AU179" s="3"/>
    </row>
    <row r="180" spans="1:47" x14ac:dyDescent="0.25">
      <c r="A180" s="64" t="s">
        <v>364</v>
      </c>
      <c r="B180" s="65" t="s">
        <v>1869</v>
      </c>
      <c r="C180" s="65" t="s">
        <v>56</v>
      </c>
      <c r="D180" s="66"/>
      <c r="E180" s="68"/>
      <c r="F180" s="95" t="s">
        <v>1239</v>
      </c>
      <c r="G180" s="65" t="s">
        <v>51</v>
      </c>
      <c r="H180" s="69" t="s">
        <v>364</v>
      </c>
      <c r="I180" s="70"/>
      <c r="J180" s="70"/>
      <c r="K180" s="69" t="s">
        <v>1750</v>
      </c>
      <c r="L180" s="73"/>
      <c r="M180" s="74">
        <v>8905.3740234375</v>
      </c>
      <c r="N180" s="74">
        <v>3721.770751953125</v>
      </c>
      <c r="O180" s="75"/>
      <c r="P180" s="76"/>
      <c r="Q180" s="76"/>
      <c r="R180" s="79"/>
      <c r="S180" s="49">
        <v>0</v>
      </c>
      <c r="T180" s="49">
        <v>0</v>
      </c>
      <c r="U180" s="50">
        <v>0</v>
      </c>
      <c r="V180" s="50">
        <v>0</v>
      </c>
      <c r="W180" s="50">
        <v>0</v>
      </c>
      <c r="X180" s="50">
        <v>0</v>
      </c>
      <c r="Y180" s="50">
        <v>0</v>
      </c>
      <c r="Z180" s="50" t="s">
        <v>1832</v>
      </c>
      <c r="AA180" s="71">
        <v>180</v>
      </c>
      <c r="AB180" s="71"/>
      <c r="AC180" s="72"/>
      <c r="AD180" s="78">
        <v>200</v>
      </c>
      <c r="AE180" s="78">
        <v>26</v>
      </c>
      <c r="AF180" s="78">
        <v>2120</v>
      </c>
      <c r="AG180" s="78">
        <v>1</v>
      </c>
      <c r="AH180" s="78">
        <v>-28800</v>
      </c>
      <c r="AI180" s="78" t="s">
        <v>610</v>
      </c>
      <c r="AJ180" s="78" t="s">
        <v>800</v>
      </c>
      <c r="AK180" s="93" t="s">
        <v>963</v>
      </c>
      <c r="AL180" s="78" t="s">
        <v>1026</v>
      </c>
      <c r="AM180" s="94">
        <v>40597.146261574075</v>
      </c>
      <c r="AN180" s="78" t="s">
        <v>1317</v>
      </c>
      <c r="AO180" s="93" t="s">
        <v>1495</v>
      </c>
      <c r="AP180" s="78" t="s">
        <v>66</v>
      </c>
      <c r="AQ180" s="2"/>
      <c r="AR180" s="3"/>
      <c r="AS180" s="3"/>
      <c r="AT180" s="3"/>
      <c r="AU180" s="3"/>
    </row>
    <row r="181" spans="1:47" x14ac:dyDescent="0.25">
      <c r="A181" s="64" t="s">
        <v>365</v>
      </c>
      <c r="B181" s="65" t="s">
        <v>1859</v>
      </c>
      <c r="C181" s="65" t="s">
        <v>56</v>
      </c>
      <c r="D181" s="66"/>
      <c r="E181" s="68"/>
      <c r="F181" s="95" t="s">
        <v>1240</v>
      </c>
      <c r="G181" s="65" t="s">
        <v>51</v>
      </c>
      <c r="H181" s="69" t="s">
        <v>365</v>
      </c>
      <c r="I181" s="70"/>
      <c r="J181" s="70"/>
      <c r="K181" s="69" t="s">
        <v>1751</v>
      </c>
      <c r="L181" s="73"/>
      <c r="M181" s="74">
        <v>5646.31640625</v>
      </c>
      <c r="N181" s="74">
        <v>8767.9765625</v>
      </c>
      <c r="O181" s="75"/>
      <c r="P181" s="76"/>
      <c r="Q181" s="76"/>
      <c r="R181" s="79"/>
      <c r="S181" s="49">
        <v>0</v>
      </c>
      <c r="T181" s="49">
        <v>0</v>
      </c>
      <c r="U181" s="50">
        <v>0</v>
      </c>
      <c r="V181" s="50">
        <v>0</v>
      </c>
      <c r="W181" s="50">
        <v>0</v>
      </c>
      <c r="X181" s="50">
        <v>0</v>
      </c>
      <c r="Y181" s="50">
        <v>0</v>
      </c>
      <c r="Z181" s="50" t="s">
        <v>1832</v>
      </c>
      <c r="AA181" s="71">
        <v>181</v>
      </c>
      <c r="AB181" s="71"/>
      <c r="AC181" s="72"/>
      <c r="AD181" s="78">
        <v>280</v>
      </c>
      <c r="AE181" s="78">
        <v>477</v>
      </c>
      <c r="AF181" s="78">
        <v>56363</v>
      </c>
      <c r="AG181" s="78">
        <v>87</v>
      </c>
      <c r="AH181" s="78">
        <v>7200</v>
      </c>
      <c r="AI181" s="78" t="s">
        <v>611</v>
      </c>
      <c r="AJ181" s="78" t="s">
        <v>801</v>
      </c>
      <c r="AK181" s="78"/>
      <c r="AL181" s="78" t="s">
        <v>1019</v>
      </c>
      <c r="AM181" s="94">
        <v>40576.740613425929</v>
      </c>
      <c r="AN181" s="78" t="s">
        <v>1317</v>
      </c>
      <c r="AO181" s="93" t="s">
        <v>1496</v>
      </c>
      <c r="AP181" s="78" t="s">
        <v>66</v>
      </c>
      <c r="AQ181" s="2"/>
      <c r="AR181" s="3"/>
      <c r="AS181" s="3"/>
      <c r="AT181" s="3"/>
      <c r="AU181" s="3"/>
    </row>
    <row r="182" spans="1:47" x14ac:dyDescent="0.25">
      <c r="A182" s="64" t="s">
        <v>366</v>
      </c>
      <c r="B182" s="65" t="s">
        <v>1901</v>
      </c>
      <c r="C182" s="65" t="s">
        <v>56</v>
      </c>
      <c r="D182" s="66"/>
      <c r="E182" s="68"/>
      <c r="F182" s="95" t="s">
        <v>1241</v>
      </c>
      <c r="G182" s="65" t="s">
        <v>51</v>
      </c>
      <c r="H182" s="69" t="s">
        <v>366</v>
      </c>
      <c r="I182" s="70"/>
      <c r="J182" s="70"/>
      <c r="K182" s="69" t="s">
        <v>1752</v>
      </c>
      <c r="L182" s="73"/>
      <c r="M182" s="74">
        <v>5498.44580078125</v>
      </c>
      <c r="N182" s="74">
        <v>1954.9219970703125</v>
      </c>
      <c r="O182" s="75"/>
      <c r="P182" s="76"/>
      <c r="Q182" s="76"/>
      <c r="R182" s="79"/>
      <c r="S182" s="49">
        <v>0</v>
      </c>
      <c r="T182" s="49">
        <v>0</v>
      </c>
      <c r="U182" s="50">
        <v>0</v>
      </c>
      <c r="V182" s="50">
        <v>0</v>
      </c>
      <c r="W182" s="50">
        <v>0</v>
      </c>
      <c r="X182" s="50">
        <v>0</v>
      </c>
      <c r="Y182" s="50">
        <v>0</v>
      </c>
      <c r="Z182" s="50" t="s">
        <v>1832</v>
      </c>
      <c r="AA182" s="71">
        <v>182</v>
      </c>
      <c r="AB182" s="71"/>
      <c r="AC182" s="72"/>
      <c r="AD182" s="78">
        <v>8800</v>
      </c>
      <c r="AE182" s="78">
        <v>42441</v>
      </c>
      <c r="AF182" s="78">
        <v>22061</v>
      </c>
      <c r="AG182" s="78">
        <v>33</v>
      </c>
      <c r="AH182" s="78">
        <v>19800</v>
      </c>
      <c r="AI182" s="78" t="s">
        <v>612</v>
      </c>
      <c r="AJ182" s="78" t="s">
        <v>802</v>
      </c>
      <c r="AK182" s="93" t="s">
        <v>964</v>
      </c>
      <c r="AL182" s="78" t="s">
        <v>1057</v>
      </c>
      <c r="AM182" s="94">
        <v>39854.706817129627</v>
      </c>
      <c r="AN182" s="78" t="s">
        <v>1317</v>
      </c>
      <c r="AO182" s="93" t="s">
        <v>1497</v>
      </c>
      <c r="AP182" s="78" t="s">
        <v>66</v>
      </c>
      <c r="AQ182" s="2"/>
      <c r="AR182" s="3"/>
      <c r="AS182" s="3"/>
      <c r="AT182" s="3"/>
      <c r="AU182" s="3"/>
    </row>
    <row r="183" spans="1:47" x14ac:dyDescent="0.25">
      <c r="A183" s="64" t="s">
        <v>367</v>
      </c>
      <c r="B183" s="65" t="s">
        <v>1871</v>
      </c>
      <c r="C183" s="65" t="s">
        <v>56</v>
      </c>
      <c r="D183" s="66"/>
      <c r="E183" s="68"/>
      <c r="F183" s="95" t="s">
        <v>1242</v>
      </c>
      <c r="G183" s="65" t="s">
        <v>51</v>
      </c>
      <c r="H183" s="69" t="s">
        <v>367</v>
      </c>
      <c r="I183" s="70"/>
      <c r="J183" s="70"/>
      <c r="K183" s="69" t="s">
        <v>1753</v>
      </c>
      <c r="L183" s="73"/>
      <c r="M183" s="74">
        <v>3247.80224609375</v>
      </c>
      <c r="N183" s="74">
        <v>2378.65478515625</v>
      </c>
      <c r="O183" s="75"/>
      <c r="P183" s="76"/>
      <c r="Q183" s="76"/>
      <c r="R183" s="79"/>
      <c r="S183" s="49">
        <v>0</v>
      </c>
      <c r="T183" s="49">
        <v>0</v>
      </c>
      <c r="U183" s="50">
        <v>0</v>
      </c>
      <c r="V183" s="50">
        <v>0</v>
      </c>
      <c r="W183" s="50">
        <v>0</v>
      </c>
      <c r="X183" s="50">
        <v>0</v>
      </c>
      <c r="Y183" s="50">
        <v>0</v>
      </c>
      <c r="Z183" s="50" t="s">
        <v>1832</v>
      </c>
      <c r="AA183" s="71">
        <v>183</v>
      </c>
      <c r="AB183" s="71"/>
      <c r="AC183" s="72"/>
      <c r="AD183" s="78">
        <v>539</v>
      </c>
      <c r="AE183" s="78">
        <v>2946</v>
      </c>
      <c r="AF183" s="78">
        <v>23588</v>
      </c>
      <c r="AG183" s="78">
        <v>1722</v>
      </c>
      <c r="AH183" s="78">
        <v>3600</v>
      </c>
      <c r="AI183" s="78" t="s">
        <v>613</v>
      </c>
      <c r="AJ183" s="78"/>
      <c r="AK183" s="78"/>
      <c r="AL183" s="78" t="s">
        <v>1028</v>
      </c>
      <c r="AM183" s="94">
        <v>40511.691493055558</v>
      </c>
      <c r="AN183" s="78" t="s">
        <v>1317</v>
      </c>
      <c r="AO183" s="93" t="s">
        <v>1498</v>
      </c>
      <c r="AP183" s="78" t="s">
        <v>66</v>
      </c>
      <c r="AQ183" s="2"/>
      <c r="AR183" s="3"/>
      <c r="AS183" s="3"/>
      <c r="AT183" s="3"/>
      <c r="AU183" s="3"/>
    </row>
    <row r="184" spans="1:47" x14ac:dyDescent="0.25">
      <c r="A184" s="64" t="s">
        <v>368</v>
      </c>
      <c r="B184" s="65" t="s">
        <v>1853</v>
      </c>
      <c r="C184" s="65" t="s">
        <v>56</v>
      </c>
      <c r="D184" s="66"/>
      <c r="E184" s="68"/>
      <c r="F184" s="95" t="s">
        <v>1243</v>
      </c>
      <c r="G184" s="65" t="s">
        <v>51</v>
      </c>
      <c r="H184" s="69" t="s">
        <v>368</v>
      </c>
      <c r="I184" s="70"/>
      <c r="J184" s="70"/>
      <c r="K184" s="69" t="s">
        <v>1754</v>
      </c>
      <c r="L184" s="73"/>
      <c r="M184" s="74">
        <v>3707.078125</v>
      </c>
      <c r="N184" s="74">
        <v>8078.7783203125</v>
      </c>
      <c r="O184" s="75"/>
      <c r="P184" s="76"/>
      <c r="Q184" s="76"/>
      <c r="R184" s="79"/>
      <c r="S184" s="49">
        <v>0</v>
      </c>
      <c r="T184" s="49">
        <v>0</v>
      </c>
      <c r="U184" s="50">
        <v>0</v>
      </c>
      <c r="V184" s="50">
        <v>0</v>
      </c>
      <c r="W184" s="50">
        <v>0</v>
      </c>
      <c r="X184" s="50">
        <v>0</v>
      </c>
      <c r="Y184" s="50">
        <v>0</v>
      </c>
      <c r="Z184" s="50" t="s">
        <v>1832</v>
      </c>
      <c r="AA184" s="71">
        <v>184</v>
      </c>
      <c r="AB184" s="71"/>
      <c r="AC184" s="72"/>
      <c r="AD184" s="78">
        <v>446</v>
      </c>
      <c r="AE184" s="78">
        <v>536</v>
      </c>
      <c r="AF184" s="78">
        <v>6712</v>
      </c>
      <c r="AG184" s="78">
        <v>4472</v>
      </c>
      <c r="AH184" s="78"/>
      <c r="AI184" s="78" t="s">
        <v>614</v>
      </c>
      <c r="AJ184" s="78" t="s">
        <v>803</v>
      </c>
      <c r="AK184" s="93" t="s">
        <v>965</v>
      </c>
      <c r="AL184" s="78"/>
      <c r="AM184" s="94">
        <v>41482.034907407404</v>
      </c>
      <c r="AN184" s="78" t="s">
        <v>1317</v>
      </c>
      <c r="AO184" s="93" t="s">
        <v>1499</v>
      </c>
      <c r="AP184" s="78" t="s">
        <v>66</v>
      </c>
      <c r="AQ184" s="2"/>
      <c r="AR184" s="3"/>
      <c r="AS184" s="3"/>
      <c r="AT184" s="3"/>
      <c r="AU184" s="3"/>
    </row>
    <row r="185" spans="1:47" x14ac:dyDescent="0.25">
      <c r="A185" s="64" t="s">
        <v>369</v>
      </c>
      <c r="B185" s="65" t="s">
        <v>1865</v>
      </c>
      <c r="C185" s="65" t="s">
        <v>56</v>
      </c>
      <c r="D185" s="66"/>
      <c r="E185" s="68"/>
      <c r="F185" s="95" t="s">
        <v>1244</v>
      </c>
      <c r="G185" s="65" t="s">
        <v>51</v>
      </c>
      <c r="H185" s="69" t="s">
        <v>369</v>
      </c>
      <c r="I185" s="70"/>
      <c r="J185" s="70"/>
      <c r="K185" s="69" t="s">
        <v>1755</v>
      </c>
      <c r="L185" s="73"/>
      <c r="M185" s="74">
        <v>1909.228759765625</v>
      </c>
      <c r="N185" s="74">
        <v>7801.67041015625</v>
      </c>
      <c r="O185" s="75"/>
      <c r="P185" s="76"/>
      <c r="Q185" s="76"/>
      <c r="R185" s="79"/>
      <c r="S185" s="49">
        <v>0</v>
      </c>
      <c r="T185" s="49">
        <v>0</v>
      </c>
      <c r="U185" s="50">
        <v>0</v>
      </c>
      <c r="V185" s="50">
        <v>0</v>
      </c>
      <c r="W185" s="50">
        <v>0</v>
      </c>
      <c r="X185" s="50">
        <v>0</v>
      </c>
      <c r="Y185" s="50">
        <v>0</v>
      </c>
      <c r="Z185" s="50" t="s">
        <v>1832</v>
      </c>
      <c r="AA185" s="71">
        <v>185</v>
      </c>
      <c r="AB185" s="71"/>
      <c r="AC185" s="72"/>
      <c r="AD185" s="78">
        <v>1888</v>
      </c>
      <c r="AE185" s="78">
        <v>2910</v>
      </c>
      <c r="AF185" s="78">
        <v>56722</v>
      </c>
      <c r="AG185" s="78">
        <v>622</v>
      </c>
      <c r="AH185" s="78">
        <v>3600</v>
      </c>
      <c r="AI185" s="78" t="s">
        <v>615</v>
      </c>
      <c r="AJ185" s="78" t="s">
        <v>804</v>
      </c>
      <c r="AK185" s="78"/>
      <c r="AL185" s="78" t="s">
        <v>805</v>
      </c>
      <c r="AM185" s="94">
        <v>40758.699293981481</v>
      </c>
      <c r="AN185" s="78" t="s">
        <v>1317</v>
      </c>
      <c r="AO185" s="93" t="s">
        <v>1500</v>
      </c>
      <c r="AP185" s="78" t="s">
        <v>66</v>
      </c>
      <c r="AQ185" s="2"/>
      <c r="AR185" s="3"/>
      <c r="AS185" s="3"/>
      <c r="AT185" s="3"/>
      <c r="AU185" s="3"/>
    </row>
    <row r="186" spans="1:47" x14ac:dyDescent="0.25">
      <c r="A186" s="64" t="s">
        <v>370</v>
      </c>
      <c r="B186" s="65" t="s">
        <v>1865</v>
      </c>
      <c r="C186" s="65" t="s">
        <v>56</v>
      </c>
      <c r="D186" s="66"/>
      <c r="E186" s="68"/>
      <c r="F186" s="95" t="s">
        <v>1245</v>
      </c>
      <c r="G186" s="65" t="s">
        <v>51</v>
      </c>
      <c r="H186" s="69" t="s">
        <v>370</v>
      </c>
      <c r="I186" s="70"/>
      <c r="J186" s="70"/>
      <c r="K186" s="69" t="s">
        <v>1756</v>
      </c>
      <c r="L186" s="73"/>
      <c r="M186" s="74">
        <v>9457.2197265625</v>
      </c>
      <c r="N186" s="74">
        <v>6779.54736328125</v>
      </c>
      <c r="O186" s="75"/>
      <c r="P186" s="76"/>
      <c r="Q186" s="76"/>
      <c r="R186" s="79"/>
      <c r="S186" s="49">
        <v>0</v>
      </c>
      <c r="T186" s="49">
        <v>0</v>
      </c>
      <c r="U186" s="50">
        <v>0</v>
      </c>
      <c r="V186" s="50">
        <v>0</v>
      </c>
      <c r="W186" s="50">
        <v>0</v>
      </c>
      <c r="X186" s="50">
        <v>0</v>
      </c>
      <c r="Y186" s="50">
        <v>0</v>
      </c>
      <c r="Z186" s="50" t="s">
        <v>1832</v>
      </c>
      <c r="AA186" s="71">
        <v>186</v>
      </c>
      <c r="AB186" s="71"/>
      <c r="AC186" s="72"/>
      <c r="AD186" s="78">
        <v>707</v>
      </c>
      <c r="AE186" s="78">
        <v>1059</v>
      </c>
      <c r="AF186" s="78">
        <v>17200</v>
      </c>
      <c r="AG186" s="78">
        <v>78</v>
      </c>
      <c r="AH186" s="78">
        <v>3600</v>
      </c>
      <c r="AI186" s="78" t="s">
        <v>616</v>
      </c>
      <c r="AJ186" s="78" t="s">
        <v>805</v>
      </c>
      <c r="AK186" s="78"/>
      <c r="AL186" s="78" t="s">
        <v>805</v>
      </c>
      <c r="AM186" s="94">
        <v>40241.983483796299</v>
      </c>
      <c r="AN186" s="78" t="s">
        <v>1317</v>
      </c>
      <c r="AO186" s="93" t="s">
        <v>1501</v>
      </c>
      <c r="AP186" s="78" t="s">
        <v>66</v>
      </c>
      <c r="AQ186" s="2"/>
      <c r="AR186" s="3"/>
      <c r="AS186" s="3"/>
      <c r="AT186" s="3"/>
      <c r="AU186" s="3"/>
    </row>
    <row r="187" spans="1:47" x14ac:dyDescent="0.25">
      <c r="A187" s="64" t="s">
        <v>371</v>
      </c>
      <c r="B187" s="65" t="s">
        <v>1857</v>
      </c>
      <c r="C187" s="65" t="s">
        <v>56</v>
      </c>
      <c r="D187" s="66"/>
      <c r="E187" s="68"/>
      <c r="F187" s="95" t="s">
        <v>1246</v>
      </c>
      <c r="G187" s="65" t="s">
        <v>51</v>
      </c>
      <c r="H187" s="69" t="s">
        <v>371</v>
      </c>
      <c r="I187" s="70"/>
      <c r="J187" s="70"/>
      <c r="K187" s="69" t="s">
        <v>1757</v>
      </c>
      <c r="L187" s="73"/>
      <c r="M187" s="74">
        <v>1379.0106201171875</v>
      </c>
      <c r="N187" s="74">
        <v>2178.386962890625</v>
      </c>
      <c r="O187" s="75"/>
      <c r="P187" s="76"/>
      <c r="Q187" s="76"/>
      <c r="R187" s="79"/>
      <c r="S187" s="49">
        <v>0</v>
      </c>
      <c r="T187" s="49">
        <v>0</v>
      </c>
      <c r="U187" s="50">
        <v>0</v>
      </c>
      <c r="V187" s="50">
        <v>0</v>
      </c>
      <c r="W187" s="50">
        <v>0</v>
      </c>
      <c r="X187" s="50">
        <v>0</v>
      </c>
      <c r="Y187" s="50">
        <v>0</v>
      </c>
      <c r="Z187" s="50" t="s">
        <v>1832</v>
      </c>
      <c r="AA187" s="71">
        <v>187</v>
      </c>
      <c r="AB187" s="71"/>
      <c r="AC187" s="72"/>
      <c r="AD187" s="78">
        <v>576</v>
      </c>
      <c r="AE187" s="78">
        <v>1024</v>
      </c>
      <c r="AF187" s="78">
        <v>12120</v>
      </c>
      <c r="AG187" s="78">
        <v>195</v>
      </c>
      <c r="AH187" s="78">
        <v>-21600</v>
      </c>
      <c r="AI187" s="78" t="s">
        <v>617</v>
      </c>
      <c r="AJ187" s="78" t="s">
        <v>806</v>
      </c>
      <c r="AK187" s="93" t="s">
        <v>966</v>
      </c>
      <c r="AL187" s="78" t="s">
        <v>1017</v>
      </c>
      <c r="AM187" s="94">
        <v>40331.754317129627</v>
      </c>
      <c r="AN187" s="78" t="s">
        <v>1317</v>
      </c>
      <c r="AO187" s="93" t="s">
        <v>1502</v>
      </c>
      <c r="AP187" s="78" t="s">
        <v>66</v>
      </c>
      <c r="AQ187" s="2"/>
      <c r="AR187" s="3"/>
      <c r="AS187" s="3"/>
      <c r="AT187" s="3"/>
      <c r="AU187" s="3"/>
    </row>
    <row r="188" spans="1:47" x14ac:dyDescent="0.25">
      <c r="A188" s="64" t="s">
        <v>372</v>
      </c>
      <c r="B188" s="65" t="s">
        <v>1863</v>
      </c>
      <c r="C188" s="65" t="s">
        <v>56</v>
      </c>
      <c r="D188" s="66"/>
      <c r="E188" s="68"/>
      <c r="F188" s="95" t="s">
        <v>1247</v>
      </c>
      <c r="G188" s="65" t="s">
        <v>51</v>
      </c>
      <c r="H188" s="69" t="s">
        <v>372</v>
      </c>
      <c r="I188" s="70"/>
      <c r="J188" s="70"/>
      <c r="K188" s="69" t="s">
        <v>1758</v>
      </c>
      <c r="L188" s="73"/>
      <c r="M188" s="74">
        <v>4967.5595703125</v>
      </c>
      <c r="N188" s="74">
        <v>139.39974975585937</v>
      </c>
      <c r="O188" s="75"/>
      <c r="P188" s="76"/>
      <c r="Q188" s="76"/>
      <c r="R188" s="79"/>
      <c r="S188" s="49">
        <v>0</v>
      </c>
      <c r="T188" s="49">
        <v>0</v>
      </c>
      <c r="U188" s="50">
        <v>0</v>
      </c>
      <c r="V188" s="50">
        <v>0</v>
      </c>
      <c r="W188" s="50">
        <v>0</v>
      </c>
      <c r="X188" s="50">
        <v>0</v>
      </c>
      <c r="Y188" s="50">
        <v>0</v>
      </c>
      <c r="Z188" s="50" t="s">
        <v>1832</v>
      </c>
      <c r="AA188" s="71">
        <v>188</v>
      </c>
      <c r="AB188" s="71"/>
      <c r="AC188" s="72"/>
      <c r="AD188" s="78">
        <v>768</v>
      </c>
      <c r="AE188" s="78">
        <v>18005</v>
      </c>
      <c r="AF188" s="78">
        <v>126290</v>
      </c>
      <c r="AG188" s="78">
        <v>3390</v>
      </c>
      <c r="AH188" s="78">
        <v>0</v>
      </c>
      <c r="AI188" s="78" t="s">
        <v>618</v>
      </c>
      <c r="AJ188" s="78" t="s">
        <v>807</v>
      </c>
      <c r="AK188" s="93" t="s">
        <v>967</v>
      </c>
      <c r="AL188" s="78" t="s">
        <v>734</v>
      </c>
      <c r="AM188" s="94">
        <v>39933.488645833335</v>
      </c>
      <c r="AN188" s="78" t="s">
        <v>1317</v>
      </c>
      <c r="AO188" s="93" t="s">
        <v>1503</v>
      </c>
      <c r="AP188" s="78" t="s">
        <v>66</v>
      </c>
      <c r="AQ188" s="2"/>
      <c r="AR188" s="3"/>
      <c r="AS188" s="3"/>
      <c r="AT188" s="3"/>
      <c r="AU188" s="3"/>
    </row>
    <row r="189" spans="1:47" x14ac:dyDescent="0.25">
      <c r="A189" s="64" t="s">
        <v>373</v>
      </c>
      <c r="B189" s="65" t="s">
        <v>1863</v>
      </c>
      <c r="C189" s="65" t="s">
        <v>56</v>
      </c>
      <c r="D189" s="66"/>
      <c r="E189" s="68"/>
      <c r="F189" s="95" t="s">
        <v>1248</v>
      </c>
      <c r="G189" s="65" t="s">
        <v>51</v>
      </c>
      <c r="H189" s="69" t="s">
        <v>373</v>
      </c>
      <c r="I189" s="70"/>
      <c r="J189" s="70"/>
      <c r="K189" s="69" t="s">
        <v>1759</v>
      </c>
      <c r="L189" s="73"/>
      <c r="M189" s="74">
        <v>1147.6827392578125</v>
      </c>
      <c r="N189" s="74">
        <v>8579.9990234375</v>
      </c>
      <c r="O189" s="75"/>
      <c r="P189" s="76"/>
      <c r="Q189" s="76"/>
      <c r="R189" s="79"/>
      <c r="S189" s="49">
        <v>0</v>
      </c>
      <c r="T189" s="49">
        <v>0</v>
      </c>
      <c r="U189" s="50">
        <v>0</v>
      </c>
      <c r="V189" s="50">
        <v>0</v>
      </c>
      <c r="W189" s="50">
        <v>0</v>
      </c>
      <c r="X189" s="50">
        <v>0</v>
      </c>
      <c r="Y189" s="50">
        <v>0</v>
      </c>
      <c r="Z189" s="50" t="s">
        <v>1832</v>
      </c>
      <c r="AA189" s="71">
        <v>189</v>
      </c>
      <c r="AB189" s="71"/>
      <c r="AC189" s="72"/>
      <c r="AD189" s="78">
        <v>275</v>
      </c>
      <c r="AE189" s="78">
        <v>141</v>
      </c>
      <c r="AF189" s="78">
        <v>5616</v>
      </c>
      <c r="AG189" s="78">
        <v>866</v>
      </c>
      <c r="AH189" s="78">
        <v>0</v>
      </c>
      <c r="AI189" s="78" t="s">
        <v>619</v>
      </c>
      <c r="AJ189" s="78" t="s">
        <v>808</v>
      </c>
      <c r="AK189" s="93" t="s">
        <v>968</v>
      </c>
      <c r="AL189" s="78" t="s">
        <v>734</v>
      </c>
      <c r="AM189" s="94">
        <v>40255.773645833331</v>
      </c>
      <c r="AN189" s="78" t="s">
        <v>1317</v>
      </c>
      <c r="AO189" s="93" t="s">
        <v>1504</v>
      </c>
      <c r="AP189" s="78" t="s">
        <v>66</v>
      </c>
      <c r="AQ189" s="2"/>
      <c r="AR189" s="3"/>
      <c r="AS189" s="3"/>
      <c r="AT189" s="3"/>
      <c r="AU189" s="3"/>
    </row>
    <row r="190" spans="1:47" x14ac:dyDescent="0.25">
      <c r="A190" s="64" t="s">
        <v>374</v>
      </c>
      <c r="B190" s="65" t="s">
        <v>1860</v>
      </c>
      <c r="C190" s="65" t="s">
        <v>56</v>
      </c>
      <c r="D190" s="66"/>
      <c r="E190" s="68"/>
      <c r="F190" s="95" t="s">
        <v>1249</v>
      </c>
      <c r="G190" s="65" t="s">
        <v>51</v>
      </c>
      <c r="H190" s="69" t="s">
        <v>374</v>
      </c>
      <c r="I190" s="70"/>
      <c r="J190" s="70"/>
      <c r="K190" s="69" t="s">
        <v>1760</v>
      </c>
      <c r="L190" s="73"/>
      <c r="M190" s="74">
        <v>2440.21484375</v>
      </c>
      <c r="N190" s="74">
        <v>9027.6884765625</v>
      </c>
      <c r="O190" s="75"/>
      <c r="P190" s="76"/>
      <c r="Q190" s="76"/>
      <c r="R190" s="79"/>
      <c r="S190" s="49">
        <v>0</v>
      </c>
      <c r="T190" s="49">
        <v>0</v>
      </c>
      <c r="U190" s="50">
        <v>0</v>
      </c>
      <c r="V190" s="50">
        <v>0</v>
      </c>
      <c r="W190" s="50">
        <v>0</v>
      </c>
      <c r="X190" s="50">
        <v>0</v>
      </c>
      <c r="Y190" s="50">
        <v>0</v>
      </c>
      <c r="Z190" s="50" t="s">
        <v>1832</v>
      </c>
      <c r="AA190" s="71">
        <v>190</v>
      </c>
      <c r="AB190" s="71"/>
      <c r="AC190" s="72"/>
      <c r="AD190" s="78">
        <v>119</v>
      </c>
      <c r="AE190" s="78">
        <v>785</v>
      </c>
      <c r="AF190" s="78">
        <v>29884</v>
      </c>
      <c r="AG190" s="78">
        <v>8186</v>
      </c>
      <c r="AH190" s="78">
        <v>-18000</v>
      </c>
      <c r="AI190" s="78" t="s">
        <v>620</v>
      </c>
      <c r="AJ190" s="78" t="s">
        <v>809</v>
      </c>
      <c r="AK190" s="78"/>
      <c r="AL190" s="78" t="s">
        <v>1020</v>
      </c>
      <c r="AM190" s="94">
        <v>40940.144224537034</v>
      </c>
      <c r="AN190" s="78" t="s">
        <v>1317</v>
      </c>
      <c r="AO190" s="93" t="s">
        <v>1505</v>
      </c>
      <c r="AP190" s="78" t="s">
        <v>66</v>
      </c>
      <c r="AQ190" s="2"/>
      <c r="AR190" s="3"/>
      <c r="AS190" s="3"/>
      <c r="AT190" s="3"/>
      <c r="AU190" s="3"/>
    </row>
    <row r="191" spans="1:47" x14ac:dyDescent="0.25">
      <c r="A191" s="64" t="s">
        <v>375</v>
      </c>
      <c r="B191" s="65" t="s">
        <v>1869</v>
      </c>
      <c r="C191" s="65" t="s">
        <v>56</v>
      </c>
      <c r="D191" s="66"/>
      <c r="E191" s="68"/>
      <c r="F191" s="95" t="s">
        <v>1250</v>
      </c>
      <c r="G191" s="65" t="s">
        <v>51</v>
      </c>
      <c r="H191" s="69" t="s">
        <v>375</v>
      </c>
      <c r="I191" s="70"/>
      <c r="J191" s="70"/>
      <c r="K191" s="69" t="s">
        <v>1761</v>
      </c>
      <c r="L191" s="73"/>
      <c r="M191" s="74">
        <v>9296.318359375</v>
      </c>
      <c r="N191" s="74">
        <v>1292.0123291015625</v>
      </c>
      <c r="O191" s="75"/>
      <c r="P191" s="76"/>
      <c r="Q191" s="76"/>
      <c r="R191" s="79"/>
      <c r="S191" s="49">
        <v>0</v>
      </c>
      <c r="T191" s="49">
        <v>0</v>
      </c>
      <c r="U191" s="50">
        <v>0</v>
      </c>
      <c r="V191" s="50">
        <v>0</v>
      </c>
      <c r="W191" s="50">
        <v>0</v>
      </c>
      <c r="X191" s="50">
        <v>0</v>
      </c>
      <c r="Y191" s="50">
        <v>0</v>
      </c>
      <c r="Z191" s="50" t="s">
        <v>1832</v>
      </c>
      <c r="AA191" s="71">
        <v>191</v>
      </c>
      <c r="AB191" s="71"/>
      <c r="AC191" s="72"/>
      <c r="AD191" s="78">
        <v>549</v>
      </c>
      <c r="AE191" s="78">
        <v>5057</v>
      </c>
      <c r="AF191" s="78">
        <v>16502</v>
      </c>
      <c r="AG191" s="78">
        <v>3900</v>
      </c>
      <c r="AH191" s="78">
        <v>-28800</v>
      </c>
      <c r="AI191" s="78" t="s">
        <v>621</v>
      </c>
      <c r="AJ191" s="78" t="s">
        <v>810</v>
      </c>
      <c r="AK191" s="78"/>
      <c r="AL191" s="78" t="s">
        <v>1026</v>
      </c>
      <c r="AM191" s="94">
        <v>41021.869143518517</v>
      </c>
      <c r="AN191" s="78" t="s">
        <v>1317</v>
      </c>
      <c r="AO191" s="93" t="s">
        <v>1506</v>
      </c>
      <c r="AP191" s="78" t="s">
        <v>66</v>
      </c>
      <c r="AQ191" s="2"/>
      <c r="AR191" s="3"/>
      <c r="AS191" s="3"/>
      <c r="AT191" s="3"/>
      <c r="AU191" s="3"/>
    </row>
    <row r="192" spans="1:47" x14ac:dyDescent="0.25">
      <c r="A192" s="64" t="s">
        <v>376</v>
      </c>
      <c r="B192" s="65" t="s">
        <v>1871</v>
      </c>
      <c r="C192" s="65" t="s">
        <v>56</v>
      </c>
      <c r="D192" s="66"/>
      <c r="E192" s="68"/>
      <c r="F192" s="95" t="s">
        <v>1251</v>
      </c>
      <c r="G192" s="65" t="s">
        <v>51</v>
      </c>
      <c r="H192" s="69" t="s">
        <v>376</v>
      </c>
      <c r="I192" s="70"/>
      <c r="J192" s="70"/>
      <c r="K192" s="69" t="s">
        <v>1762</v>
      </c>
      <c r="L192" s="73"/>
      <c r="M192" s="74">
        <v>1186.5111083984375</v>
      </c>
      <c r="N192" s="74">
        <v>4358.30419921875</v>
      </c>
      <c r="O192" s="75"/>
      <c r="P192" s="76"/>
      <c r="Q192" s="76"/>
      <c r="R192" s="79"/>
      <c r="S192" s="49">
        <v>0</v>
      </c>
      <c r="T192" s="49">
        <v>0</v>
      </c>
      <c r="U192" s="50">
        <v>0</v>
      </c>
      <c r="V192" s="50">
        <v>0</v>
      </c>
      <c r="W192" s="50">
        <v>0</v>
      </c>
      <c r="X192" s="50">
        <v>0</v>
      </c>
      <c r="Y192" s="50">
        <v>0</v>
      </c>
      <c r="Z192" s="50" t="s">
        <v>1832</v>
      </c>
      <c r="AA192" s="71">
        <v>192</v>
      </c>
      <c r="AB192" s="71"/>
      <c r="AC192" s="72"/>
      <c r="AD192" s="78">
        <v>478</v>
      </c>
      <c r="AE192" s="78">
        <v>128</v>
      </c>
      <c r="AF192" s="78">
        <v>811</v>
      </c>
      <c r="AG192" s="78">
        <v>98</v>
      </c>
      <c r="AH192" s="78">
        <v>3600</v>
      </c>
      <c r="AI192" s="78" t="s">
        <v>622</v>
      </c>
      <c r="AJ192" s="78"/>
      <c r="AK192" s="78"/>
      <c r="AL192" s="78" t="s">
        <v>1028</v>
      </c>
      <c r="AM192" s="94">
        <v>40928.311550925922</v>
      </c>
      <c r="AN192" s="78" t="s">
        <v>1317</v>
      </c>
      <c r="AO192" s="93" t="s">
        <v>1507</v>
      </c>
      <c r="AP192" s="78" t="s">
        <v>66</v>
      </c>
      <c r="AQ192" s="2"/>
      <c r="AR192" s="3"/>
      <c r="AS192" s="3"/>
      <c r="AT192" s="3"/>
      <c r="AU192" s="3"/>
    </row>
    <row r="193" spans="1:47" x14ac:dyDescent="0.25">
      <c r="A193" s="64" t="s">
        <v>377</v>
      </c>
      <c r="B193" s="65" t="s">
        <v>1888</v>
      </c>
      <c r="C193" s="65" t="s">
        <v>56</v>
      </c>
      <c r="D193" s="66"/>
      <c r="E193" s="68"/>
      <c r="F193" s="95" t="s">
        <v>1252</v>
      </c>
      <c r="G193" s="65" t="s">
        <v>51</v>
      </c>
      <c r="H193" s="69" t="s">
        <v>377</v>
      </c>
      <c r="I193" s="70"/>
      <c r="J193" s="70"/>
      <c r="K193" s="69" t="s">
        <v>1763</v>
      </c>
      <c r="L193" s="73"/>
      <c r="M193" s="74">
        <v>8288.46875</v>
      </c>
      <c r="N193" s="74">
        <v>7525.9833984375</v>
      </c>
      <c r="O193" s="75"/>
      <c r="P193" s="76"/>
      <c r="Q193" s="76"/>
      <c r="R193" s="79"/>
      <c r="S193" s="49">
        <v>0</v>
      </c>
      <c r="T193" s="49">
        <v>0</v>
      </c>
      <c r="U193" s="50">
        <v>0</v>
      </c>
      <c r="V193" s="50">
        <v>0</v>
      </c>
      <c r="W193" s="50">
        <v>0</v>
      </c>
      <c r="X193" s="50">
        <v>0</v>
      </c>
      <c r="Y193" s="50">
        <v>0</v>
      </c>
      <c r="Z193" s="50" t="s">
        <v>1832</v>
      </c>
      <c r="AA193" s="71">
        <v>193</v>
      </c>
      <c r="AB193" s="71"/>
      <c r="AC193" s="72"/>
      <c r="AD193" s="78">
        <v>1954</v>
      </c>
      <c r="AE193" s="78">
        <v>460</v>
      </c>
      <c r="AF193" s="78">
        <v>9732</v>
      </c>
      <c r="AG193" s="78">
        <v>1057</v>
      </c>
      <c r="AH193" s="78">
        <v>3600</v>
      </c>
      <c r="AI193" s="78" t="s">
        <v>623</v>
      </c>
      <c r="AJ193" s="78" t="s">
        <v>811</v>
      </c>
      <c r="AK193" s="78"/>
      <c r="AL193" s="78" t="s">
        <v>1044</v>
      </c>
      <c r="AM193" s="94">
        <v>40137.826168981483</v>
      </c>
      <c r="AN193" s="78" t="s">
        <v>1317</v>
      </c>
      <c r="AO193" s="93" t="s">
        <v>1508</v>
      </c>
      <c r="AP193" s="78" t="s">
        <v>66</v>
      </c>
      <c r="AQ193" s="2"/>
      <c r="AR193" s="3"/>
      <c r="AS193" s="3"/>
      <c r="AT193" s="3"/>
      <c r="AU193" s="3"/>
    </row>
    <row r="194" spans="1:47" x14ac:dyDescent="0.25">
      <c r="A194" s="64" t="s">
        <v>378</v>
      </c>
      <c r="B194" s="65" t="s">
        <v>1862</v>
      </c>
      <c r="C194" s="65" t="s">
        <v>56</v>
      </c>
      <c r="D194" s="66"/>
      <c r="E194" s="68"/>
      <c r="F194" s="95" t="s">
        <v>1253</v>
      </c>
      <c r="G194" s="65" t="s">
        <v>51</v>
      </c>
      <c r="H194" s="69" t="s">
        <v>378</v>
      </c>
      <c r="I194" s="70"/>
      <c r="J194" s="70"/>
      <c r="K194" s="69" t="s">
        <v>1764</v>
      </c>
      <c r="L194" s="73"/>
      <c r="M194" s="74">
        <v>488.493896484375</v>
      </c>
      <c r="N194" s="74">
        <v>5139.2861328125</v>
      </c>
      <c r="O194" s="75"/>
      <c r="P194" s="76"/>
      <c r="Q194" s="76"/>
      <c r="R194" s="79"/>
      <c r="S194" s="49">
        <v>0</v>
      </c>
      <c r="T194" s="49">
        <v>0</v>
      </c>
      <c r="U194" s="50">
        <v>0</v>
      </c>
      <c r="V194" s="50">
        <v>0</v>
      </c>
      <c r="W194" s="50">
        <v>0</v>
      </c>
      <c r="X194" s="50">
        <v>0</v>
      </c>
      <c r="Y194" s="50">
        <v>0</v>
      </c>
      <c r="Z194" s="50" t="s">
        <v>1832</v>
      </c>
      <c r="AA194" s="71">
        <v>194</v>
      </c>
      <c r="AB194" s="71"/>
      <c r="AC194" s="72"/>
      <c r="AD194" s="78">
        <v>344</v>
      </c>
      <c r="AE194" s="78">
        <v>525</v>
      </c>
      <c r="AF194" s="78">
        <v>7509</v>
      </c>
      <c r="AG194" s="78">
        <v>100</v>
      </c>
      <c r="AH194" s="78">
        <v>39600</v>
      </c>
      <c r="AI194" s="78" t="s">
        <v>624</v>
      </c>
      <c r="AJ194" s="78" t="s">
        <v>708</v>
      </c>
      <c r="AK194" s="93" t="s">
        <v>969</v>
      </c>
      <c r="AL194" s="78" t="s">
        <v>728</v>
      </c>
      <c r="AM194" s="94">
        <v>39923.721273148149</v>
      </c>
      <c r="AN194" s="78" t="s">
        <v>1317</v>
      </c>
      <c r="AO194" s="93" t="s">
        <v>1509</v>
      </c>
      <c r="AP194" s="78" t="s">
        <v>66</v>
      </c>
      <c r="AQ194" s="2"/>
      <c r="AR194" s="3"/>
      <c r="AS194" s="3"/>
      <c r="AT194" s="3"/>
      <c r="AU194" s="3"/>
    </row>
    <row r="195" spans="1:47" x14ac:dyDescent="0.25">
      <c r="A195" s="64" t="s">
        <v>379</v>
      </c>
      <c r="B195" s="65" t="s">
        <v>1880</v>
      </c>
      <c r="C195" s="65" t="s">
        <v>56</v>
      </c>
      <c r="D195" s="66"/>
      <c r="E195" s="68"/>
      <c r="F195" s="95" t="s">
        <v>1254</v>
      </c>
      <c r="G195" s="65" t="s">
        <v>51</v>
      </c>
      <c r="H195" s="69" t="s">
        <v>379</v>
      </c>
      <c r="I195" s="70"/>
      <c r="J195" s="70"/>
      <c r="K195" s="69" t="s">
        <v>1765</v>
      </c>
      <c r="L195" s="73"/>
      <c r="M195" s="74">
        <v>7162.640625</v>
      </c>
      <c r="N195" s="74">
        <v>5143.35888671875</v>
      </c>
      <c r="O195" s="75"/>
      <c r="P195" s="76"/>
      <c r="Q195" s="76"/>
      <c r="R195" s="79"/>
      <c r="S195" s="49">
        <v>0</v>
      </c>
      <c r="T195" s="49">
        <v>0</v>
      </c>
      <c r="U195" s="50">
        <v>0</v>
      </c>
      <c r="V195" s="50">
        <v>0</v>
      </c>
      <c r="W195" s="50">
        <v>0</v>
      </c>
      <c r="X195" s="50">
        <v>0</v>
      </c>
      <c r="Y195" s="50">
        <v>0</v>
      </c>
      <c r="Z195" s="50" t="s">
        <v>1832</v>
      </c>
      <c r="AA195" s="71">
        <v>195</v>
      </c>
      <c r="AB195" s="71"/>
      <c r="AC195" s="72"/>
      <c r="AD195" s="78">
        <v>169</v>
      </c>
      <c r="AE195" s="78">
        <v>101</v>
      </c>
      <c r="AF195" s="78">
        <v>9505</v>
      </c>
      <c r="AG195" s="78">
        <v>729</v>
      </c>
      <c r="AH195" s="78">
        <v>3600</v>
      </c>
      <c r="AI195" s="78"/>
      <c r="AJ195" s="78"/>
      <c r="AK195" s="78"/>
      <c r="AL195" s="78" t="s">
        <v>836</v>
      </c>
      <c r="AM195" s="94">
        <v>39819.614699074074</v>
      </c>
      <c r="AN195" s="78" t="s">
        <v>1317</v>
      </c>
      <c r="AO195" s="93" t="s">
        <v>1510</v>
      </c>
      <c r="AP195" s="78" t="s">
        <v>66</v>
      </c>
      <c r="AQ195" s="2"/>
      <c r="AR195" s="3"/>
      <c r="AS195" s="3"/>
      <c r="AT195" s="3"/>
      <c r="AU195" s="3"/>
    </row>
    <row r="196" spans="1:47" x14ac:dyDescent="0.25">
      <c r="A196" s="64" t="s">
        <v>380</v>
      </c>
      <c r="B196" s="65" t="s">
        <v>1869</v>
      </c>
      <c r="C196" s="65" t="s">
        <v>56</v>
      </c>
      <c r="D196" s="66"/>
      <c r="E196" s="68"/>
      <c r="F196" s="95" t="s">
        <v>1255</v>
      </c>
      <c r="G196" s="65" t="s">
        <v>51</v>
      </c>
      <c r="H196" s="69" t="s">
        <v>380</v>
      </c>
      <c r="I196" s="70"/>
      <c r="J196" s="70"/>
      <c r="K196" s="69" t="s">
        <v>1766</v>
      </c>
      <c r="L196" s="73"/>
      <c r="M196" s="74">
        <v>6709.96826171875</v>
      </c>
      <c r="N196" s="74">
        <v>614.19073486328125</v>
      </c>
      <c r="O196" s="75"/>
      <c r="P196" s="76"/>
      <c r="Q196" s="76"/>
      <c r="R196" s="79"/>
      <c r="S196" s="49">
        <v>0</v>
      </c>
      <c r="T196" s="49">
        <v>0</v>
      </c>
      <c r="U196" s="50">
        <v>0</v>
      </c>
      <c r="V196" s="50">
        <v>0</v>
      </c>
      <c r="W196" s="50">
        <v>0</v>
      </c>
      <c r="X196" s="50">
        <v>0</v>
      </c>
      <c r="Y196" s="50">
        <v>0</v>
      </c>
      <c r="Z196" s="50" t="s">
        <v>1832</v>
      </c>
      <c r="AA196" s="71">
        <v>196</v>
      </c>
      <c r="AB196" s="71"/>
      <c r="AC196" s="72"/>
      <c r="AD196" s="78">
        <v>1481</v>
      </c>
      <c r="AE196" s="78">
        <v>453</v>
      </c>
      <c r="AF196" s="78">
        <v>100</v>
      </c>
      <c r="AG196" s="78">
        <v>0</v>
      </c>
      <c r="AH196" s="78">
        <v>-28800</v>
      </c>
      <c r="AI196" s="78" t="s">
        <v>625</v>
      </c>
      <c r="AJ196" s="78"/>
      <c r="AK196" s="78"/>
      <c r="AL196" s="78" t="s">
        <v>1026</v>
      </c>
      <c r="AM196" s="94">
        <v>40611.859386574077</v>
      </c>
      <c r="AN196" s="78" t="s">
        <v>1317</v>
      </c>
      <c r="AO196" s="93" t="s">
        <v>1511</v>
      </c>
      <c r="AP196" s="78" t="s">
        <v>66</v>
      </c>
      <c r="AQ196" s="2"/>
      <c r="AR196" s="3"/>
      <c r="AS196" s="3"/>
      <c r="AT196" s="3"/>
      <c r="AU196" s="3"/>
    </row>
    <row r="197" spans="1:47" x14ac:dyDescent="0.25">
      <c r="A197" s="64" t="s">
        <v>381</v>
      </c>
      <c r="B197" s="65" t="s">
        <v>1860</v>
      </c>
      <c r="C197" s="65" t="s">
        <v>56</v>
      </c>
      <c r="D197" s="66"/>
      <c r="E197" s="68"/>
      <c r="F197" s="95" t="s">
        <v>1256</v>
      </c>
      <c r="G197" s="65" t="s">
        <v>51</v>
      </c>
      <c r="H197" s="69" t="s">
        <v>381</v>
      </c>
      <c r="I197" s="70"/>
      <c r="J197" s="70"/>
      <c r="K197" s="69" t="s">
        <v>1767</v>
      </c>
      <c r="L197" s="73"/>
      <c r="M197" s="74">
        <v>899.30450439453125</v>
      </c>
      <c r="N197" s="74">
        <v>2451.974609375</v>
      </c>
      <c r="O197" s="75"/>
      <c r="P197" s="76"/>
      <c r="Q197" s="76"/>
      <c r="R197" s="79"/>
      <c r="S197" s="49">
        <v>0</v>
      </c>
      <c r="T197" s="49">
        <v>0</v>
      </c>
      <c r="U197" s="50">
        <v>0</v>
      </c>
      <c r="V197" s="50">
        <v>0</v>
      </c>
      <c r="W197" s="50">
        <v>0</v>
      </c>
      <c r="X197" s="50">
        <v>0</v>
      </c>
      <c r="Y197" s="50">
        <v>0</v>
      </c>
      <c r="Z197" s="50" t="s">
        <v>1832</v>
      </c>
      <c r="AA197" s="71">
        <v>197</v>
      </c>
      <c r="AB197" s="71"/>
      <c r="AC197" s="72"/>
      <c r="AD197" s="78">
        <v>928</v>
      </c>
      <c r="AE197" s="78">
        <v>270</v>
      </c>
      <c r="AF197" s="78">
        <v>2118</v>
      </c>
      <c r="AG197" s="78">
        <v>140</v>
      </c>
      <c r="AH197" s="78">
        <v>-18000</v>
      </c>
      <c r="AI197" s="78" t="s">
        <v>626</v>
      </c>
      <c r="AJ197" s="78" t="s">
        <v>812</v>
      </c>
      <c r="AK197" s="93" t="s">
        <v>970</v>
      </c>
      <c r="AL197" s="78" t="s">
        <v>1020</v>
      </c>
      <c r="AM197" s="94">
        <v>39721.532453703701</v>
      </c>
      <c r="AN197" s="78" t="s">
        <v>1317</v>
      </c>
      <c r="AO197" s="93" t="s">
        <v>1512</v>
      </c>
      <c r="AP197" s="78" t="s">
        <v>66</v>
      </c>
      <c r="AQ197" s="2"/>
      <c r="AR197" s="3"/>
      <c r="AS197" s="3"/>
      <c r="AT197" s="3"/>
      <c r="AU197" s="3"/>
    </row>
    <row r="198" spans="1:47" x14ac:dyDescent="0.25">
      <c r="A198" s="64" t="s">
        <v>382</v>
      </c>
      <c r="B198" s="65" t="s">
        <v>1855</v>
      </c>
      <c r="C198" s="65" t="s">
        <v>56</v>
      </c>
      <c r="D198" s="66"/>
      <c r="E198" s="68"/>
      <c r="F198" s="95" t="s">
        <v>1257</v>
      </c>
      <c r="G198" s="65" t="s">
        <v>51</v>
      </c>
      <c r="H198" s="69" t="s">
        <v>382</v>
      </c>
      <c r="I198" s="70"/>
      <c r="J198" s="70"/>
      <c r="K198" s="69" t="s">
        <v>1768</v>
      </c>
      <c r="L198" s="73"/>
      <c r="M198" s="74">
        <v>1480.060791015625</v>
      </c>
      <c r="N198" s="74">
        <v>2817.13623046875</v>
      </c>
      <c r="O198" s="75"/>
      <c r="P198" s="76"/>
      <c r="Q198" s="76"/>
      <c r="R198" s="79"/>
      <c r="S198" s="49">
        <v>0</v>
      </c>
      <c r="T198" s="49">
        <v>0</v>
      </c>
      <c r="U198" s="50">
        <v>0</v>
      </c>
      <c r="V198" s="50">
        <v>0</v>
      </c>
      <c r="W198" s="50">
        <v>0</v>
      </c>
      <c r="X198" s="50">
        <v>0</v>
      </c>
      <c r="Y198" s="50">
        <v>0</v>
      </c>
      <c r="Z198" s="50" t="s">
        <v>1832</v>
      </c>
      <c r="AA198" s="71">
        <v>198</v>
      </c>
      <c r="AB198" s="71"/>
      <c r="AC198" s="72"/>
      <c r="AD198" s="78">
        <v>614</v>
      </c>
      <c r="AE198" s="78">
        <v>114</v>
      </c>
      <c r="AF198" s="78">
        <v>8528</v>
      </c>
      <c r="AG198" s="78">
        <v>64</v>
      </c>
      <c r="AH198" s="78">
        <v>10800</v>
      </c>
      <c r="AI198" s="78" t="s">
        <v>627</v>
      </c>
      <c r="AJ198" s="78" t="s">
        <v>813</v>
      </c>
      <c r="AK198" s="78"/>
      <c r="AL198" s="78" t="s">
        <v>1015</v>
      </c>
      <c r="AM198" s="94">
        <v>41238.57403935185</v>
      </c>
      <c r="AN198" s="78" t="s">
        <v>1317</v>
      </c>
      <c r="AO198" s="93" t="s">
        <v>1513</v>
      </c>
      <c r="AP198" s="78" t="s">
        <v>66</v>
      </c>
      <c r="AQ198" s="2"/>
      <c r="AR198" s="3"/>
      <c r="AS198" s="3"/>
      <c r="AT198" s="3"/>
      <c r="AU198" s="3"/>
    </row>
    <row r="199" spans="1:47" x14ac:dyDescent="0.25">
      <c r="A199" s="64" t="s">
        <v>383</v>
      </c>
      <c r="B199" s="65" t="s">
        <v>1855</v>
      </c>
      <c r="C199" s="65" t="s">
        <v>56</v>
      </c>
      <c r="D199" s="66"/>
      <c r="E199" s="68"/>
      <c r="F199" s="95" t="s">
        <v>1258</v>
      </c>
      <c r="G199" s="65" t="s">
        <v>51</v>
      </c>
      <c r="H199" s="69" t="s">
        <v>383</v>
      </c>
      <c r="I199" s="70"/>
      <c r="J199" s="70"/>
      <c r="K199" s="69" t="s">
        <v>1769</v>
      </c>
      <c r="L199" s="73"/>
      <c r="M199" s="74">
        <v>5878.45703125</v>
      </c>
      <c r="N199" s="74">
        <v>838.110107421875</v>
      </c>
      <c r="O199" s="75"/>
      <c r="P199" s="76"/>
      <c r="Q199" s="76"/>
      <c r="R199" s="79"/>
      <c r="S199" s="49">
        <v>0</v>
      </c>
      <c r="T199" s="49">
        <v>0</v>
      </c>
      <c r="U199" s="50">
        <v>0</v>
      </c>
      <c r="V199" s="50">
        <v>0</v>
      </c>
      <c r="W199" s="50">
        <v>0</v>
      </c>
      <c r="X199" s="50">
        <v>0</v>
      </c>
      <c r="Y199" s="50">
        <v>0</v>
      </c>
      <c r="Z199" s="50" t="s">
        <v>1832</v>
      </c>
      <c r="AA199" s="71">
        <v>199</v>
      </c>
      <c r="AB199" s="71"/>
      <c r="AC199" s="72"/>
      <c r="AD199" s="78">
        <v>145</v>
      </c>
      <c r="AE199" s="78">
        <v>91</v>
      </c>
      <c r="AF199" s="78">
        <v>2154</v>
      </c>
      <c r="AG199" s="78">
        <v>410</v>
      </c>
      <c r="AH199" s="78">
        <v>10800</v>
      </c>
      <c r="AI199" s="78" t="s">
        <v>628</v>
      </c>
      <c r="AJ199" s="78" t="s">
        <v>814</v>
      </c>
      <c r="AK199" s="78"/>
      <c r="AL199" s="78" t="s">
        <v>1015</v>
      </c>
      <c r="AM199" s="94">
        <v>40894.885868055557</v>
      </c>
      <c r="AN199" s="78" t="s">
        <v>1317</v>
      </c>
      <c r="AO199" s="93" t="s">
        <v>1514</v>
      </c>
      <c r="AP199" s="78" t="s">
        <v>66</v>
      </c>
      <c r="AQ199" s="2"/>
      <c r="AR199" s="3"/>
      <c r="AS199" s="3"/>
      <c r="AT199" s="3"/>
      <c r="AU199" s="3"/>
    </row>
    <row r="200" spans="1:47" x14ac:dyDescent="0.25">
      <c r="A200" s="64" t="s">
        <v>384</v>
      </c>
      <c r="B200" s="65" t="s">
        <v>1879</v>
      </c>
      <c r="C200" s="65" t="s">
        <v>56</v>
      </c>
      <c r="D200" s="66"/>
      <c r="E200" s="68"/>
      <c r="F200" s="95" t="s">
        <v>1259</v>
      </c>
      <c r="G200" s="65" t="s">
        <v>51</v>
      </c>
      <c r="H200" s="69" t="s">
        <v>384</v>
      </c>
      <c r="I200" s="70"/>
      <c r="J200" s="70"/>
      <c r="K200" s="69" t="s">
        <v>1770</v>
      </c>
      <c r="L200" s="73"/>
      <c r="M200" s="74">
        <v>8820.439453125</v>
      </c>
      <c r="N200" s="74">
        <v>824.00018310546875</v>
      </c>
      <c r="O200" s="75"/>
      <c r="P200" s="76"/>
      <c r="Q200" s="76"/>
      <c r="R200" s="79"/>
      <c r="S200" s="49">
        <v>0</v>
      </c>
      <c r="T200" s="49">
        <v>0</v>
      </c>
      <c r="U200" s="50">
        <v>0</v>
      </c>
      <c r="V200" s="50">
        <v>0</v>
      </c>
      <c r="W200" s="50">
        <v>0</v>
      </c>
      <c r="X200" s="50">
        <v>0</v>
      </c>
      <c r="Y200" s="50">
        <v>0</v>
      </c>
      <c r="Z200" s="50" t="s">
        <v>1832</v>
      </c>
      <c r="AA200" s="71">
        <v>200</v>
      </c>
      <c r="AB200" s="71"/>
      <c r="AC200" s="72"/>
      <c r="AD200" s="78">
        <v>244</v>
      </c>
      <c r="AE200" s="78">
        <v>403</v>
      </c>
      <c r="AF200" s="78">
        <v>8675</v>
      </c>
      <c r="AG200" s="78">
        <v>0</v>
      </c>
      <c r="AH200" s="78">
        <v>25200</v>
      </c>
      <c r="AI200" s="78" t="s">
        <v>629</v>
      </c>
      <c r="AJ200" s="78" t="s">
        <v>815</v>
      </c>
      <c r="AK200" s="78"/>
      <c r="AL200" s="78" t="s">
        <v>1036</v>
      </c>
      <c r="AM200" s="94">
        <v>41069.489247685182</v>
      </c>
      <c r="AN200" s="78" t="s">
        <v>1317</v>
      </c>
      <c r="AO200" s="93" t="s">
        <v>1515</v>
      </c>
      <c r="AP200" s="78" t="s">
        <v>66</v>
      </c>
      <c r="AQ200" s="2"/>
      <c r="AR200" s="3"/>
      <c r="AS200" s="3"/>
      <c r="AT200" s="3"/>
      <c r="AU200" s="3"/>
    </row>
    <row r="201" spans="1:47" x14ac:dyDescent="0.25">
      <c r="A201" s="64" t="s">
        <v>385</v>
      </c>
      <c r="B201" s="65" t="s">
        <v>1855</v>
      </c>
      <c r="C201" s="65" t="s">
        <v>56</v>
      </c>
      <c r="D201" s="66"/>
      <c r="E201" s="68"/>
      <c r="F201" s="95" t="s">
        <v>1260</v>
      </c>
      <c r="G201" s="65" t="s">
        <v>51</v>
      </c>
      <c r="H201" s="69" t="s">
        <v>385</v>
      </c>
      <c r="I201" s="70"/>
      <c r="J201" s="70"/>
      <c r="K201" s="69" t="s">
        <v>1771</v>
      </c>
      <c r="L201" s="73"/>
      <c r="M201" s="74">
        <v>7051.8515625</v>
      </c>
      <c r="N201" s="74">
        <v>1540.190185546875</v>
      </c>
      <c r="O201" s="75"/>
      <c r="P201" s="76"/>
      <c r="Q201" s="76"/>
      <c r="R201" s="79"/>
      <c r="S201" s="49">
        <v>0</v>
      </c>
      <c r="T201" s="49">
        <v>0</v>
      </c>
      <c r="U201" s="50">
        <v>0</v>
      </c>
      <c r="V201" s="50">
        <v>0</v>
      </c>
      <c r="W201" s="50">
        <v>0</v>
      </c>
      <c r="X201" s="50">
        <v>0</v>
      </c>
      <c r="Y201" s="50">
        <v>0</v>
      </c>
      <c r="Z201" s="50" t="s">
        <v>1832</v>
      </c>
      <c r="AA201" s="71">
        <v>201</v>
      </c>
      <c r="AB201" s="71"/>
      <c r="AC201" s="72"/>
      <c r="AD201" s="78">
        <v>187</v>
      </c>
      <c r="AE201" s="78">
        <v>57</v>
      </c>
      <c r="AF201" s="78">
        <v>317</v>
      </c>
      <c r="AG201" s="78">
        <v>0</v>
      </c>
      <c r="AH201" s="78">
        <v>10800</v>
      </c>
      <c r="AI201" s="78" t="s">
        <v>630</v>
      </c>
      <c r="AJ201" s="78"/>
      <c r="AK201" s="78"/>
      <c r="AL201" s="78" t="s">
        <v>1015</v>
      </c>
      <c r="AM201" s="94">
        <v>41325.239988425928</v>
      </c>
      <c r="AN201" s="78" t="s">
        <v>1317</v>
      </c>
      <c r="AO201" s="93" t="s">
        <v>1516</v>
      </c>
      <c r="AP201" s="78" t="s">
        <v>66</v>
      </c>
      <c r="AQ201" s="2"/>
      <c r="AR201" s="3"/>
      <c r="AS201" s="3"/>
      <c r="AT201" s="3"/>
      <c r="AU201" s="3"/>
    </row>
    <row r="202" spans="1:47" x14ac:dyDescent="0.25">
      <c r="A202" s="64" t="s">
        <v>386</v>
      </c>
      <c r="B202" s="65" t="s">
        <v>1853</v>
      </c>
      <c r="C202" s="65" t="s">
        <v>56</v>
      </c>
      <c r="D202" s="66"/>
      <c r="E202" s="68"/>
      <c r="F202" s="95" t="s">
        <v>1261</v>
      </c>
      <c r="G202" s="65" t="s">
        <v>51</v>
      </c>
      <c r="H202" s="69" t="s">
        <v>386</v>
      </c>
      <c r="I202" s="70"/>
      <c r="J202" s="70"/>
      <c r="K202" s="69" t="s">
        <v>1772</v>
      </c>
      <c r="L202" s="73"/>
      <c r="M202" s="74">
        <v>1870.5648193359375</v>
      </c>
      <c r="N202" s="74">
        <v>793.41522216796875</v>
      </c>
      <c r="O202" s="75"/>
      <c r="P202" s="76"/>
      <c r="Q202" s="76"/>
      <c r="R202" s="79"/>
      <c r="S202" s="49">
        <v>0</v>
      </c>
      <c r="T202" s="49">
        <v>0</v>
      </c>
      <c r="U202" s="50">
        <v>0</v>
      </c>
      <c r="V202" s="50">
        <v>0</v>
      </c>
      <c r="W202" s="50">
        <v>0</v>
      </c>
      <c r="X202" s="50">
        <v>0</v>
      </c>
      <c r="Y202" s="50">
        <v>0</v>
      </c>
      <c r="Z202" s="50" t="s">
        <v>1832</v>
      </c>
      <c r="AA202" s="71">
        <v>202</v>
      </c>
      <c r="AB202" s="71"/>
      <c r="AC202" s="72"/>
      <c r="AD202" s="78">
        <v>26</v>
      </c>
      <c r="AE202" s="78">
        <v>55</v>
      </c>
      <c r="AF202" s="78">
        <v>119</v>
      </c>
      <c r="AG202" s="78">
        <v>0</v>
      </c>
      <c r="AH202" s="78"/>
      <c r="AI202" s="78" t="s">
        <v>631</v>
      </c>
      <c r="AJ202" s="78" t="s">
        <v>816</v>
      </c>
      <c r="AK202" s="93" t="s">
        <v>971</v>
      </c>
      <c r="AL202" s="78"/>
      <c r="AM202" s="94">
        <v>40671.449571759258</v>
      </c>
      <c r="AN202" s="78" t="s">
        <v>1317</v>
      </c>
      <c r="AO202" s="93" t="s">
        <v>1517</v>
      </c>
      <c r="AP202" s="78" t="s">
        <v>66</v>
      </c>
      <c r="AQ202" s="2"/>
      <c r="AR202" s="3"/>
      <c r="AS202" s="3"/>
      <c r="AT202" s="3"/>
      <c r="AU202" s="3"/>
    </row>
    <row r="203" spans="1:47" x14ac:dyDescent="0.25">
      <c r="A203" s="64" t="s">
        <v>387</v>
      </c>
      <c r="B203" s="65" t="s">
        <v>1880</v>
      </c>
      <c r="C203" s="65" t="s">
        <v>56</v>
      </c>
      <c r="D203" s="66"/>
      <c r="E203" s="68"/>
      <c r="F203" s="95" t="s">
        <v>1262</v>
      </c>
      <c r="G203" s="65" t="s">
        <v>51</v>
      </c>
      <c r="H203" s="69" t="s">
        <v>387</v>
      </c>
      <c r="I203" s="70"/>
      <c r="J203" s="70"/>
      <c r="K203" s="69" t="s">
        <v>1773</v>
      </c>
      <c r="L203" s="73"/>
      <c r="M203" s="74">
        <v>3077.12890625</v>
      </c>
      <c r="N203" s="74">
        <v>8632.095703125</v>
      </c>
      <c r="O203" s="75"/>
      <c r="P203" s="76"/>
      <c r="Q203" s="76"/>
      <c r="R203" s="79"/>
      <c r="S203" s="49">
        <v>0</v>
      </c>
      <c r="T203" s="49">
        <v>0</v>
      </c>
      <c r="U203" s="50">
        <v>0</v>
      </c>
      <c r="V203" s="50">
        <v>0</v>
      </c>
      <c r="W203" s="50">
        <v>0</v>
      </c>
      <c r="X203" s="50">
        <v>0</v>
      </c>
      <c r="Y203" s="50">
        <v>0</v>
      </c>
      <c r="Z203" s="50" t="s">
        <v>1832</v>
      </c>
      <c r="AA203" s="71">
        <v>203</v>
      </c>
      <c r="AB203" s="71"/>
      <c r="AC203" s="72"/>
      <c r="AD203" s="78">
        <v>413</v>
      </c>
      <c r="AE203" s="78">
        <v>703</v>
      </c>
      <c r="AF203" s="78">
        <v>58879</v>
      </c>
      <c r="AG203" s="78">
        <v>6688</v>
      </c>
      <c r="AH203" s="78">
        <v>3600</v>
      </c>
      <c r="AI203" s="78" t="s">
        <v>632</v>
      </c>
      <c r="AJ203" s="78" t="s">
        <v>817</v>
      </c>
      <c r="AK203" s="93" t="s">
        <v>972</v>
      </c>
      <c r="AL203" s="78" t="s">
        <v>836</v>
      </c>
      <c r="AM203" s="94">
        <v>39907.649502314816</v>
      </c>
      <c r="AN203" s="78" t="s">
        <v>1317</v>
      </c>
      <c r="AO203" s="93" t="s">
        <v>1518</v>
      </c>
      <c r="AP203" s="78" t="s">
        <v>66</v>
      </c>
      <c r="AQ203" s="2"/>
      <c r="AR203" s="3"/>
      <c r="AS203" s="3"/>
      <c r="AT203" s="3"/>
      <c r="AU203" s="3"/>
    </row>
    <row r="204" spans="1:47" x14ac:dyDescent="0.25">
      <c r="A204" s="64" t="s">
        <v>388</v>
      </c>
      <c r="B204" s="65" t="s">
        <v>1876</v>
      </c>
      <c r="C204" s="65" t="s">
        <v>56</v>
      </c>
      <c r="D204" s="66"/>
      <c r="E204" s="68"/>
      <c r="F204" s="95" t="s">
        <v>1263</v>
      </c>
      <c r="G204" s="65" t="s">
        <v>51</v>
      </c>
      <c r="H204" s="69" t="s">
        <v>388</v>
      </c>
      <c r="I204" s="70"/>
      <c r="J204" s="70"/>
      <c r="K204" s="69" t="s">
        <v>1774</v>
      </c>
      <c r="L204" s="73"/>
      <c r="M204" s="74">
        <v>4788.8671875</v>
      </c>
      <c r="N204" s="74">
        <v>8935.71875</v>
      </c>
      <c r="O204" s="75"/>
      <c r="P204" s="76"/>
      <c r="Q204" s="76"/>
      <c r="R204" s="79"/>
      <c r="S204" s="49">
        <v>0</v>
      </c>
      <c r="T204" s="49">
        <v>0</v>
      </c>
      <c r="U204" s="50">
        <v>0</v>
      </c>
      <c r="V204" s="50">
        <v>0</v>
      </c>
      <c r="W204" s="50">
        <v>0</v>
      </c>
      <c r="X204" s="50">
        <v>0</v>
      </c>
      <c r="Y204" s="50">
        <v>0</v>
      </c>
      <c r="Z204" s="50" t="s">
        <v>1832</v>
      </c>
      <c r="AA204" s="71">
        <v>204</v>
      </c>
      <c r="AB204" s="71"/>
      <c r="AC204" s="72"/>
      <c r="AD204" s="78">
        <v>1351</v>
      </c>
      <c r="AE204" s="78">
        <v>655</v>
      </c>
      <c r="AF204" s="78">
        <v>6133</v>
      </c>
      <c r="AG204" s="78">
        <v>911</v>
      </c>
      <c r="AH204" s="78">
        <v>32400</v>
      </c>
      <c r="AI204" s="78" t="s">
        <v>633</v>
      </c>
      <c r="AJ204" s="78" t="s">
        <v>818</v>
      </c>
      <c r="AK204" s="93" t="s">
        <v>973</v>
      </c>
      <c r="AL204" s="78" t="s">
        <v>1033</v>
      </c>
      <c r="AM204" s="94">
        <v>40449.519189814811</v>
      </c>
      <c r="AN204" s="78" t="s">
        <v>1317</v>
      </c>
      <c r="AO204" s="93" t="s">
        <v>1519</v>
      </c>
      <c r="AP204" s="78" t="s">
        <v>66</v>
      </c>
      <c r="AQ204" s="2"/>
      <c r="AR204" s="3"/>
      <c r="AS204" s="3"/>
      <c r="AT204" s="3"/>
      <c r="AU204" s="3"/>
    </row>
    <row r="205" spans="1:47" x14ac:dyDescent="0.25">
      <c r="A205" s="64" t="s">
        <v>389</v>
      </c>
      <c r="B205" s="65" t="s">
        <v>1867</v>
      </c>
      <c r="C205" s="65" t="s">
        <v>56</v>
      </c>
      <c r="D205" s="66"/>
      <c r="E205" s="68"/>
      <c r="F205" s="95" t="s">
        <v>1264</v>
      </c>
      <c r="G205" s="65" t="s">
        <v>51</v>
      </c>
      <c r="H205" s="69" t="s">
        <v>389</v>
      </c>
      <c r="I205" s="70"/>
      <c r="J205" s="70"/>
      <c r="K205" s="69" t="s">
        <v>1775</v>
      </c>
      <c r="L205" s="73"/>
      <c r="M205" s="74">
        <v>1250.3924560546875</v>
      </c>
      <c r="N205" s="74">
        <v>7601.869140625</v>
      </c>
      <c r="O205" s="75"/>
      <c r="P205" s="76"/>
      <c r="Q205" s="76"/>
      <c r="R205" s="79"/>
      <c r="S205" s="49">
        <v>0</v>
      </c>
      <c r="T205" s="49">
        <v>0</v>
      </c>
      <c r="U205" s="50">
        <v>0</v>
      </c>
      <c r="V205" s="50">
        <v>0</v>
      </c>
      <c r="W205" s="50">
        <v>0</v>
      </c>
      <c r="X205" s="50">
        <v>0</v>
      </c>
      <c r="Y205" s="50">
        <v>0</v>
      </c>
      <c r="Z205" s="50" t="s">
        <v>1832</v>
      </c>
      <c r="AA205" s="71">
        <v>205</v>
      </c>
      <c r="AB205" s="71"/>
      <c r="AC205" s="72"/>
      <c r="AD205" s="78">
        <v>143</v>
      </c>
      <c r="AE205" s="78">
        <v>90</v>
      </c>
      <c r="AF205" s="78">
        <v>871</v>
      </c>
      <c r="AG205" s="78">
        <v>2</v>
      </c>
      <c r="AH205" s="78">
        <v>7200</v>
      </c>
      <c r="AI205" s="78" t="s">
        <v>634</v>
      </c>
      <c r="AJ205" s="78"/>
      <c r="AK205" s="78"/>
      <c r="AL205" s="78" t="s">
        <v>1024</v>
      </c>
      <c r="AM205" s="94">
        <v>39947.583495370367</v>
      </c>
      <c r="AN205" s="78" t="s">
        <v>1317</v>
      </c>
      <c r="AO205" s="93" t="s">
        <v>1520</v>
      </c>
      <c r="AP205" s="78" t="s">
        <v>66</v>
      </c>
      <c r="AQ205" s="2"/>
      <c r="AR205" s="3"/>
      <c r="AS205" s="3"/>
      <c r="AT205" s="3"/>
      <c r="AU205" s="3"/>
    </row>
    <row r="206" spans="1:47" x14ac:dyDescent="0.25">
      <c r="A206" s="64" t="s">
        <v>390</v>
      </c>
      <c r="B206" s="65" t="s">
        <v>1858</v>
      </c>
      <c r="C206" s="65" t="s">
        <v>56</v>
      </c>
      <c r="D206" s="66"/>
      <c r="E206" s="68"/>
      <c r="F206" s="95" t="s">
        <v>1265</v>
      </c>
      <c r="G206" s="65" t="s">
        <v>51</v>
      </c>
      <c r="H206" s="69" t="s">
        <v>390</v>
      </c>
      <c r="I206" s="70"/>
      <c r="J206" s="70"/>
      <c r="K206" s="69" t="s">
        <v>1776</v>
      </c>
      <c r="L206" s="73"/>
      <c r="M206" s="74">
        <v>8870.0390625</v>
      </c>
      <c r="N206" s="74">
        <v>1377.1666259765625</v>
      </c>
      <c r="O206" s="75"/>
      <c r="P206" s="76"/>
      <c r="Q206" s="76"/>
      <c r="R206" s="79"/>
      <c r="S206" s="49">
        <v>0</v>
      </c>
      <c r="T206" s="49">
        <v>0</v>
      </c>
      <c r="U206" s="50">
        <v>0</v>
      </c>
      <c r="V206" s="50">
        <v>0</v>
      </c>
      <c r="W206" s="50">
        <v>0</v>
      </c>
      <c r="X206" s="50">
        <v>0</v>
      </c>
      <c r="Y206" s="50">
        <v>0</v>
      </c>
      <c r="Z206" s="50" t="s">
        <v>1832</v>
      </c>
      <c r="AA206" s="71">
        <v>206</v>
      </c>
      <c r="AB206" s="71"/>
      <c r="AC206" s="72"/>
      <c r="AD206" s="78">
        <v>23</v>
      </c>
      <c r="AE206" s="78">
        <v>747</v>
      </c>
      <c r="AF206" s="78">
        <v>72436</v>
      </c>
      <c r="AG206" s="78">
        <v>0</v>
      </c>
      <c r="AH206" s="78">
        <v>-21600</v>
      </c>
      <c r="AI206" s="78" t="s">
        <v>635</v>
      </c>
      <c r="AJ206" s="78" t="s">
        <v>819</v>
      </c>
      <c r="AK206" s="93" t="s">
        <v>974</v>
      </c>
      <c r="AL206" s="78" t="s">
        <v>1018</v>
      </c>
      <c r="AM206" s="94">
        <v>40144.810231481482</v>
      </c>
      <c r="AN206" s="78" t="s">
        <v>1317</v>
      </c>
      <c r="AO206" s="93" t="s">
        <v>1521</v>
      </c>
      <c r="AP206" s="78" t="s">
        <v>66</v>
      </c>
      <c r="AQ206" s="2"/>
      <c r="AR206" s="3"/>
      <c r="AS206" s="3"/>
      <c r="AT206" s="3"/>
      <c r="AU206" s="3"/>
    </row>
    <row r="207" spans="1:47" x14ac:dyDescent="0.25">
      <c r="A207" s="64" t="s">
        <v>391</v>
      </c>
      <c r="B207" s="65" t="s">
        <v>1879</v>
      </c>
      <c r="C207" s="65" t="s">
        <v>56</v>
      </c>
      <c r="D207" s="66"/>
      <c r="E207" s="68"/>
      <c r="F207" s="95" t="s">
        <v>1266</v>
      </c>
      <c r="G207" s="65" t="s">
        <v>51</v>
      </c>
      <c r="H207" s="69" t="s">
        <v>391</v>
      </c>
      <c r="I207" s="70"/>
      <c r="J207" s="70"/>
      <c r="K207" s="69" t="s">
        <v>1777</v>
      </c>
      <c r="L207" s="73"/>
      <c r="M207" s="74">
        <v>1171.984619140625</v>
      </c>
      <c r="N207" s="74">
        <v>2953.802490234375</v>
      </c>
      <c r="O207" s="75"/>
      <c r="P207" s="76"/>
      <c r="Q207" s="76"/>
      <c r="R207" s="79"/>
      <c r="S207" s="49">
        <v>0</v>
      </c>
      <c r="T207" s="49">
        <v>0</v>
      </c>
      <c r="U207" s="50">
        <v>0</v>
      </c>
      <c r="V207" s="50">
        <v>0</v>
      </c>
      <c r="W207" s="50">
        <v>0</v>
      </c>
      <c r="X207" s="50">
        <v>0</v>
      </c>
      <c r="Y207" s="50">
        <v>0</v>
      </c>
      <c r="Z207" s="50" t="s">
        <v>1832</v>
      </c>
      <c r="AA207" s="71">
        <v>207</v>
      </c>
      <c r="AB207" s="71"/>
      <c r="AC207" s="72"/>
      <c r="AD207" s="78">
        <v>78</v>
      </c>
      <c r="AE207" s="78">
        <v>2507</v>
      </c>
      <c r="AF207" s="78">
        <v>2677</v>
      </c>
      <c r="AG207" s="78">
        <v>50</v>
      </c>
      <c r="AH207" s="78">
        <v>25200</v>
      </c>
      <c r="AI207" s="78" t="s">
        <v>636</v>
      </c>
      <c r="AJ207" s="78" t="s">
        <v>820</v>
      </c>
      <c r="AK207" s="93" t="s">
        <v>975</v>
      </c>
      <c r="AL207" s="78" t="s">
        <v>1036</v>
      </c>
      <c r="AM207" s="94">
        <v>41426.229375000003</v>
      </c>
      <c r="AN207" s="78" t="s">
        <v>1317</v>
      </c>
      <c r="AO207" s="93" t="s">
        <v>1522</v>
      </c>
      <c r="AP207" s="78" t="s">
        <v>66</v>
      </c>
      <c r="AQ207" s="2"/>
      <c r="AR207" s="3"/>
      <c r="AS207" s="3"/>
      <c r="AT207" s="3"/>
      <c r="AU207" s="3"/>
    </row>
    <row r="208" spans="1:47" x14ac:dyDescent="0.25">
      <c r="A208" s="64" t="s">
        <v>392</v>
      </c>
      <c r="B208" s="65" t="s">
        <v>1902</v>
      </c>
      <c r="C208" s="65" t="s">
        <v>56</v>
      </c>
      <c r="D208" s="66"/>
      <c r="E208" s="68"/>
      <c r="F208" s="95" t="s">
        <v>1267</v>
      </c>
      <c r="G208" s="65" t="s">
        <v>51</v>
      </c>
      <c r="H208" s="69" t="s">
        <v>392</v>
      </c>
      <c r="I208" s="70"/>
      <c r="J208" s="70"/>
      <c r="K208" s="69" t="s">
        <v>1778</v>
      </c>
      <c r="L208" s="73"/>
      <c r="M208" s="74">
        <v>8067.13720703125</v>
      </c>
      <c r="N208" s="74">
        <v>3304.203125</v>
      </c>
      <c r="O208" s="75"/>
      <c r="P208" s="76"/>
      <c r="Q208" s="76"/>
      <c r="R208" s="79"/>
      <c r="S208" s="49">
        <v>0</v>
      </c>
      <c r="T208" s="49">
        <v>0</v>
      </c>
      <c r="U208" s="50">
        <v>0</v>
      </c>
      <c r="V208" s="50">
        <v>0</v>
      </c>
      <c r="W208" s="50">
        <v>0</v>
      </c>
      <c r="X208" s="50">
        <v>0</v>
      </c>
      <c r="Y208" s="50">
        <v>0</v>
      </c>
      <c r="Z208" s="50" t="s">
        <v>1832</v>
      </c>
      <c r="AA208" s="71">
        <v>208</v>
      </c>
      <c r="AB208" s="71"/>
      <c r="AC208" s="72"/>
      <c r="AD208" s="78">
        <v>2457</v>
      </c>
      <c r="AE208" s="78">
        <v>2762</v>
      </c>
      <c r="AF208" s="78">
        <v>14948</v>
      </c>
      <c r="AG208" s="78">
        <v>38</v>
      </c>
      <c r="AH208" s="78">
        <v>32400</v>
      </c>
      <c r="AI208" s="78" t="s">
        <v>637</v>
      </c>
      <c r="AJ208" s="78" t="s">
        <v>821</v>
      </c>
      <c r="AK208" s="93" t="s">
        <v>976</v>
      </c>
      <c r="AL208" s="78" t="s">
        <v>1058</v>
      </c>
      <c r="AM208" s="94">
        <v>39193.186365740738</v>
      </c>
      <c r="AN208" s="78" t="s">
        <v>1317</v>
      </c>
      <c r="AO208" s="93" t="s">
        <v>1523</v>
      </c>
      <c r="AP208" s="78" t="s">
        <v>66</v>
      </c>
      <c r="AQ208" s="2"/>
      <c r="AR208" s="3"/>
      <c r="AS208" s="3"/>
      <c r="AT208" s="3"/>
      <c r="AU208" s="3"/>
    </row>
    <row r="209" spans="1:47" x14ac:dyDescent="0.25">
      <c r="A209" s="64" t="s">
        <v>393</v>
      </c>
      <c r="B209" s="65" t="s">
        <v>1903</v>
      </c>
      <c r="C209" s="65" t="s">
        <v>56</v>
      </c>
      <c r="D209" s="66"/>
      <c r="E209" s="68"/>
      <c r="F209" s="95" t="s">
        <v>1268</v>
      </c>
      <c r="G209" s="65" t="s">
        <v>51</v>
      </c>
      <c r="H209" s="69" t="s">
        <v>393</v>
      </c>
      <c r="I209" s="70"/>
      <c r="J209" s="70"/>
      <c r="K209" s="69" t="s">
        <v>1779</v>
      </c>
      <c r="L209" s="73"/>
      <c r="M209" s="74">
        <v>995.64068603515625</v>
      </c>
      <c r="N209" s="74">
        <v>826.97650146484375</v>
      </c>
      <c r="O209" s="75"/>
      <c r="P209" s="76"/>
      <c r="Q209" s="76"/>
      <c r="R209" s="79"/>
      <c r="S209" s="49">
        <v>0</v>
      </c>
      <c r="T209" s="49">
        <v>0</v>
      </c>
      <c r="U209" s="50">
        <v>0</v>
      </c>
      <c r="V209" s="50">
        <v>0</v>
      </c>
      <c r="W209" s="50">
        <v>0</v>
      </c>
      <c r="X209" s="50">
        <v>0</v>
      </c>
      <c r="Y209" s="50">
        <v>0</v>
      </c>
      <c r="Z209" s="50" t="s">
        <v>1832</v>
      </c>
      <c r="AA209" s="71">
        <v>209</v>
      </c>
      <c r="AB209" s="71"/>
      <c r="AC209" s="72"/>
      <c r="AD209" s="78">
        <v>627</v>
      </c>
      <c r="AE209" s="78">
        <v>199</v>
      </c>
      <c r="AF209" s="78">
        <v>2789</v>
      </c>
      <c r="AG209" s="78">
        <v>145</v>
      </c>
      <c r="AH209" s="78">
        <v>10800</v>
      </c>
      <c r="AI209" s="78" t="s">
        <v>638</v>
      </c>
      <c r="AJ209" s="78" t="s">
        <v>822</v>
      </c>
      <c r="AK209" s="93" t="s">
        <v>977</v>
      </c>
      <c r="AL209" s="78" t="s">
        <v>1059</v>
      </c>
      <c r="AM209" s="94">
        <v>40623.084004629629</v>
      </c>
      <c r="AN209" s="78" t="s">
        <v>1317</v>
      </c>
      <c r="AO209" s="93" t="s">
        <v>1524</v>
      </c>
      <c r="AP209" s="78" t="s">
        <v>66</v>
      </c>
      <c r="AQ209" s="2"/>
      <c r="AR209" s="3"/>
      <c r="AS209" s="3"/>
      <c r="AT209" s="3"/>
      <c r="AU209" s="3"/>
    </row>
    <row r="210" spans="1:47" x14ac:dyDescent="0.25">
      <c r="A210" s="64" t="s">
        <v>394</v>
      </c>
      <c r="B210" s="65" t="s">
        <v>1869</v>
      </c>
      <c r="C210" s="65" t="s">
        <v>56</v>
      </c>
      <c r="D210" s="66"/>
      <c r="E210" s="68"/>
      <c r="F210" s="95" t="s">
        <v>1269</v>
      </c>
      <c r="G210" s="65" t="s">
        <v>51</v>
      </c>
      <c r="H210" s="69" t="s">
        <v>394</v>
      </c>
      <c r="I210" s="70"/>
      <c r="J210" s="70"/>
      <c r="K210" s="69" t="s">
        <v>1780</v>
      </c>
      <c r="L210" s="73"/>
      <c r="M210" s="74">
        <v>8791.439453125</v>
      </c>
      <c r="N210" s="74">
        <v>8401.8154296875</v>
      </c>
      <c r="O210" s="75"/>
      <c r="P210" s="76"/>
      <c r="Q210" s="76"/>
      <c r="R210" s="79"/>
      <c r="S210" s="49">
        <v>0</v>
      </c>
      <c r="T210" s="49">
        <v>0</v>
      </c>
      <c r="U210" s="50">
        <v>0</v>
      </c>
      <c r="V210" s="50">
        <v>0</v>
      </c>
      <c r="W210" s="50">
        <v>0</v>
      </c>
      <c r="X210" s="50">
        <v>0</v>
      </c>
      <c r="Y210" s="50">
        <v>0</v>
      </c>
      <c r="Z210" s="50" t="s">
        <v>1832</v>
      </c>
      <c r="AA210" s="71">
        <v>210</v>
      </c>
      <c r="AB210" s="71"/>
      <c r="AC210" s="72"/>
      <c r="AD210" s="78">
        <v>51</v>
      </c>
      <c r="AE210" s="78">
        <v>160</v>
      </c>
      <c r="AF210" s="78">
        <v>610</v>
      </c>
      <c r="AG210" s="78">
        <v>0</v>
      </c>
      <c r="AH210" s="78">
        <v>-28800</v>
      </c>
      <c r="AI210" s="78" t="s">
        <v>639</v>
      </c>
      <c r="AJ210" s="78" t="s">
        <v>823</v>
      </c>
      <c r="AK210" s="93" t="s">
        <v>978</v>
      </c>
      <c r="AL210" s="78" t="s">
        <v>1026</v>
      </c>
      <c r="AM210" s="94">
        <v>39760.449467592596</v>
      </c>
      <c r="AN210" s="78" t="s">
        <v>1317</v>
      </c>
      <c r="AO210" s="93" t="s">
        <v>1525</v>
      </c>
      <c r="AP210" s="78" t="s">
        <v>66</v>
      </c>
      <c r="AQ210" s="2"/>
      <c r="AR210" s="3"/>
      <c r="AS210" s="3"/>
      <c r="AT210" s="3"/>
      <c r="AU210" s="3"/>
    </row>
    <row r="211" spans="1:47" x14ac:dyDescent="0.25">
      <c r="A211" s="64" t="s">
        <v>395</v>
      </c>
      <c r="B211" s="65" t="s">
        <v>1860</v>
      </c>
      <c r="C211" s="65" t="s">
        <v>56</v>
      </c>
      <c r="D211" s="66"/>
      <c r="E211" s="68"/>
      <c r="F211" s="95" t="s">
        <v>1270</v>
      </c>
      <c r="G211" s="65" t="s">
        <v>51</v>
      </c>
      <c r="H211" s="69" t="s">
        <v>395</v>
      </c>
      <c r="I211" s="70"/>
      <c r="J211" s="70"/>
      <c r="K211" s="69" t="s">
        <v>1781</v>
      </c>
      <c r="L211" s="73"/>
      <c r="M211" s="74">
        <v>5484.73779296875</v>
      </c>
      <c r="N211" s="74">
        <v>411.6494140625</v>
      </c>
      <c r="O211" s="75"/>
      <c r="P211" s="76"/>
      <c r="Q211" s="76"/>
      <c r="R211" s="79"/>
      <c r="S211" s="49">
        <v>0</v>
      </c>
      <c r="T211" s="49">
        <v>0</v>
      </c>
      <c r="U211" s="50">
        <v>0</v>
      </c>
      <c r="V211" s="50">
        <v>0</v>
      </c>
      <c r="W211" s="50">
        <v>0</v>
      </c>
      <c r="X211" s="50">
        <v>0</v>
      </c>
      <c r="Y211" s="50">
        <v>0</v>
      </c>
      <c r="Z211" s="50" t="s">
        <v>1832</v>
      </c>
      <c r="AA211" s="71">
        <v>211</v>
      </c>
      <c r="AB211" s="71"/>
      <c r="AC211" s="72"/>
      <c r="AD211" s="78">
        <v>635</v>
      </c>
      <c r="AE211" s="78">
        <v>158</v>
      </c>
      <c r="AF211" s="78">
        <v>930</v>
      </c>
      <c r="AG211" s="78">
        <v>27</v>
      </c>
      <c r="AH211" s="78">
        <v>-18000</v>
      </c>
      <c r="AI211" s="78" t="s">
        <v>640</v>
      </c>
      <c r="AJ211" s="78"/>
      <c r="AK211" s="93" t="s">
        <v>979</v>
      </c>
      <c r="AL211" s="78" t="s">
        <v>1020</v>
      </c>
      <c r="AM211" s="94">
        <v>41579.586655092593</v>
      </c>
      <c r="AN211" s="78" t="s">
        <v>1317</v>
      </c>
      <c r="AO211" s="93" t="s">
        <v>1526</v>
      </c>
      <c r="AP211" s="78" t="s">
        <v>66</v>
      </c>
      <c r="AQ211" s="2"/>
      <c r="AR211" s="3"/>
      <c r="AS211" s="3"/>
      <c r="AT211" s="3"/>
      <c r="AU211" s="3"/>
    </row>
    <row r="212" spans="1:47" x14ac:dyDescent="0.25">
      <c r="A212" s="64" t="s">
        <v>396</v>
      </c>
      <c r="B212" s="65" t="s">
        <v>1858</v>
      </c>
      <c r="C212" s="65" t="s">
        <v>56</v>
      </c>
      <c r="D212" s="66"/>
      <c r="E212" s="68"/>
      <c r="F212" s="95" t="s">
        <v>1271</v>
      </c>
      <c r="G212" s="65" t="s">
        <v>51</v>
      </c>
      <c r="H212" s="69" t="s">
        <v>396</v>
      </c>
      <c r="I212" s="70"/>
      <c r="J212" s="70"/>
      <c r="K212" s="69" t="s">
        <v>1782</v>
      </c>
      <c r="L212" s="73"/>
      <c r="M212" s="74">
        <v>8333.490234375</v>
      </c>
      <c r="N212" s="74">
        <v>2104.675048828125</v>
      </c>
      <c r="O212" s="75"/>
      <c r="P212" s="76"/>
      <c r="Q212" s="76"/>
      <c r="R212" s="79"/>
      <c r="S212" s="49">
        <v>0</v>
      </c>
      <c r="T212" s="49">
        <v>0</v>
      </c>
      <c r="U212" s="50">
        <v>0</v>
      </c>
      <c r="V212" s="50">
        <v>0</v>
      </c>
      <c r="W212" s="50">
        <v>0</v>
      </c>
      <c r="X212" s="50">
        <v>0</v>
      </c>
      <c r="Y212" s="50">
        <v>0</v>
      </c>
      <c r="Z212" s="50" t="s">
        <v>1832</v>
      </c>
      <c r="AA212" s="71">
        <v>212</v>
      </c>
      <c r="AB212" s="71"/>
      <c r="AC212" s="72"/>
      <c r="AD212" s="78">
        <v>370</v>
      </c>
      <c r="AE212" s="78">
        <v>444</v>
      </c>
      <c r="AF212" s="78">
        <v>11167</v>
      </c>
      <c r="AG212" s="78">
        <v>1892</v>
      </c>
      <c r="AH212" s="78">
        <v>-21600</v>
      </c>
      <c r="AI212" s="78" t="s">
        <v>641</v>
      </c>
      <c r="AJ212" s="78" t="s">
        <v>824</v>
      </c>
      <c r="AK212" s="78"/>
      <c r="AL212" s="78" t="s">
        <v>1018</v>
      </c>
      <c r="AM212" s="94">
        <v>39929.71329861111</v>
      </c>
      <c r="AN212" s="78" t="s">
        <v>1317</v>
      </c>
      <c r="AO212" s="93" t="s">
        <v>1527</v>
      </c>
      <c r="AP212" s="78" t="s">
        <v>66</v>
      </c>
      <c r="AQ212" s="2"/>
      <c r="AR212" s="3"/>
      <c r="AS212" s="3"/>
      <c r="AT212" s="3"/>
      <c r="AU212" s="3"/>
    </row>
    <row r="213" spans="1:47" x14ac:dyDescent="0.25">
      <c r="A213" s="64" t="s">
        <v>397</v>
      </c>
      <c r="B213" s="65" t="s">
        <v>1853</v>
      </c>
      <c r="C213" s="65" t="s">
        <v>56</v>
      </c>
      <c r="D213" s="66"/>
      <c r="E213" s="68"/>
      <c r="F213" s="95" t="s">
        <v>1272</v>
      </c>
      <c r="G213" s="65" t="s">
        <v>51</v>
      </c>
      <c r="H213" s="69" t="s">
        <v>397</v>
      </c>
      <c r="I213" s="70"/>
      <c r="J213" s="70"/>
      <c r="K213" s="69" t="s">
        <v>1783</v>
      </c>
      <c r="L213" s="73"/>
      <c r="M213" s="74">
        <v>6010.22509765625</v>
      </c>
      <c r="N213" s="74">
        <v>183.74440002441406</v>
      </c>
      <c r="O213" s="75"/>
      <c r="P213" s="76"/>
      <c r="Q213" s="76"/>
      <c r="R213" s="79"/>
      <c r="S213" s="49">
        <v>0</v>
      </c>
      <c r="T213" s="49">
        <v>0</v>
      </c>
      <c r="U213" s="50">
        <v>0</v>
      </c>
      <c r="V213" s="50">
        <v>0</v>
      </c>
      <c r="W213" s="50">
        <v>0</v>
      </c>
      <c r="X213" s="50">
        <v>0</v>
      </c>
      <c r="Y213" s="50">
        <v>0</v>
      </c>
      <c r="Z213" s="50" t="s">
        <v>1832</v>
      </c>
      <c r="AA213" s="71">
        <v>213</v>
      </c>
      <c r="AB213" s="71"/>
      <c r="AC213" s="72"/>
      <c r="AD213" s="78">
        <v>642</v>
      </c>
      <c r="AE213" s="78">
        <v>23</v>
      </c>
      <c r="AF213" s="78">
        <v>698</v>
      </c>
      <c r="AG213" s="78">
        <v>0</v>
      </c>
      <c r="AH213" s="78"/>
      <c r="AI213" s="78" t="s">
        <v>642</v>
      </c>
      <c r="AJ213" s="78"/>
      <c r="AK213" s="78"/>
      <c r="AL213" s="78"/>
      <c r="AM213" s="94">
        <v>41617.436053240737</v>
      </c>
      <c r="AN213" s="78" t="s">
        <v>1317</v>
      </c>
      <c r="AO213" s="93" t="s">
        <v>1528</v>
      </c>
      <c r="AP213" s="78" t="s">
        <v>66</v>
      </c>
      <c r="AQ213" s="2"/>
      <c r="AR213" s="3"/>
      <c r="AS213" s="3"/>
      <c r="AT213" s="3"/>
      <c r="AU213" s="3"/>
    </row>
    <row r="214" spans="1:47" x14ac:dyDescent="0.25">
      <c r="A214" s="64" t="s">
        <v>398</v>
      </c>
      <c r="B214" s="65" t="s">
        <v>1904</v>
      </c>
      <c r="C214" s="65" t="s">
        <v>56</v>
      </c>
      <c r="D214" s="66"/>
      <c r="E214" s="68"/>
      <c r="F214" s="95" t="s">
        <v>1273</v>
      </c>
      <c r="G214" s="65" t="s">
        <v>51</v>
      </c>
      <c r="H214" s="69" t="s">
        <v>398</v>
      </c>
      <c r="I214" s="70"/>
      <c r="J214" s="70"/>
      <c r="K214" s="69" t="s">
        <v>1784</v>
      </c>
      <c r="L214" s="73"/>
      <c r="M214" s="74">
        <v>766.98187255859375</v>
      </c>
      <c r="N214" s="74">
        <v>5671.177734375</v>
      </c>
      <c r="O214" s="75"/>
      <c r="P214" s="76"/>
      <c r="Q214" s="76"/>
      <c r="R214" s="79"/>
      <c r="S214" s="49">
        <v>0</v>
      </c>
      <c r="T214" s="49">
        <v>0</v>
      </c>
      <c r="U214" s="50">
        <v>0</v>
      </c>
      <c r="V214" s="50">
        <v>0</v>
      </c>
      <c r="W214" s="50">
        <v>0</v>
      </c>
      <c r="X214" s="50">
        <v>0</v>
      </c>
      <c r="Y214" s="50">
        <v>0</v>
      </c>
      <c r="Z214" s="50" t="s">
        <v>1832</v>
      </c>
      <c r="AA214" s="71">
        <v>214</v>
      </c>
      <c r="AB214" s="71"/>
      <c r="AC214" s="72"/>
      <c r="AD214" s="78">
        <v>345</v>
      </c>
      <c r="AE214" s="78">
        <v>451</v>
      </c>
      <c r="AF214" s="78">
        <v>1749</v>
      </c>
      <c r="AG214" s="78">
        <v>5</v>
      </c>
      <c r="AH214" s="78">
        <v>3600</v>
      </c>
      <c r="AI214" s="78" t="s">
        <v>643</v>
      </c>
      <c r="AJ214" s="78" t="s">
        <v>825</v>
      </c>
      <c r="AK214" s="93" t="s">
        <v>980</v>
      </c>
      <c r="AL214" s="78" t="s">
        <v>825</v>
      </c>
      <c r="AM214" s="94">
        <v>39707.839837962965</v>
      </c>
      <c r="AN214" s="78" t="s">
        <v>1317</v>
      </c>
      <c r="AO214" s="93" t="s">
        <v>1529</v>
      </c>
      <c r="AP214" s="78" t="s">
        <v>66</v>
      </c>
      <c r="AQ214" s="2"/>
      <c r="AR214" s="3"/>
      <c r="AS214" s="3"/>
      <c r="AT214" s="3"/>
      <c r="AU214" s="3"/>
    </row>
    <row r="215" spans="1:47" x14ac:dyDescent="0.25">
      <c r="A215" s="64" t="s">
        <v>399</v>
      </c>
      <c r="B215" s="65" t="s">
        <v>1871</v>
      </c>
      <c r="C215" s="65" t="s">
        <v>56</v>
      </c>
      <c r="D215" s="66"/>
      <c r="E215" s="68"/>
      <c r="F215" s="95" t="s">
        <v>1274</v>
      </c>
      <c r="G215" s="65" t="s">
        <v>51</v>
      </c>
      <c r="H215" s="69" t="s">
        <v>399</v>
      </c>
      <c r="I215" s="70"/>
      <c r="J215" s="70"/>
      <c r="K215" s="69" t="s">
        <v>1785</v>
      </c>
      <c r="L215" s="73"/>
      <c r="M215" s="74">
        <v>6590.18994140625</v>
      </c>
      <c r="N215" s="74">
        <v>1568.05322265625</v>
      </c>
      <c r="O215" s="75"/>
      <c r="P215" s="76"/>
      <c r="Q215" s="76"/>
      <c r="R215" s="79"/>
      <c r="S215" s="49">
        <v>0</v>
      </c>
      <c r="T215" s="49">
        <v>0</v>
      </c>
      <c r="U215" s="50">
        <v>0</v>
      </c>
      <c r="V215" s="50">
        <v>0</v>
      </c>
      <c r="W215" s="50">
        <v>0</v>
      </c>
      <c r="X215" s="50">
        <v>0</v>
      </c>
      <c r="Y215" s="50">
        <v>0</v>
      </c>
      <c r="Z215" s="50" t="s">
        <v>1832</v>
      </c>
      <c r="AA215" s="71">
        <v>215</v>
      </c>
      <c r="AB215" s="71"/>
      <c r="AC215" s="72"/>
      <c r="AD215" s="78">
        <v>73</v>
      </c>
      <c r="AE215" s="78">
        <v>224</v>
      </c>
      <c r="AF215" s="78">
        <v>731</v>
      </c>
      <c r="AG215" s="78">
        <v>0</v>
      </c>
      <c r="AH215" s="78">
        <v>3600</v>
      </c>
      <c r="AI215" s="78" t="s">
        <v>644</v>
      </c>
      <c r="AJ215" s="78" t="s">
        <v>826</v>
      </c>
      <c r="AK215" s="93" t="s">
        <v>981</v>
      </c>
      <c r="AL215" s="78" t="s">
        <v>1028</v>
      </c>
      <c r="AM215" s="94">
        <v>40217.693298611113</v>
      </c>
      <c r="AN215" s="78" t="s">
        <v>1317</v>
      </c>
      <c r="AO215" s="93" t="s">
        <v>1530</v>
      </c>
      <c r="AP215" s="78" t="s">
        <v>66</v>
      </c>
      <c r="AQ215" s="2"/>
      <c r="AR215" s="3"/>
      <c r="AS215" s="3"/>
      <c r="AT215" s="3"/>
      <c r="AU215" s="3"/>
    </row>
    <row r="216" spans="1:47" x14ac:dyDescent="0.25">
      <c r="A216" s="64" t="s">
        <v>400</v>
      </c>
      <c r="B216" s="65" t="s">
        <v>1865</v>
      </c>
      <c r="C216" s="65" t="s">
        <v>56</v>
      </c>
      <c r="D216" s="66"/>
      <c r="E216" s="68"/>
      <c r="F216" s="95" t="s">
        <v>1275</v>
      </c>
      <c r="G216" s="65" t="s">
        <v>51</v>
      </c>
      <c r="H216" s="69" t="s">
        <v>400</v>
      </c>
      <c r="I216" s="70"/>
      <c r="J216" s="70"/>
      <c r="K216" s="69" t="s">
        <v>1786</v>
      </c>
      <c r="L216" s="73"/>
      <c r="M216" s="74">
        <v>4282.11865234375</v>
      </c>
      <c r="N216" s="74">
        <v>8808.810546875</v>
      </c>
      <c r="O216" s="75"/>
      <c r="P216" s="76"/>
      <c r="Q216" s="76"/>
      <c r="R216" s="79"/>
      <c r="S216" s="49">
        <v>0</v>
      </c>
      <c r="T216" s="49">
        <v>0</v>
      </c>
      <c r="U216" s="50">
        <v>0</v>
      </c>
      <c r="V216" s="50">
        <v>0</v>
      </c>
      <c r="W216" s="50">
        <v>0</v>
      </c>
      <c r="X216" s="50">
        <v>0</v>
      </c>
      <c r="Y216" s="50">
        <v>0</v>
      </c>
      <c r="Z216" s="50" t="s">
        <v>1832</v>
      </c>
      <c r="AA216" s="71">
        <v>216</v>
      </c>
      <c r="AB216" s="71"/>
      <c r="AC216" s="72"/>
      <c r="AD216" s="78">
        <v>179</v>
      </c>
      <c r="AE216" s="78">
        <v>659</v>
      </c>
      <c r="AF216" s="78">
        <v>2675</v>
      </c>
      <c r="AG216" s="78">
        <v>55</v>
      </c>
      <c r="AH216" s="78">
        <v>3600</v>
      </c>
      <c r="AI216" s="78"/>
      <c r="AJ216" s="78"/>
      <c r="AK216" s="78"/>
      <c r="AL216" s="78" t="s">
        <v>805</v>
      </c>
      <c r="AM216" s="94">
        <v>41078.710497685184</v>
      </c>
      <c r="AN216" s="78" t="s">
        <v>1317</v>
      </c>
      <c r="AO216" s="93" t="s">
        <v>1531</v>
      </c>
      <c r="AP216" s="78" t="s">
        <v>66</v>
      </c>
      <c r="AQ216" s="2"/>
      <c r="AR216" s="3"/>
      <c r="AS216" s="3"/>
      <c r="AT216" s="3"/>
      <c r="AU216" s="3"/>
    </row>
    <row r="217" spans="1:47" x14ac:dyDescent="0.25">
      <c r="A217" s="64" t="s">
        <v>401</v>
      </c>
      <c r="B217" s="65" t="s">
        <v>1870</v>
      </c>
      <c r="C217" s="65" t="s">
        <v>56</v>
      </c>
      <c r="D217" s="66"/>
      <c r="E217" s="68"/>
      <c r="F217" s="95" t="s">
        <v>1276</v>
      </c>
      <c r="G217" s="65" t="s">
        <v>51</v>
      </c>
      <c r="H217" s="69" t="s">
        <v>401</v>
      </c>
      <c r="I217" s="70"/>
      <c r="J217" s="70"/>
      <c r="K217" s="69" t="s">
        <v>1787</v>
      </c>
      <c r="L217" s="73"/>
      <c r="M217" s="74">
        <v>1660.8388671875</v>
      </c>
      <c r="N217" s="74">
        <v>8064.78662109375</v>
      </c>
      <c r="O217" s="75"/>
      <c r="P217" s="76"/>
      <c r="Q217" s="76"/>
      <c r="R217" s="79"/>
      <c r="S217" s="49">
        <v>0</v>
      </c>
      <c r="T217" s="49">
        <v>0</v>
      </c>
      <c r="U217" s="50">
        <v>0</v>
      </c>
      <c r="V217" s="50">
        <v>0</v>
      </c>
      <c r="W217" s="50">
        <v>0</v>
      </c>
      <c r="X217" s="50">
        <v>0</v>
      </c>
      <c r="Y217" s="50">
        <v>0</v>
      </c>
      <c r="Z217" s="50" t="s">
        <v>1832</v>
      </c>
      <c r="AA217" s="71">
        <v>217</v>
      </c>
      <c r="AB217" s="71"/>
      <c r="AC217" s="72"/>
      <c r="AD217" s="78">
        <v>277</v>
      </c>
      <c r="AE217" s="78">
        <v>1234</v>
      </c>
      <c r="AF217" s="78">
        <v>5531</v>
      </c>
      <c r="AG217" s="78">
        <v>78</v>
      </c>
      <c r="AH217" s="78">
        <v>-7200</v>
      </c>
      <c r="AI217" s="78" t="s">
        <v>645</v>
      </c>
      <c r="AJ217" s="78"/>
      <c r="AK217" s="93" t="s">
        <v>982</v>
      </c>
      <c r="AL217" s="78" t="s">
        <v>1027</v>
      </c>
      <c r="AM217" s="94">
        <v>40223.138749999998</v>
      </c>
      <c r="AN217" s="78" t="s">
        <v>1317</v>
      </c>
      <c r="AO217" s="93" t="s">
        <v>1532</v>
      </c>
      <c r="AP217" s="78" t="s">
        <v>66</v>
      </c>
      <c r="AQ217" s="2"/>
      <c r="AR217" s="3"/>
      <c r="AS217" s="3"/>
      <c r="AT217" s="3"/>
      <c r="AU217" s="3"/>
    </row>
    <row r="218" spans="1:47" x14ac:dyDescent="0.25">
      <c r="A218" s="64" t="s">
        <v>402</v>
      </c>
      <c r="B218" s="65" t="s">
        <v>1905</v>
      </c>
      <c r="C218" s="65" t="s">
        <v>56</v>
      </c>
      <c r="D218" s="66"/>
      <c r="E218" s="68"/>
      <c r="F218" s="95" t="s">
        <v>1277</v>
      </c>
      <c r="G218" s="65" t="s">
        <v>51</v>
      </c>
      <c r="H218" s="69" t="s">
        <v>402</v>
      </c>
      <c r="I218" s="70"/>
      <c r="J218" s="70"/>
      <c r="K218" s="69" t="s">
        <v>1788</v>
      </c>
      <c r="L218" s="73"/>
      <c r="M218" s="74">
        <v>5121.7822265625</v>
      </c>
      <c r="N218" s="74">
        <v>9004.6708984375</v>
      </c>
      <c r="O218" s="75"/>
      <c r="P218" s="76"/>
      <c r="Q218" s="76"/>
      <c r="R218" s="79"/>
      <c r="S218" s="49">
        <v>0</v>
      </c>
      <c r="T218" s="49">
        <v>0</v>
      </c>
      <c r="U218" s="50">
        <v>0</v>
      </c>
      <c r="V218" s="50">
        <v>0</v>
      </c>
      <c r="W218" s="50">
        <v>0</v>
      </c>
      <c r="X218" s="50">
        <v>0</v>
      </c>
      <c r="Y218" s="50">
        <v>0</v>
      </c>
      <c r="Z218" s="50" t="s">
        <v>1832</v>
      </c>
      <c r="AA218" s="71">
        <v>218</v>
      </c>
      <c r="AB218" s="71"/>
      <c r="AC218" s="72"/>
      <c r="AD218" s="78">
        <v>230</v>
      </c>
      <c r="AE218" s="78">
        <v>153</v>
      </c>
      <c r="AF218" s="78">
        <v>2036</v>
      </c>
      <c r="AG218" s="78">
        <v>75</v>
      </c>
      <c r="AH218" s="78">
        <v>-36000</v>
      </c>
      <c r="AI218" s="78" t="s">
        <v>646</v>
      </c>
      <c r="AJ218" s="78" t="s">
        <v>827</v>
      </c>
      <c r="AK218" s="93" t="s">
        <v>983</v>
      </c>
      <c r="AL218" s="78" t="s">
        <v>1060</v>
      </c>
      <c r="AM218" s="94">
        <v>40905.956631944442</v>
      </c>
      <c r="AN218" s="78" t="s">
        <v>1317</v>
      </c>
      <c r="AO218" s="93" t="s">
        <v>1533</v>
      </c>
      <c r="AP218" s="78" t="s">
        <v>66</v>
      </c>
      <c r="AQ218" s="2"/>
      <c r="AR218" s="3"/>
      <c r="AS218" s="3"/>
      <c r="AT218" s="3"/>
      <c r="AU218" s="3"/>
    </row>
    <row r="219" spans="1:47" x14ac:dyDescent="0.25">
      <c r="A219" s="64" t="s">
        <v>403</v>
      </c>
      <c r="B219" s="65" t="s">
        <v>1870</v>
      </c>
      <c r="C219" s="65" t="s">
        <v>56</v>
      </c>
      <c r="D219" s="66"/>
      <c r="E219" s="68"/>
      <c r="F219" s="95" t="s">
        <v>1278</v>
      </c>
      <c r="G219" s="65" t="s">
        <v>51</v>
      </c>
      <c r="H219" s="69" t="s">
        <v>403</v>
      </c>
      <c r="I219" s="70"/>
      <c r="J219" s="70"/>
      <c r="K219" s="69" t="s">
        <v>1789</v>
      </c>
      <c r="L219" s="73"/>
      <c r="M219" s="74">
        <v>8705.0224609375</v>
      </c>
      <c r="N219" s="74">
        <v>7189.40087890625</v>
      </c>
      <c r="O219" s="75"/>
      <c r="P219" s="76"/>
      <c r="Q219" s="76"/>
      <c r="R219" s="79"/>
      <c r="S219" s="49">
        <v>0</v>
      </c>
      <c r="T219" s="49">
        <v>0</v>
      </c>
      <c r="U219" s="50">
        <v>0</v>
      </c>
      <c r="V219" s="50">
        <v>0</v>
      </c>
      <c r="W219" s="50">
        <v>0</v>
      </c>
      <c r="X219" s="50">
        <v>0</v>
      </c>
      <c r="Y219" s="50">
        <v>0</v>
      </c>
      <c r="Z219" s="50" t="s">
        <v>1832</v>
      </c>
      <c r="AA219" s="71">
        <v>219</v>
      </c>
      <c r="AB219" s="71"/>
      <c r="AC219" s="72"/>
      <c r="AD219" s="78">
        <v>386</v>
      </c>
      <c r="AE219" s="78">
        <v>1282</v>
      </c>
      <c r="AF219" s="78">
        <v>59519</v>
      </c>
      <c r="AG219" s="78">
        <v>112</v>
      </c>
      <c r="AH219" s="78">
        <v>-7200</v>
      </c>
      <c r="AI219" s="78" t="s">
        <v>647</v>
      </c>
      <c r="AJ219" s="78" t="s">
        <v>828</v>
      </c>
      <c r="AK219" s="93" t="s">
        <v>984</v>
      </c>
      <c r="AL219" s="78" t="s">
        <v>1027</v>
      </c>
      <c r="AM219" s="94">
        <v>39920.666145833333</v>
      </c>
      <c r="AN219" s="78" t="s">
        <v>1317</v>
      </c>
      <c r="AO219" s="93" t="s">
        <v>1534</v>
      </c>
      <c r="AP219" s="78" t="s">
        <v>66</v>
      </c>
      <c r="AQ219" s="2"/>
      <c r="AR219" s="3"/>
      <c r="AS219" s="3"/>
      <c r="AT219" s="3"/>
      <c r="AU219" s="3"/>
    </row>
    <row r="220" spans="1:47" x14ac:dyDescent="0.25">
      <c r="A220" s="64" t="s">
        <v>404</v>
      </c>
      <c r="B220" s="65" t="s">
        <v>1870</v>
      </c>
      <c r="C220" s="65" t="s">
        <v>56</v>
      </c>
      <c r="D220" s="66"/>
      <c r="E220" s="68"/>
      <c r="F220" s="95" t="s">
        <v>1279</v>
      </c>
      <c r="G220" s="65" t="s">
        <v>51</v>
      </c>
      <c r="H220" s="69" t="s">
        <v>404</v>
      </c>
      <c r="I220" s="70"/>
      <c r="J220" s="70"/>
      <c r="K220" s="69" t="s">
        <v>1790</v>
      </c>
      <c r="L220" s="73"/>
      <c r="M220" s="74">
        <v>922.4647216796875</v>
      </c>
      <c r="N220" s="74">
        <v>4191.001953125</v>
      </c>
      <c r="O220" s="75"/>
      <c r="P220" s="76"/>
      <c r="Q220" s="76"/>
      <c r="R220" s="79"/>
      <c r="S220" s="49">
        <v>0</v>
      </c>
      <c r="T220" s="49">
        <v>0</v>
      </c>
      <c r="U220" s="50">
        <v>0</v>
      </c>
      <c r="V220" s="50">
        <v>0</v>
      </c>
      <c r="W220" s="50">
        <v>0</v>
      </c>
      <c r="X220" s="50">
        <v>0</v>
      </c>
      <c r="Y220" s="50">
        <v>0</v>
      </c>
      <c r="Z220" s="50" t="s">
        <v>1832</v>
      </c>
      <c r="AA220" s="71">
        <v>220</v>
      </c>
      <c r="AB220" s="71"/>
      <c r="AC220" s="72"/>
      <c r="AD220" s="78">
        <v>1390</v>
      </c>
      <c r="AE220" s="78">
        <v>1397</v>
      </c>
      <c r="AF220" s="78">
        <v>29894</v>
      </c>
      <c r="AG220" s="78">
        <v>1</v>
      </c>
      <c r="AH220" s="78">
        <v>-7200</v>
      </c>
      <c r="AI220" s="78" t="s">
        <v>648</v>
      </c>
      <c r="AJ220" s="78" t="s">
        <v>829</v>
      </c>
      <c r="AK220" s="93" t="s">
        <v>985</v>
      </c>
      <c r="AL220" s="78" t="s">
        <v>1027</v>
      </c>
      <c r="AM220" s="94">
        <v>39471.665439814817</v>
      </c>
      <c r="AN220" s="78" t="s">
        <v>1317</v>
      </c>
      <c r="AO220" s="93" t="s">
        <v>1535</v>
      </c>
      <c r="AP220" s="78" t="s">
        <v>66</v>
      </c>
      <c r="AQ220" s="2"/>
      <c r="AR220" s="3"/>
      <c r="AS220" s="3"/>
      <c r="AT220" s="3"/>
      <c r="AU220" s="3"/>
    </row>
    <row r="221" spans="1:47" x14ac:dyDescent="0.25">
      <c r="A221" s="64" t="s">
        <v>405</v>
      </c>
      <c r="B221" s="65" t="s">
        <v>1881</v>
      </c>
      <c r="C221" s="65" t="s">
        <v>56</v>
      </c>
      <c r="D221" s="66"/>
      <c r="E221" s="68"/>
      <c r="F221" s="95" t="s">
        <v>1280</v>
      </c>
      <c r="G221" s="65" t="s">
        <v>51</v>
      </c>
      <c r="H221" s="69" t="s">
        <v>405</v>
      </c>
      <c r="I221" s="70"/>
      <c r="J221" s="70"/>
      <c r="K221" s="69" t="s">
        <v>1791</v>
      </c>
      <c r="L221" s="73"/>
      <c r="M221" s="74">
        <v>7858.0263671875</v>
      </c>
      <c r="N221" s="74">
        <v>1084.83935546875</v>
      </c>
      <c r="O221" s="75"/>
      <c r="P221" s="76"/>
      <c r="Q221" s="76"/>
      <c r="R221" s="79"/>
      <c r="S221" s="49">
        <v>0</v>
      </c>
      <c r="T221" s="49">
        <v>0</v>
      </c>
      <c r="U221" s="50">
        <v>0</v>
      </c>
      <c r="V221" s="50">
        <v>0</v>
      </c>
      <c r="W221" s="50">
        <v>0</v>
      </c>
      <c r="X221" s="50">
        <v>0</v>
      </c>
      <c r="Y221" s="50">
        <v>0</v>
      </c>
      <c r="Z221" s="50" t="s">
        <v>1832</v>
      </c>
      <c r="AA221" s="71">
        <v>221</v>
      </c>
      <c r="AB221" s="71"/>
      <c r="AC221" s="72"/>
      <c r="AD221" s="78">
        <v>767</v>
      </c>
      <c r="AE221" s="78">
        <v>2392</v>
      </c>
      <c r="AF221" s="78">
        <v>37539</v>
      </c>
      <c r="AG221" s="78">
        <v>5</v>
      </c>
      <c r="AH221" s="78">
        <v>-10800</v>
      </c>
      <c r="AI221" s="78" t="s">
        <v>649</v>
      </c>
      <c r="AJ221" s="78" t="s">
        <v>830</v>
      </c>
      <c r="AK221" s="93" t="s">
        <v>986</v>
      </c>
      <c r="AL221" s="78" t="s">
        <v>1037</v>
      </c>
      <c r="AM221" s="94">
        <v>40464.527326388888</v>
      </c>
      <c r="AN221" s="78" t="s">
        <v>1317</v>
      </c>
      <c r="AO221" s="93" t="s">
        <v>1536</v>
      </c>
      <c r="AP221" s="78" t="s">
        <v>66</v>
      </c>
      <c r="AQ221" s="2"/>
      <c r="AR221" s="3"/>
      <c r="AS221" s="3"/>
      <c r="AT221" s="3"/>
      <c r="AU221" s="3"/>
    </row>
    <row r="222" spans="1:47" x14ac:dyDescent="0.25">
      <c r="A222" s="64" t="s">
        <v>406</v>
      </c>
      <c r="B222" s="65" t="s">
        <v>1870</v>
      </c>
      <c r="C222" s="65" t="s">
        <v>56</v>
      </c>
      <c r="D222" s="66"/>
      <c r="E222" s="68"/>
      <c r="F222" s="95" t="s">
        <v>1281</v>
      </c>
      <c r="G222" s="65" t="s">
        <v>51</v>
      </c>
      <c r="H222" s="69" t="s">
        <v>406</v>
      </c>
      <c r="I222" s="70"/>
      <c r="J222" s="70"/>
      <c r="K222" s="69" t="s">
        <v>1792</v>
      </c>
      <c r="L222" s="73"/>
      <c r="M222" s="74">
        <v>2782.013916015625</v>
      </c>
      <c r="N222" s="74">
        <v>8003.97900390625</v>
      </c>
      <c r="O222" s="75"/>
      <c r="P222" s="76"/>
      <c r="Q222" s="76"/>
      <c r="R222" s="79"/>
      <c r="S222" s="49">
        <v>0</v>
      </c>
      <c r="T222" s="49">
        <v>0</v>
      </c>
      <c r="U222" s="50">
        <v>0</v>
      </c>
      <c r="V222" s="50">
        <v>0</v>
      </c>
      <c r="W222" s="50">
        <v>0</v>
      </c>
      <c r="X222" s="50">
        <v>0</v>
      </c>
      <c r="Y222" s="50">
        <v>0</v>
      </c>
      <c r="Z222" s="50" t="s">
        <v>1832</v>
      </c>
      <c r="AA222" s="71">
        <v>222</v>
      </c>
      <c r="AB222" s="71"/>
      <c r="AC222" s="72"/>
      <c r="AD222" s="78">
        <v>759</v>
      </c>
      <c r="AE222" s="78">
        <v>12437</v>
      </c>
      <c r="AF222" s="78">
        <v>27663</v>
      </c>
      <c r="AG222" s="78">
        <v>148</v>
      </c>
      <c r="AH222" s="78">
        <v>-7200</v>
      </c>
      <c r="AI222" s="78" t="s">
        <v>650</v>
      </c>
      <c r="AJ222" s="78" t="s">
        <v>831</v>
      </c>
      <c r="AK222" s="93" t="s">
        <v>987</v>
      </c>
      <c r="AL222" s="78" t="s">
        <v>1027</v>
      </c>
      <c r="AM222" s="94">
        <v>39916.000405092593</v>
      </c>
      <c r="AN222" s="78" t="s">
        <v>1317</v>
      </c>
      <c r="AO222" s="93" t="s">
        <v>1537</v>
      </c>
      <c r="AP222" s="78" t="s">
        <v>66</v>
      </c>
      <c r="AQ222" s="2"/>
      <c r="AR222" s="3"/>
      <c r="AS222" s="3"/>
      <c r="AT222" s="3"/>
      <c r="AU222" s="3"/>
    </row>
    <row r="223" spans="1:47" x14ac:dyDescent="0.25">
      <c r="A223" s="64" t="s">
        <v>407</v>
      </c>
      <c r="B223" s="65" t="s">
        <v>1867</v>
      </c>
      <c r="C223" s="65" t="s">
        <v>56</v>
      </c>
      <c r="D223" s="66"/>
      <c r="E223" s="68"/>
      <c r="F223" s="95" t="s">
        <v>1282</v>
      </c>
      <c r="G223" s="65" t="s">
        <v>51</v>
      </c>
      <c r="H223" s="69" t="s">
        <v>407</v>
      </c>
      <c r="I223" s="70"/>
      <c r="J223" s="70"/>
      <c r="K223" s="69" t="s">
        <v>1793</v>
      </c>
      <c r="L223" s="73"/>
      <c r="M223" s="74">
        <v>6225.43359375</v>
      </c>
      <c r="N223" s="74">
        <v>1298.06640625</v>
      </c>
      <c r="O223" s="75"/>
      <c r="P223" s="76"/>
      <c r="Q223" s="76"/>
      <c r="R223" s="79"/>
      <c r="S223" s="49">
        <v>0</v>
      </c>
      <c r="T223" s="49">
        <v>0</v>
      </c>
      <c r="U223" s="50">
        <v>0</v>
      </c>
      <c r="V223" s="50">
        <v>0</v>
      </c>
      <c r="W223" s="50">
        <v>0</v>
      </c>
      <c r="X223" s="50">
        <v>0</v>
      </c>
      <c r="Y223" s="50">
        <v>0</v>
      </c>
      <c r="Z223" s="50" t="s">
        <v>1832</v>
      </c>
      <c r="AA223" s="71">
        <v>223</v>
      </c>
      <c r="AB223" s="71"/>
      <c r="AC223" s="72"/>
      <c r="AD223" s="78">
        <v>740</v>
      </c>
      <c r="AE223" s="78">
        <v>1854</v>
      </c>
      <c r="AF223" s="78">
        <v>38158</v>
      </c>
      <c r="AG223" s="78">
        <v>1828</v>
      </c>
      <c r="AH223" s="78">
        <v>7200</v>
      </c>
      <c r="AI223" s="78">
        <v>318</v>
      </c>
      <c r="AJ223" s="78"/>
      <c r="AK223" s="78"/>
      <c r="AL223" s="78" t="s">
        <v>1024</v>
      </c>
      <c r="AM223" s="94">
        <v>41103.798356481479</v>
      </c>
      <c r="AN223" s="78" t="s">
        <v>1317</v>
      </c>
      <c r="AO223" s="93" t="s">
        <v>1538</v>
      </c>
      <c r="AP223" s="78" t="s">
        <v>66</v>
      </c>
      <c r="AQ223" s="2"/>
      <c r="AR223" s="3"/>
      <c r="AS223" s="3"/>
      <c r="AT223" s="3"/>
      <c r="AU223" s="3"/>
    </row>
    <row r="224" spans="1:47" x14ac:dyDescent="0.25">
      <c r="A224" s="64" t="s">
        <v>408</v>
      </c>
      <c r="B224" s="65" t="s">
        <v>1853</v>
      </c>
      <c r="C224" s="65" t="s">
        <v>56</v>
      </c>
      <c r="D224" s="66"/>
      <c r="E224" s="68"/>
      <c r="F224" s="95" t="s">
        <v>1283</v>
      </c>
      <c r="G224" s="65" t="s">
        <v>51</v>
      </c>
      <c r="H224" s="69" t="s">
        <v>408</v>
      </c>
      <c r="I224" s="70"/>
      <c r="J224" s="70"/>
      <c r="K224" s="69" t="s">
        <v>1794</v>
      </c>
      <c r="L224" s="73"/>
      <c r="M224" s="74">
        <v>8805.2216796875</v>
      </c>
      <c r="N224" s="74">
        <v>5222.22021484375</v>
      </c>
      <c r="O224" s="75"/>
      <c r="P224" s="76"/>
      <c r="Q224" s="76"/>
      <c r="R224" s="79"/>
      <c r="S224" s="49">
        <v>0</v>
      </c>
      <c r="T224" s="49">
        <v>0</v>
      </c>
      <c r="U224" s="50">
        <v>0</v>
      </c>
      <c r="V224" s="50">
        <v>0</v>
      </c>
      <c r="W224" s="50">
        <v>0</v>
      </c>
      <c r="X224" s="50">
        <v>0</v>
      </c>
      <c r="Y224" s="50">
        <v>0</v>
      </c>
      <c r="Z224" s="50" t="s">
        <v>1832</v>
      </c>
      <c r="AA224" s="71">
        <v>224</v>
      </c>
      <c r="AB224" s="71"/>
      <c r="AC224" s="72"/>
      <c r="AD224" s="78">
        <v>84</v>
      </c>
      <c r="AE224" s="78">
        <v>47</v>
      </c>
      <c r="AF224" s="78">
        <v>52</v>
      </c>
      <c r="AG224" s="78">
        <v>1</v>
      </c>
      <c r="AH224" s="78"/>
      <c r="AI224" s="78" t="s">
        <v>651</v>
      </c>
      <c r="AJ224" s="78"/>
      <c r="AK224" s="93" t="s">
        <v>988</v>
      </c>
      <c r="AL224" s="78"/>
      <c r="AM224" s="94">
        <v>40623.522615740738</v>
      </c>
      <c r="AN224" s="78" t="s">
        <v>1317</v>
      </c>
      <c r="AO224" s="93" t="s">
        <v>1539</v>
      </c>
      <c r="AP224" s="78" t="s">
        <v>66</v>
      </c>
      <c r="AQ224" s="2"/>
      <c r="AR224" s="3"/>
      <c r="AS224" s="3"/>
      <c r="AT224" s="3"/>
      <c r="AU224" s="3"/>
    </row>
    <row r="225" spans="1:47" x14ac:dyDescent="0.25">
      <c r="A225" s="64" t="s">
        <v>409</v>
      </c>
      <c r="B225" s="65" t="s">
        <v>1853</v>
      </c>
      <c r="C225" s="65" t="s">
        <v>56</v>
      </c>
      <c r="D225" s="66"/>
      <c r="E225" s="68"/>
      <c r="F225" s="95" t="s">
        <v>1284</v>
      </c>
      <c r="G225" s="65" t="s">
        <v>51</v>
      </c>
      <c r="H225" s="69" t="s">
        <v>409</v>
      </c>
      <c r="I225" s="70"/>
      <c r="J225" s="70"/>
      <c r="K225" s="69" t="s">
        <v>1795</v>
      </c>
      <c r="L225" s="73"/>
      <c r="M225" s="74">
        <v>682.70538330078125</v>
      </c>
      <c r="N225" s="74">
        <v>3698.796630859375</v>
      </c>
      <c r="O225" s="75"/>
      <c r="P225" s="76"/>
      <c r="Q225" s="76"/>
      <c r="R225" s="79"/>
      <c r="S225" s="49">
        <v>0</v>
      </c>
      <c r="T225" s="49">
        <v>0</v>
      </c>
      <c r="U225" s="50">
        <v>0</v>
      </c>
      <c r="V225" s="50">
        <v>0</v>
      </c>
      <c r="W225" s="50">
        <v>0</v>
      </c>
      <c r="X225" s="50">
        <v>0</v>
      </c>
      <c r="Y225" s="50">
        <v>0</v>
      </c>
      <c r="Z225" s="50" t="s">
        <v>1832</v>
      </c>
      <c r="AA225" s="71">
        <v>225</v>
      </c>
      <c r="AB225" s="71"/>
      <c r="AC225" s="72"/>
      <c r="AD225" s="78">
        <v>1316</v>
      </c>
      <c r="AE225" s="78">
        <v>267</v>
      </c>
      <c r="AF225" s="78">
        <v>3767</v>
      </c>
      <c r="AG225" s="78">
        <v>25</v>
      </c>
      <c r="AH225" s="78"/>
      <c r="AI225" s="78" t="s">
        <v>652</v>
      </c>
      <c r="AJ225" s="78" t="s">
        <v>832</v>
      </c>
      <c r="AK225" s="93" t="s">
        <v>989</v>
      </c>
      <c r="AL225" s="78"/>
      <c r="AM225" s="94">
        <v>40969.365474537037</v>
      </c>
      <c r="AN225" s="78" t="s">
        <v>1317</v>
      </c>
      <c r="AO225" s="93" t="s">
        <v>1540</v>
      </c>
      <c r="AP225" s="78" t="s">
        <v>66</v>
      </c>
      <c r="AQ225" s="2"/>
      <c r="AR225" s="3"/>
      <c r="AS225" s="3"/>
      <c r="AT225" s="3"/>
      <c r="AU225" s="3"/>
    </row>
    <row r="226" spans="1:47" x14ac:dyDescent="0.25">
      <c r="A226" s="64" t="s">
        <v>410</v>
      </c>
      <c r="B226" s="65" t="s">
        <v>1855</v>
      </c>
      <c r="C226" s="65" t="s">
        <v>56</v>
      </c>
      <c r="D226" s="66"/>
      <c r="E226" s="68"/>
      <c r="F226" s="95" t="s">
        <v>1285</v>
      </c>
      <c r="G226" s="65" t="s">
        <v>51</v>
      </c>
      <c r="H226" s="69" t="s">
        <v>410</v>
      </c>
      <c r="I226" s="70"/>
      <c r="J226" s="70"/>
      <c r="K226" s="69" t="s">
        <v>1796</v>
      </c>
      <c r="L226" s="73"/>
      <c r="M226" s="74">
        <v>8093.5146484375</v>
      </c>
      <c r="N226" s="74">
        <v>3728.39111328125</v>
      </c>
      <c r="O226" s="75"/>
      <c r="P226" s="76"/>
      <c r="Q226" s="76"/>
      <c r="R226" s="79"/>
      <c r="S226" s="49">
        <v>0</v>
      </c>
      <c r="T226" s="49">
        <v>0</v>
      </c>
      <c r="U226" s="50">
        <v>0</v>
      </c>
      <c r="V226" s="50">
        <v>0</v>
      </c>
      <c r="W226" s="50">
        <v>0</v>
      </c>
      <c r="X226" s="50">
        <v>0</v>
      </c>
      <c r="Y226" s="50">
        <v>0</v>
      </c>
      <c r="Z226" s="50" t="s">
        <v>1832</v>
      </c>
      <c r="AA226" s="71">
        <v>226</v>
      </c>
      <c r="AB226" s="71"/>
      <c r="AC226" s="72"/>
      <c r="AD226" s="78">
        <v>97</v>
      </c>
      <c r="AE226" s="78">
        <v>17</v>
      </c>
      <c r="AF226" s="78">
        <v>147</v>
      </c>
      <c r="AG226" s="78">
        <v>13</v>
      </c>
      <c r="AH226" s="78">
        <v>10800</v>
      </c>
      <c r="AI226" s="78" t="s">
        <v>653</v>
      </c>
      <c r="AJ226" s="78" t="s">
        <v>833</v>
      </c>
      <c r="AK226" s="93" t="s">
        <v>990</v>
      </c>
      <c r="AL226" s="78" t="s">
        <v>1015</v>
      </c>
      <c r="AM226" s="94">
        <v>41241.321076388886</v>
      </c>
      <c r="AN226" s="78" t="s">
        <v>1317</v>
      </c>
      <c r="AO226" s="93" t="s">
        <v>1541</v>
      </c>
      <c r="AP226" s="78" t="s">
        <v>66</v>
      </c>
      <c r="AQ226" s="2"/>
      <c r="AR226" s="3"/>
      <c r="AS226" s="3"/>
      <c r="AT226" s="3"/>
      <c r="AU226" s="3"/>
    </row>
    <row r="227" spans="1:47" x14ac:dyDescent="0.25">
      <c r="A227" s="64" t="s">
        <v>411</v>
      </c>
      <c r="B227" s="65" t="s">
        <v>1860</v>
      </c>
      <c r="C227" s="65" t="s">
        <v>56</v>
      </c>
      <c r="D227" s="66"/>
      <c r="E227" s="68"/>
      <c r="F227" s="95" t="s">
        <v>1286</v>
      </c>
      <c r="G227" s="65" t="s">
        <v>51</v>
      </c>
      <c r="H227" s="69" t="s">
        <v>411</v>
      </c>
      <c r="I227" s="70"/>
      <c r="J227" s="70"/>
      <c r="K227" s="69" t="s">
        <v>1797</v>
      </c>
      <c r="L227" s="73"/>
      <c r="M227" s="74">
        <v>9692.875</v>
      </c>
      <c r="N227" s="74">
        <v>2867.67822265625</v>
      </c>
      <c r="O227" s="75"/>
      <c r="P227" s="76"/>
      <c r="Q227" s="76"/>
      <c r="R227" s="79"/>
      <c r="S227" s="49">
        <v>0</v>
      </c>
      <c r="T227" s="49">
        <v>0</v>
      </c>
      <c r="U227" s="50">
        <v>0</v>
      </c>
      <c r="V227" s="50">
        <v>0</v>
      </c>
      <c r="W227" s="50">
        <v>0</v>
      </c>
      <c r="X227" s="50">
        <v>0</v>
      </c>
      <c r="Y227" s="50">
        <v>0</v>
      </c>
      <c r="Z227" s="50" t="s">
        <v>1832</v>
      </c>
      <c r="AA227" s="71">
        <v>227</v>
      </c>
      <c r="AB227" s="71"/>
      <c r="AC227" s="72"/>
      <c r="AD227" s="78">
        <v>2634</v>
      </c>
      <c r="AE227" s="78">
        <v>21211</v>
      </c>
      <c r="AF227" s="78">
        <v>3854</v>
      </c>
      <c r="AG227" s="78">
        <v>11</v>
      </c>
      <c r="AH227" s="78">
        <v>-18000</v>
      </c>
      <c r="AI227" s="78" t="s">
        <v>654</v>
      </c>
      <c r="AJ227" s="78"/>
      <c r="AK227" s="93" t="s">
        <v>991</v>
      </c>
      <c r="AL227" s="78" t="s">
        <v>1020</v>
      </c>
      <c r="AM227" s="94">
        <v>39877.86210648148</v>
      </c>
      <c r="AN227" s="78" t="s">
        <v>1317</v>
      </c>
      <c r="AO227" s="93" t="s">
        <v>1542</v>
      </c>
      <c r="AP227" s="78" t="s">
        <v>65</v>
      </c>
      <c r="AQ227" s="2"/>
      <c r="AR227" s="3"/>
      <c r="AS227" s="3"/>
      <c r="AT227" s="3"/>
      <c r="AU227" s="3"/>
    </row>
    <row r="228" spans="1:47" x14ac:dyDescent="0.25">
      <c r="A228" s="64" t="s">
        <v>412</v>
      </c>
      <c r="B228" s="65" t="s">
        <v>1869</v>
      </c>
      <c r="C228" s="65" t="s">
        <v>56</v>
      </c>
      <c r="D228" s="66"/>
      <c r="E228" s="68"/>
      <c r="F228" s="95" t="s">
        <v>1287</v>
      </c>
      <c r="G228" s="65" t="s">
        <v>51</v>
      </c>
      <c r="H228" s="69" t="s">
        <v>412</v>
      </c>
      <c r="I228" s="70"/>
      <c r="J228" s="70"/>
      <c r="K228" s="69" t="s">
        <v>1798</v>
      </c>
      <c r="L228" s="73"/>
      <c r="M228" s="74">
        <v>6154.60009765625</v>
      </c>
      <c r="N228" s="74">
        <v>1998.168212890625</v>
      </c>
      <c r="O228" s="75"/>
      <c r="P228" s="76"/>
      <c r="Q228" s="76"/>
      <c r="R228" s="79"/>
      <c r="S228" s="49">
        <v>0</v>
      </c>
      <c r="T228" s="49">
        <v>0</v>
      </c>
      <c r="U228" s="50">
        <v>0</v>
      </c>
      <c r="V228" s="50">
        <v>0</v>
      </c>
      <c r="W228" s="50">
        <v>0</v>
      </c>
      <c r="X228" s="50">
        <v>0</v>
      </c>
      <c r="Y228" s="50">
        <v>0</v>
      </c>
      <c r="Z228" s="50" t="s">
        <v>1832</v>
      </c>
      <c r="AA228" s="71">
        <v>228</v>
      </c>
      <c r="AB228" s="71"/>
      <c r="AC228" s="72"/>
      <c r="AD228" s="78">
        <v>326</v>
      </c>
      <c r="AE228" s="78">
        <v>1685</v>
      </c>
      <c r="AF228" s="78">
        <v>2687</v>
      </c>
      <c r="AG228" s="78">
        <v>6</v>
      </c>
      <c r="AH228" s="78">
        <v>-28800</v>
      </c>
      <c r="AI228" s="78" t="s">
        <v>655</v>
      </c>
      <c r="AJ228" s="78" t="s">
        <v>834</v>
      </c>
      <c r="AK228" s="78"/>
      <c r="AL228" s="78" t="s">
        <v>1026</v>
      </c>
      <c r="AM228" s="94">
        <v>40738.769907407404</v>
      </c>
      <c r="AN228" s="78" t="s">
        <v>1317</v>
      </c>
      <c r="AO228" s="93" t="s">
        <v>1543</v>
      </c>
      <c r="AP228" s="78" t="s">
        <v>65</v>
      </c>
      <c r="AQ228" s="2"/>
      <c r="AR228" s="3"/>
      <c r="AS228" s="3"/>
      <c r="AT228" s="3"/>
      <c r="AU228" s="3"/>
    </row>
    <row r="229" spans="1:47" x14ac:dyDescent="0.25">
      <c r="A229" s="64" t="s">
        <v>413</v>
      </c>
      <c r="B229" s="65" t="s">
        <v>1853</v>
      </c>
      <c r="C229" s="65" t="s">
        <v>56</v>
      </c>
      <c r="D229" s="66"/>
      <c r="E229" s="68"/>
      <c r="F229" s="95" t="s">
        <v>1288</v>
      </c>
      <c r="G229" s="65" t="s">
        <v>51</v>
      </c>
      <c r="H229" s="69" t="s">
        <v>413</v>
      </c>
      <c r="I229" s="70"/>
      <c r="J229" s="70"/>
      <c r="K229" s="69" t="s">
        <v>1799</v>
      </c>
      <c r="L229" s="73"/>
      <c r="M229" s="74">
        <v>219.69602966308594</v>
      </c>
      <c r="N229" s="74">
        <v>6074.80078125</v>
      </c>
      <c r="O229" s="75"/>
      <c r="P229" s="76"/>
      <c r="Q229" s="76"/>
      <c r="R229" s="79"/>
      <c r="S229" s="49">
        <v>0</v>
      </c>
      <c r="T229" s="49">
        <v>0</v>
      </c>
      <c r="U229" s="50">
        <v>0</v>
      </c>
      <c r="V229" s="50">
        <v>0</v>
      </c>
      <c r="W229" s="50">
        <v>0</v>
      </c>
      <c r="X229" s="50">
        <v>0</v>
      </c>
      <c r="Y229" s="50">
        <v>0</v>
      </c>
      <c r="Z229" s="50" t="s">
        <v>1832</v>
      </c>
      <c r="AA229" s="71">
        <v>229</v>
      </c>
      <c r="AB229" s="71"/>
      <c r="AC229" s="72"/>
      <c r="AD229" s="78">
        <v>111</v>
      </c>
      <c r="AE229" s="78">
        <v>1206</v>
      </c>
      <c r="AF229" s="78">
        <v>744</v>
      </c>
      <c r="AG229" s="78">
        <v>26</v>
      </c>
      <c r="AH229" s="78"/>
      <c r="AI229" s="78" t="s">
        <v>656</v>
      </c>
      <c r="AJ229" s="78"/>
      <c r="AK229" s="78"/>
      <c r="AL229" s="78"/>
      <c r="AM229" s="94">
        <v>41363.650821759256</v>
      </c>
      <c r="AN229" s="78" t="s">
        <v>1317</v>
      </c>
      <c r="AO229" s="93" t="s">
        <v>1544</v>
      </c>
      <c r="AP229" s="78" t="s">
        <v>65</v>
      </c>
      <c r="AQ229" s="2"/>
      <c r="AR229" s="3"/>
      <c r="AS229" s="3"/>
      <c r="AT229" s="3"/>
      <c r="AU229" s="3"/>
    </row>
    <row r="230" spans="1:47" x14ac:dyDescent="0.25">
      <c r="A230" s="64" t="s">
        <v>414</v>
      </c>
      <c r="B230" s="65" t="s">
        <v>1869</v>
      </c>
      <c r="C230" s="65" t="s">
        <v>56</v>
      </c>
      <c r="D230" s="66"/>
      <c r="E230" s="68"/>
      <c r="F230" s="95" t="s">
        <v>1289</v>
      </c>
      <c r="G230" s="65" t="s">
        <v>51</v>
      </c>
      <c r="H230" s="69" t="s">
        <v>414</v>
      </c>
      <c r="I230" s="70"/>
      <c r="J230" s="70"/>
      <c r="K230" s="69" t="s">
        <v>1800</v>
      </c>
      <c r="L230" s="73"/>
      <c r="M230" s="74">
        <v>3303.01611328125</v>
      </c>
      <c r="N230" s="74">
        <v>8160.82470703125</v>
      </c>
      <c r="O230" s="75"/>
      <c r="P230" s="76"/>
      <c r="Q230" s="76"/>
      <c r="R230" s="79"/>
      <c r="S230" s="49">
        <v>0</v>
      </c>
      <c r="T230" s="49">
        <v>0</v>
      </c>
      <c r="U230" s="50">
        <v>0</v>
      </c>
      <c r="V230" s="50">
        <v>0</v>
      </c>
      <c r="W230" s="50">
        <v>0</v>
      </c>
      <c r="X230" s="50">
        <v>0</v>
      </c>
      <c r="Y230" s="50">
        <v>0</v>
      </c>
      <c r="Z230" s="50" t="s">
        <v>1832</v>
      </c>
      <c r="AA230" s="71">
        <v>230</v>
      </c>
      <c r="AB230" s="71"/>
      <c r="AC230" s="72"/>
      <c r="AD230" s="78">
        <v>616</v>
      </c>
      <c r="AE230" s="78">
        <v>491</v>
      </c>
      <c r="AF230" s="78">
        <v>1102</v>
      </c>
      <c r="AG230" s="78">
        <v>7433</v>
      </c>
      <c r="AH230" s="78">
        <v>-28800</v>
      </c>
      <c r="AI230" s="78" t="s">
        <v>657</v>
      </c>
      <c r="AJ230" s="78"/>
      <c r="AK230" s="93" t="s">
        <v>992</v>
      </c>
      <c r="AL230" s="78" t="s">
        <v>1026</v>
      </c>
      <c r="AM230" s="94">
        <v>40195.157013888886</v>
      </c>
      <c r="AN230" s="78" t="s">
        <v>1317</v>
      </c>
      <c r="AO230" s="93" t="s">
        <v>1545</v>
      </c>
      <c r="AP230" s="78" t="s">
        <v>65</v>
      </c>
      <c r="AQ230" s="2"/>
      <c r="AR230" s="3"/>
      <c r="AS230" s="3"/>
      <c r="AT230" s="3"/>
      <c r="AU230" s="3"/>
    </row>
    <row r="231" spans="1:47" x14ac:dyDescent="0.25">
      <c r="A231" s="64" t="s">
        <v>415</v>
      </c>
      <c r="B231" s="65" t="s">
        <v>1866</v>
      </c>
      <c r="C231" s="65" t="s">
        <v>56</v>
      </c>
      <c r="D231" s="66"/>
      <c r="E231" s="68"/>
      <c r="F231" s="95" t="s">
        <v>1290</v>
      </c>
      <c r="G231" s="65" t="s">
        <v>51</v>
      </c>
      <c r="H231" s="69" t="s">
        <v>415</v>
      </c>
      <c r="I231" s="70"/>
      <c r="J231" s="70"/>
      <c r="K231" s="69" t="s">
        <v>1801</v>
      </c>
      <c r="L231" s="73"/>
      <c r="M231" s="74">
        <v>1333.4156494140625</v>
      </c>
      <c r="N231" s="74">
        <v>8947.296875</v>
      </c>
      <c r="O231" s="75"/>
      <c r="P231" s="76"/>
      <c r="Q231" s="76"/>
      <c r="R231" s="79"/>
      <c r="S231" s="49">
        <v>0</v>
      </c>
      <c r="T231" s="49">
        <v>0</v>
      </c>
      <c r="U231" s="50">
        <v>0</v>
      </c>
      <c r="V231" s="50">
        <v>0</v>
      </c>
      <c r="W231" s="50">
        <v>0</v>
      </c>
      <c r="X231" s="50">
        <v>0</v>
      </c>
      <c r="Y231" s="50">
        <v>0</v>
      </c>
      <c r="Z231" s="50" t="s">
        <v>1832</v>
      </c>
      <c r="AA231" s="71">
        <v>231</v>
      </c>
      <c r="AB231" s="71"/>
      <c r="AC231" s="72"/>
      <c r="AD231" s="78">
        <v>617</v>
      </c>
      <c r="AE231" s="78">
        <v>506</v>
      </c>
      <c r="AF231" s="78">
        <v>1972</v>
      </c>
      <c r="AG231" s="78">
        <v>29</v>
      </c>
      <c r="AH231" s="78">
        <v>3600</v>
      </c>
      <c r="AI231" s="78" t="s">
        <v>658</v>
      </c>
      <c r="AJ231" s="78" t="s">
        <v>835</v>
      </c>
      <c r="AK231" s="93" t="s">
        <v>993</v>
      </c>
      <c r="AL231" s="78" t="s">
        <v>1023</v>
      </c>
      <c r="AM231" s="94">
        <v>41531.386678240742</v>
      </c>
      <c r="AN231" s="78" t="s">
        <v>1317</v>
      </c>
      <c r="AO231" s="93" t="s">
        <v>1546</v>
      </c>
      <c r="AP231" s="78" t="s">
        <v>65</v>
      </c>
      <c r="AQ231" s="2"/>
      <c r="AR231" s="3"/>
      <c r="AS231" s="3"/>
      <c r="AT231" s="3"/>
      <c r="AU231" s="3"/>
    </row>
    <row r="232" spans="1:47" x14ac:dyDescent="0.25">
      <c r="A232" s="64" t="s">
        <v>416</v>
      </c>
      <c r="B232" s="65" t="s">
        <v>1858</v>
      </c>
      <c r="C232" s="65" t="s">
        <v>56</v>
      </c>
      <c r="D232" s="66"/>
      <c r="E232" s="68"/>
      <c r="F232" s="95" t="s">
        <v>1291</v>
      </c>
      <c r="G232" s="65" t="s">
        <v>51</v>
      </c>
      <c r="H232" s="69" t="s">
        <v>416</v>
      </c>
      <c r="I232" s="70"/>
      <c r="J232" s="70"/>
      <c r="K232" s="69" t="s">
        <v>1802</v>
      </c>
      <c r="L232" s="73"/>
      <c r="M232" s="74">
        <v>8144.96240234375</v>
      </c>
      <c r="N232" s="74">
        <v>6743.6767578125</v>
      </c>
      <c r="O232" s="75"/>
      <c r="P232" s="76"/>
      <c r="Q232" s="76"/>
      <c r="R232" s="79"/>
      <c r="S232" s="49">
        <v>0</v>
      </c>
      <c r="T232" s="49">
        <v>0</v>
      </c>
      <c r="U232" s="50">
        <v>0</v>
      </c>
      <c r="V232" s="50">
        <v>0</v>
      </c>
      <c r="W232" s="50">
        <v>0</v>
      </c>
      <c r="X232" s="50">
        <v>0</v>
      </c>
      <c r="Y232" s="50">
        <v>0</v>
      </c>
      <c r="Z232" s="50" t="s">
        <v>1832</v>
      </c>
      <c r="AA232" s="71">
        <v>232</v>
      </c>
      <c r="AB232" s="71"/>
      <c r="AC232" s="72"/>
      <c r="AD232" s="78">
        <v>468</v>
      </c>
      <c r="AE232" s="78">
        <v>1674</v>
      </c>
      <c r="AF232" s="78">
        <v>13884</v>
      </c>
      <c r="AG232" s="78">
        <v>1123</v>
      </c>
      <c r="AH232" s="78">
        <v>-21600</v>
      </c>
      <c r="AI232" s="78" t="s">
        <v>659</v>
      </c>
      <c r="AJ232" s="78"/>
      <c r="AK232" s="78"/>
      <c r="AL232" s="78" t="s">
        <v>1018</v>
      </c>
      <c r="AM232" s="94">
        <v>40768.724756944444</v>
      </c>
      <c r="AN232" s="78" t="s">
        <v>1317</v>
      </c>
      <c r="AO232" s="93" t="s">
        <v>1547</v>
      </c>
      <c r="AP232" s="78" t="s">
        <v>65</v>
      </c>
      <c r="AQ232" s="2"/>
      <c r="AR232" s="3"/>
      <c r="AS232" s="3"/>
      <c r="AT232" s="3"/>
      <c r="AU232" s="3"/>
    </row>
    <row r="233" spans="1:47" x14ac:dyDescent="0.25">
      <c r="A233" s="64" t="s">
        <v>417</v>
      </c>
      <c r="B233" s="65" t="s">
        <v>1888</v>
      </c>
      <c r="C233" s="65" t="s">
        <v>56</v>
      </c>
      <c r="D233" s="66"/>
      <c r="E233" s="68"/>
      <c r="F233" s="95" t="s">
        <v>1292</v>
      </c>
      <c r="G233" s="65" t="s">
        <v>51</v>
      </c>
      <c r="H233" s="69" t="s">
        <v>417</v>
      </c>
      <c r="I233" s="70"/>
      <c r="J233" s="70"/>
      <c r="K233" s="69" t="s">
        <v>1803</v>
      </c>
      <c r="L233" s="73"/>
      <c r="M233" s="74">
        <v>8789.9755859375</v>
      </c>
      <c r="N233" s="74">
        <v>2922.267822265625</v>
      </c>
      <c r="O233" s="75"/>
      <c r="P233" s="76"/>
      <c r="Q233" s="76"/>
      <c r="R233" s="79"/>
      <c r="S233" s="49">
        <v>0</v>
      </c>
      <c r="T233" s="49">
        <v>0</v>
      </c>
      <c r="U233" s="50">
        <v>0</v>
      </c>
      <c r="V233" s="50">
        <v>0</v>
      </c>
      <c r="W233" s="50">
        <v>0</v>
      </c>
      <c r="X233" s="50">
        <v>0</v>
      </c>
      <c r="Y233" s="50">
        <v>0</v>
      </c>
      <c r="Z233" s="50" t="s">
        <v>1832</v>
      </c>
      <c r="AA233" s="71">
        <v>233</v>
      </c>
      <c r="AB233" s="71"/>
      <c r="AC233" s="72"/>
      <c r="AD233" s="78">
        <v>634</v>
      </c>
      <c r="AE233" s="78">
        <v>608</v>
      </c>
      <c r="AF233" s="78">
        <v>42752</v>
      </c>
      <c r="AG233" s="78">
        <v>20174</v>
      </c>
      <c r="AH233" s="78">
        <v>3600</v>
      </c>
      <c r="AI233" s="78" t="s">
        <v>660</v>
      </c>
      <c r="AJ233" s="78" t="s">
        <v>836</v>
      </c>
      <c r="AK233" s="93" t="s">
        <v>994</v>
      </c>
      <c r="AL233" s="78" t="s">
        <v>1044</v>
      </c>
      <c r="AM233" s="94">
        <v>39820.534456018519</v>
      </c>
      <c r="AN233" s="78" t="s">
        <v>1317</v>
      </c>
      <c r="AO233" s="93" t="s">
        <v>1548</v>
      </c>
      <c r="AP233" s="78" t="s">
        <v>65</v>
      </c>
      <c r="AQ233" s="2"/>
      <c r="AR233" s="3"/>
      <c r="AS233" s="3"/>
      <c r="AT233" s="3"/>
      <c r="AU233" s="3"/>
    </row>
    <row r="234" spans="1:47" x14ac:dyDescent="0.25">
      <c r="A234" s="64" t="s">
        <v>418</v>
      </c>
      <c r="B234" s="65" t="s">
        <v>1883</v>
      </c>
      <c r="C234" s="65" t="s">
        <v>56</v>
      </c>
      <c r="D234" s="66"/>
      <c r="E234" s="68"/>
      <c r="F234" s="95" t="s">
        <v>1293</v>
      </c>
      <c r="G234" s="65" t="s">
        <v>51</v>
      </c>
      <c r="H234" s="69" t="s">
        <v>418</v>
      </c>
      <c r="I234" s="70"/>
      <c r="J234" s="70"/>
      <c r="K234" s="69" t="s">
        <v>1804</v>
      </c>
      <c r="L234" s="73"/>
      <c r="M234" s="74">
        <v>7042.60400390625</v>
      </c>
      <c r="N234" s="74">
        <v>670.49334716796875</v>
      </c>
      <c r="O234" s="75"/>
      <c r="P234" s="76"/>
      <c r="Q234" s="76"/>
      <c r="R234" s="79"/>
      <c r="S234" s="49">
        <v>0</v>
      </c>
      <c r="T234" s="49">
        <v>0</v>
      </c>
      <c r="U234" s="50">
        <v>0</v>
      </c>
      <c r="V234" s="50">
        <v>0</v>
      </c>
      <c r="W234" s="50">
        <v>0</v>
      </c>
      <c r="X234" s="50">
        <v>0</v>
      </c>
      <c r="Y234" s="50">
        <v>0</v>
      </c>
      <c r="Z234" s="50" t="s">
        <v>1832</v>
      </c>
      <c r="AA234" s="71">
        <v>234</v>
      </c>
      <c r="AB234" s="71"/>
      <c r="AC234" s="72"/>
      <c r="AD234" s="78">
        <v>253</v>
      </c>
      <c r="AE234" s="78">
        <v>159</v>
      </c>
      <c r="AF234" s="78">
        <v>14064</v>
      </c>
      <c r="AG234" s="78">
        <v>692</v>
      </c>
      <c r="AH234" s="78">
        <v>3600</v>
      </c>
      <c r="AI234" s="78" t="s">
        <v>661</v>
      </c>
      <c r="AJ234" s="78" t="s">
        <v>837</v>
      </c>
      <c r="AK234" s="78"/>
      <c r="AL234" s="78" t="s">
        <v>1039</v>
      </c>
      <c r="AM234" s="94">
        <v>40295.722557870373</v>
      </c>
      <c r="AN234" s="78" t="s">
        <v>1317</v>
      </c>
      <c r="AO234" s="93" t="s">
        <v>1549</v>
      </c>
      <c r="AP234" s="78" t="s">
        <v>65</v>
      </c>
      <c r="AQ234" s="2"/>
      <c r="AR234" s="3"/>
      <c r="AS234" s="3"/>
      <c r="AT234" s="3"/>
      <c r="AU234" s="3"/>
    </row>
    <row r="235" spans="1:47" x14ac:dyDescent="0.25">
      <c r="A235" s="64" t="s">
        <v>419</v>
      </c>
      <c r="B235" s="65" t="s">
        <v>1864</v>
      </c>
      <c r="C235" s="65" t="s">
        <v>56</v>
      </c>
      <c r="D235" s="66"/>
      <c r="E235" s="68"/>
      <c r="F235" s="95" t="s">
        <v>1294</v>
      </c>
      <c r="G235" s="65" t="s">
        <v>51</v>
      </c>
      <c r="H235" s="69" t="s">
        <v>419</v>
      </c>
      <c r="I235" s="70"/>
      <c r="J235" s="70"/>
      <c r="K235" s="69" t="s">
        <v>1805</v>
      </c>
      <c r="L235" s="73"/>
      <c r="M235" s="74">
        <v>784.0546875</v>
      </c>
      <c r="N235" s="74">
        <v>5115.4033203125</v>
      </c>
      <c r="O235" s="75"/>
      <c r="P235" s="76"/>
      <c r="Q235" s="76"/>
      <c r="R235" s="79"/>
      <c r="S235" s="49">
        <v>0</v>
      </c>
      <c r="T235" s="49">
        <v>0</v>
      </c>
      <c r="U235" s="50">
        <v>0</v>
      </c>
      <c r="V235" s="50">
        <v>0</v>
      </c>
      <c r="W235" s="50">
        <v>0</v>
      </c>
      <c r="X235" s="50">
        <v>0</v>
      </c>
      <c r="Y235" s="50">
        <v>0</v>
      </c>
      <c r="Z235" s="50" t="s">
        <v>1832</v>
      </c>
      <c r="AA235" s="71">
        <v>235</v>
      </c>
      <c r="AB235" s="71"/>
      <c r="AC235" s="72"/>
      <c r="AD235" s="78">
        <v>417</v>
      </c>
      <c r="AE235" s="78">
        <v>106</v>
      </c>
      <c r="AF235" s="78">
        <v>567</v>
      </c>
      <c r="AG235" s="78">
        <v>16</v>
      </c>
      <c r="AH235" s="78">
        <v>-10800</v>
      </c>
      <c r="AI235" s="78" t="s">
        <v>662</v>
      </c>
      <c r="AJ235" s="78" t="s">
        <v>838</v>
      </c>
      <c r="AK235" s="93" t="s">
        <v>995</v>
      </c>
      <c r="AL235" s="78" t="s">
        <v>1022</v>
      </c>
      <c r="AM235" s="94">
        <v>40065.562881944446</v>
      </c>
      <c r="AN235" s="78" t="s">
        <v>1317</v>
      </c>
      <c r="AO235" s="93" t="s">
        <v>1550</v>
      </c>
      <c r="AP235" s="78" t="s">
        <v>65</v>
      </c>
      <c r="AQ235" s="2"/>
      <c r="AR235" s="3"/>
      <c r="AS235" s="3"/>
      <c r="AT235" s="3"/>
      <c r="AU235" s="3"/>
    </row>
    <row r="236" spans="1:47" x14ac:dyDescent="0.25">
      <c r="A236" s="64" t="s">
        <v>420</v>
      </c>
      <c r="B236" s="65" t="s">
        <v>1853</v>
      </c>
      <c r="C236" s="65" t="s">
        <v>56</v>
      </c>
      <c r="D236" s="66"/>
      <c r="E236" s="68"/>
      <c r="F236" s="95" t="s">
        <v>1295</v>
      </c>
      <c r="G236" s="65" t="s">
        <v>51</v>
      </c>
      <c r="H236" s="69" t="s">
        <v>420</v>
      </c>
      <c r="I236" s="70"/>
      <c r="J236" s="70"/>
      <c r="K236" s="69" t="s">
        <v>1806</v>
      </c>
      <c r="L236" s="73"/>
      <c r="M236" s="74">
        <v>8756.4384765625</v>
      </c>
      <c r="N236" s="74">
        <v>2227.615234375</v>
      </c>
      <c r="O236" s="75"/>
      <c r="P236" s="76"/>
      <c r="Q236" s="76"/>
      <c r="R236" s="79"/>
      <c r="S236" s="49">
        <v>0</v>
      </c>
      <c r="T236" s="49">
        <v>0</v>
      </c>
      <c r="U236" s="50">
        <v>0</v>
      </c>
      <c r="V236" s="50">
        <v>0</v>
      </c>
      <c r="W236" s="50">
        <v>0</v>
      </c>
      <c r="X236" s="50">
        <v>0</v>
      </c>
      <c r="Y236" s="50">
        <v>0</v>
      </c>
      <c r="Z236" s="50" t="s">
        <v>1832</v>
      </c>
      <c r="AA236" s="71">
        <v>236</v>
      </c>
      <c r="AB236" s="71"/>
      <c r="AC236" s="72"/>
      <c r="AD236" s="78">
        <v>232</v>
      </c>
      <c r="AE236" s="78">
        <v>750</v>
      </c>
      <c r="AF236" s="78">
        <v>765</v>
      </c>
      <c r="AG236" s="78">
        <v>90</v>
      </c>
      <c r="AH236" s="78"/>
      <c r="AI236" s="78" t="s">
        <v>663</v>
      </c>
      <c r="AJ236" s="78" t="s">
        <v>740</v>
      </c>
      <c r="AK236" s="78"/>
      <c r="AL236" s="78"/>
      <c r="AM236" s="94">
        <v>41427.89539351852</v>
      </c>
      <c r="AN236" s="78" t="s">
        <v>1317</v>
      </c>
      <c r="AO236" s="93" t="s">
        <v>1551</v>
      </c>
      <c r="AP236" s="78" t="s">
        <v>65</v>
      </c>
      <c r="AQ236" s="2"/>
      <c r="AR236" s="3"/>
      <c r="AS236" s="3"/>
      <c r="AT236" s="3"/>
      <c r="AU236" s="3"/>
    </row>
    <row r="237" spans="1:47" x14ac:dyDescent="0.25">
      <c r="A237" s="64" t="s">
        <v>421</v>
      </c>
      <c r="B237" s="65" t="s">
        <v>1869</v>
      </c>
      <c r="C237" s="65" t="s">
        <v>56</v>
      </c>
      <c r="D237" s="66"/>
      <c r="E237" s="68"/>
      <c r="F237" s="95" t="s">
        <v>1296</v>
      </c>
      <c r="G237" s="65" t="s">
        <v>51</v>
      </c>
      <c r="H237" s="69" t="s">
        <v>421</v>
      </c>
      <c r="I237" s="70"/>
      <c r="J237" s="70"/>
      <c r="K237" s="69" t="s">
        <v>1807</v>
      </c>
      <c r="L237" s="73"/>
      <c r="M237" s="74">
        <v>9209.23828125</v>
      </c>
      <c r="N237" s="74">
        <v>5489.7353515625</v>
      </c>
      <c r="O237" s="75"/>
      <c r="P237" s="76"/>
      <c r="Q237" s="76"/>
      <c r="R237" s="79"/>
      <c r="S237" s="49">
        <v>0</v>
      </c>
      <c r="T237" s="49">
        <v>0</v>
      </c>
      <c r="U237" s="50">
        <v>0</v>
      </c>
      <c r="V237" s="50">
        <v>0</v>
      </c>
      <c r="W237" s="50">
        <v>0</v>
      </c>
      <c r="X237" s="50">
        <v>0</v>
      </c>
      <c r="Y237" s="50">
        <v>0</v>
      </c>
      <c r="Z237" s="50" t="s">
        <v>1832</v>
      </c>
      <c r="AA237" s="71">
        <v>237</v>
      </c>
      <c r="AB237" s="71"/>
      <c r="AC237" s="72"/>
      <c r="AD237" s="78">
        <v>563</v>
      </c>
      <c r="AE237" s="78">
        <v>37695760</v>
      </c>
      <c r="AF237" s="78">
        <v>9513</v>
      </c>
      <c r="AG237" s="78">
        <v>287</v>
      </c>
      <c r="AH237" s="78">
        <v>-28800</v>
      </c>
      <c r="AI237" s="78" t="s">
        <v>664</v>
      </c>
      <c r="AJ237" s="78" t="s">
        <v>839</v>
      </c>
      <c r="AK237" s="93" t="s">
        <v>996</v>
      </c>
      <c r="AL237" s="78" t="s">
        <v>1026</v>
      </c>
      <c r="AM237" s="94">
        <v>39399.905393518522</v>
      </c>
      <c r="AN237" s="78" t="s">
        <v>1317</v>
      </c>
      <c r="AO237" s="93" t="s">
        <v>1552</v>
      </c>
      <c r="AP237" s="78" t="s">
        <v>65</v>
      </c>
      <c r="AQ237" s="2"/>
      <c r="AR237" s="3"/>
      <c r="AS237" s="3"/>
      <c r="AT237" s="3"/>
      <c r="AU237" s="3"/>
    </row>
    <row r="238" spans="1:47" x14ac:dyDescent="0.25">
      <c r="A238" s="64" t="s">
        <v>422</v>
      </c>
      <c r="B238" s="65" t="s">
        <v>1863</v>
      </c>
      <c r="C238" s="65" t="s">
        <v>56</v>
      </c>
      <c r="D238" s="66"/>
      <c r="E238" s="68"/>
      <c r="F238" s="95" t="s">
        <v>1297</v>
      </c>
      <c r="G238" s="65" t="s">
        <v>51</v>
      </c>
      <c r="H238" s="69" t="s">
        <v>422</v>
      </c>
      <c r="I238" s="70"/>
      <c r="J238" s="70"/>
      <c r="K238" s="69" t="s">
        <v>1808</v>
      </c>
      <c r="L238" s="73"/>
      <c r="M238" s="74">
        <v>2418.05517578125</v>
      </c>
      <c r="N238" s="74">
        <v>2648.892333984375</v>
      </c>
      <c r="O238" s="75"/>
      <c r="P238" s="76"/>
      <c r="Q238" s="76"/>
      <c r="R238" s="79"/>
      <c r="S238" s="49">
        <v>0</v>
      </c>
      <c r="T238" s="49">
        <v>0</v>
      </c>
      <c r="U238" s="50">
        <v>0</v>
      </c>
      <c r="V238" s="50">
        <v>0</v>
      </c>
      <c r="W238" s="50">
        <v>0</v>
      </c>
      <c r="X238" s="50">
        <v>0</v>
      </c>
      <c r="Y238" s="50">
        <v>0</v>
      </c>
      <c r="Z238" s="50" t="s">
        <v>1832</v>
      </c>
      <c r="AA238" s="71">
        <v>238</v>
      </c>
      <c r="AB238" s="71"/>
      <c r="AC238" s="72"/>
      <c r="AD238" s="78">
        <v>23368</v>
      </c>
      <c r="AE238" s="78">
        <v>2108941</v>
      </c>
      <c r="AF238" s="78">
        <v>15036</v>
      </c>
      <c r="AG238" s="78">
        <v>29</v>
      </c>
      <c r="AH238" s="78">
        <v>0</v>
      </c>
      <c r="AI238" s="78" t="s">
        <v>665</v>
      </c>
      <c r="AJ238" s="78" t="s">
        <v>840</v>
      </c>
      <c r="AK238" s="93" t="s">
        <v>997</v>
      </c>
      <c r="AL238" s="78" t="s">
        <v>734</v>
      </c>
      <c r="AM238" s="94">
        <v>39296.474456018521</v>
      </c>
      <c r="AN238" s="78" t="s">
        <v>1317</v>
      </c>
      <c r="AO238" s="93" t="s">
        <v>1553</v>
      </c>
      <c r="AP238" s="78" t="s">
        <v>65</v>
      </c>
      <c r="AQ238" s="2"/>
      <c r="AR238" s="3"/>
      <c r="AS238" s="3"/>
      <c r="AT238" s="3"/>
      <c r="AU238" s="3"/>
    </row>
    <row r="239" spans="1:47" x14ac:dyDescent="0.25">
      <c r="A239" s="64" t="s">
        <v>423</v>
      </c>
      <c r="B239" s="65" t="s">
        <v>1858</v>
      </c>
      <c r="C239" s="65" t="s">
        <v>56</v>
      </c>
      <c r="D239" s="66"/>
      <c r="E239" s="68"/>
      <c r="F239" s="95" t="s">
        <v>1298</v>
      </c>
      <c r="G239" s="65" t="s">
        <v>51</v>
      </c>
      <c r="H239" s="69" t="s">
        <v>423</v>
      </c>
      <c r="I239" s="70"/>
      <c r="J239" s="70"/>
      <c r="K239" s="69" t="s">
        <v>1809</v>
      </c>
      <c r="L239" s="73"/>
      <c r="M239" s="74">
        <v>8066.48095703125</v>
      </c>
      <c r="N239" s="74">
        <v>4903.51123046875</v>
      </c>
      <c r="O239" s="75"/>
      <c r="P239" s="76"/>
      <c r="Q239" s="76"/>
      <c r="R239" s="79"/>
      <c r="S239" s="49">
        <v>0</v>
      </c>
      <c r="T239" s="49">
        <v>0</v>
      </c>
      <c r="U239" s="50">
        <v>0</v>
      </c>
      <c r="V239" s="50">
        <v>0</v>
      </c>
      <c r="W239" s="50">
        <v>0</v>
      </c>
      <c r="X239" s="50">
        <v>0</v>
      </c>
      <c r="Y239" s="50">
        <v>0</v>
      </c>
      <c r="Z239" s="50" t="s">
        <v>1832</v>
      </c>
      <c r="AA239" s="71">
        <v>239</v>
      </c>
      <c r="AB239" s="71"/>
      <c r="AC239" s="72"/>
      <c r="AD239" s="78">
        <v>14518</v>
      </c>
      <c r="AE239" s="78">
        <v>41008</v>
      </c>
      <c r="AF239" s="78">
        <v>76</v>
      </c>
      <c r="AG239" s="78">
        <v>4</v>
      </c>
      <c r="AH239" s="78">
        <v>-21600</v>
      </c>
      <c r="AI239" s="78" t="s">
        <v>666</v>
      </c>
      <c r="AJ239" s="78" t="s">
        <v>692</v>
      </c>
      <c r="AK239" s="93" t="s">
        <v>998</v>
      </c>
      <c r="AL239" s="78" t="s">
        <v>1018</v>
      </c>
      <c r="AM239" s="94">
        <v>39653.938333333332</v>
      </c>
      <c r="AN239" s="78" t="s">
        <v>1317</v>
      </c>
      <c r="AO239" s="93" t="s">
        <v>1554</v>
      </c>
      <c r="AP239" s="78" t="s">
        <v>65</v>
      </c>
      <c r="AQ239" s="2"/>
      <c r="AR239" s="3"/>
      <c r="AS239" s="3"/>
      <c r="AT239" s="3"/>
      <c r="AU239" s="3"/>
    </row>
    <row r="240" spans="1:47" x14ac:dyDescent="0.25">
      <c r="A240" s="64" t="s">
        <v>424</v>
      </c>
      <c r="B240" s="65" t="s">
        <v>1869</v>
      </c>
      <c r="C240" s="65" t="s">
        <v>56</v>
      </c>
      <c r="D240" s="66"/>
      <c r="E240" s="68"/>
      <c r="F240" s="95" t="s">
        <v>1299</v>
      </c>
      <c r="G240" s="65" t="s">
        <v>51</v>
      </c>
      <c r="H240" s="69" t="s">
        <v>424</v>
      </c>
      <c r="I240" s="70"/>
      <c r="J240" s="70"/>
      <c r="K240" s="69" t="s">
        <v>1810</v>
      </c>
      <c r="L240" s="73"/>
      <c r="M240" s="74">
        <v>2233.3876953125</v>
      </c>
      <c r="N240" s="74">
        <v>1521.95654296875</v>
      </c>
      <c r="O240" s="75"/>
      <c r="P240" s="76"/>
      <c r="Q240" s="76"/>
      <c r="R240" s="79"/>
      <c r="S240" s="49">
        <v>0</v>
      </c>
      <c r="T240" s="49">
        <v>0</v>
      </c>
      <c r="U240" s="50">
        <v>0</v>
      </c>
      <c r="V240" s="50">
        <v>0</v>
      </c>
      <c r="W240" s="50">
        <v>0</v>
      </c>
      <c r="X240" s="50">
        <v>0</v>
      </c>
      <c r="Y240" s="50">
        <v>0</v>
      </c>
      <c r="Z240" s="50" t="s">
        <v>1832</v>
      </c>
      <c r="AA240" s="71">
        <v>240</v>
      </c>
      <c r="AB240" s="71"/>
      <c r="AC240" s="72"/>
      <c r="AD240" s="78">
        <v>161</v>
      </c>
      <c r="AE240" s="78">
        <v>17232</v>
      </c>
      <c r="AF240" s="78">
        <v>31115</v>
      </c>
      <c r="AG240" s="78">
        <v>1</v>
      </c>
      <c r="AH240" s="78">
        <v>-28800</v>
      </c>
      <c r="AI240" s="78" t="s">
        <v>667</v>
      </c>
      <c r="AJ240" s="78" t="s">
        <v>841</v>
      </c>
      <c r="AK240" s="93" t="s">
        <v>999</v>
      </c>
      <c r="AL240" s="78" t="s">
        <v>1026</v>
      </c>
      <c r="AM240" s="94">
        <v>39766.234756944446</v>
      </c>
      <c r="AN240" s="78" t="s">
        <v>1317</v>
      </c>
      <c r="AO240" s="93" t="s">
        <v>1555</v>
      </c>
      <c r="AP240" s="78" t="s">
        <v>65</v>
      </c>
      <c r="AQ240" s="2"/>
      <c r="AR240" s="3"/>
      <c r="AS240" s="3"/>
      <c r="AT240" s="3"/>
      <c r="AU240" s="3"/>
    </row>
    <row r="241" spans="1:47" x14ac:dyDescent="0.25">
      <c r="A241" s="64" t="s">
        <v>425</v>
      </c>
      <c r="B241" s="65" t="s">
        <v>1864</v>
      </c>
      <c r="C241" s="65" t="s">
        <v>56</v>
      </c>
      <c r="D241" s="66"/>
      <c r="E241" s="68"/>
      <c r="F241" s="95" t="s">
        <v>1300</v>
      </c>
      <c r="G241" s="65" t="s">
        <v>51</v>
      </c>
      <c r="H241" s="69" t="s">
        <v>425</v>
      </c>
      <c r="I241" s="70"/>
      <c r="J241" s="70"/>
      <c r="K241" s="69" t="s">
        <v>1811</v>
      </c>
      <c r="L241" s="73"/>
      <c r="M241" s="74">
        <v>2193.831787109375</v>
      </c>
      <c r="N241" s="74">
        <v>1984.517333984375</v>
      </c>
      <c r="O241" s="75"/>
      <c r="P241" s="76"/>
      <c r="Q241" s="76"/>
      <c r="R241" s="79"/>
      <c r="S241" s="49">
        <v>0</v>
      </c>
      <c r="T241" s="49">
        <v>0</v>
      </c>
      <c r="U241" s="50">
        <v>0</v>
      </c>
      <c r="V241" s="50">
        <v>0</v>
      </c>
      <c r="W241" s="50">
        <v>0</v>
      </c>
      <c r="X241" s="50">
        <v>0</v>
      </c>
      <c r="Y241" s="50">
        <v>0</v>
      </c>
      <c r="Z241" s="50" t="s">
        <v>1832</v>
      </c>
      <c r="AA241" s="71">
        <v>241</v>
      </c>
      <c r="AB241" s="71"/>
      <c r="AC241" s="72"/>
      <c r="AD241" s="78">
        <v>25</v>
      </c>
      <c r="AE241" s="78">
        <v>19275</v>
      </c>
      <c r="AF241" s="78">
        <v>7433</v>
      </c>
      <c r="AG241" s="78">
        <v>10</v>
      </c>
      <c r="AH241" s="78">
        <v>-10800</v>
      </c>
      <c r="AI241" s="78" t="s">
        <v>668</v>
      </c>
      <c r="AJ241" s="78" t="s">
        <v>842</v>
      </c>
      <c r="AK241" s="93" t="s">
        <v>1000</v>
      </c>
      <c r="AL241" s="78" t="s">
        <v>1022</v>
      </c>
      <c r="AM241" s="94">
        <v>40006.844363425924</v>
      </c>
      <c r="AN241" s="78" t="s">
        <v>1317</v>
      </c>
      <c r="AO241" s="93" t="s">
        <v>1556</v>
      </c>
      <c r="AP241" s="78" t="s">
        <v>65</v>
      </c>
      <c r="AQ241" s="2"/>
      <c r="AR241" s="3"/>
      <c r="AS241" s="3"/>
      <c r="AT241" s="3"/>
      <c r="AU241" s="3"/>
    </row>
    <row r="242" spans="1:47" x14ac:dyDescent="0.25">
      <c r="A242" s="64" t="s">
        <v>426</v>
      </c>
      <c r="B242" s="65" t="s">
        <v>1860</v>
      </c>
      <c r="C242" s="65" t="s">
        <v>56</v>
      </c>
      <c r="D242" s="66"/>
      <c r="E242" s="68"/>
      <c r="F242" s="95" t="s">
        <v>1301</v>
      </c>
      <c r="G242" s="65" t="s">
        <v>51</v>
      </c>
      <c r="H242" s="69" t="s">
        <v>426</v>
      </c>
      <c r="I242" s="70"/>
      <c r="J242" s="70"/>
      <c r="K242" s="69" t="s">
        <v>1812</v>
      </c>
      <c r="L242" s="73"/>
      <c r="M242" s="74">
        <v>3251.864501953125</v>
      </c>
      <c r="N242" s="74">
        <v>438.17263793945312</v>
      </c>
      <c r="O242" s="75"/>
      <c r="P242" s="76"/>
      <c r="Q242" s="76"/>
      <c r="R242" s="79"/>
      <c r="S242" s="49">
        <v>0</v>
      </c>
      <c r="T242" s="49">
        <v>0</v>
      </c>
      <c r="U242" s="50">
        <v>0</v>
      </c>
      <c r="V242" s="50">
        <v>0</v>
      </c>
      <c r="W242" s="50">
        <v>0</v>
      </c>
      <c r="X242" s="50">
        <v>0</v>
      </c>
      <c r="Y242" s="50">
        <v>0</v>
      </c>
      <c r="Z242" s="50" t="s">
        <v>1832</v>
      </c>
      <c r="AA242" s="71">
        <v>242</v>
      </c>
      <c r="AB242" s="71"/>
      <c r="AC242" s="72"/>
      <c r="AD242" s="78">
        <v>206</v>
      </c>
      <c r="AE242" s="78">
        <v>144</v>
      </c>
      <c r="AF242" s="78">
        <v>221</v>
      </c>
      <c r="AG242" s="78">
        <v>2</v>
      </c>
      <c r="AH242" s="78">
        <v>-18000</v>
      </c>
      <c r="AI242" s="78" t="s">
        <v>669</v>
      </c>
      <c r="AJ242" s="78" t="s">
        <v>767</v>
      </c>
      <c r="AK242" s="93" t="s">
        <v>1001</v>
      </c>
      <c r="AL242" s="78" t="s">
        <v>1020</v>
      </c>
      <c r="AM242" s="94">
        <v>41481.053703703707</v>
      </c>
      <c r="AN242" s="78" t="s">
        <v>1317</v>
      </c>
      <c r="AO242" s="93" t="s">
        <v>1557</v>
      </c>
      <c r="AP242" s="78" t="s">
        <v>65</v>
      </c>
      <c r="AQ242" s="2"/>
      <c r="AR242" s="3"/>
      <c r="AS242" s="3"/>
      <c r="AT242" s="3"/>
      <c r="AU242" s="3"/>
    </row>
    <row r="243" spans="1:47" x14ac:dyDescent="0.25">
      <c r="A243" s="64" t="s">
        <v>427</v>
      </c>
      <c r="B243" s="65" t="s">
        <v>1889</v>
      </c>
      <c r="C243" s="65" t="s">
        <v>56</v>
      </c>
      <c r="D243" s="66"/>
      <c r="E243" s="68"/>
      <c r="F243" s="95" t="s">
        <v>1302</v>
      </c>
      <c r="G243" s="65" t="s">
        <v>51</v>
      </c>
      <c r="H243" s="69" t="s">
        <v>427</v>
      </c>
      <c r="I243" s="70"/>
      <c r="J243" s="70"/>
      <c r="K243" s="69" t="s">
        <v>1813</v>
      </c>
      <c r="L243" s="73"/>
      <c r="M243" s="74">
        <v>1425.3956298828125</v>
      </c>
      <c r="N243" s="74">
        <v>1117.7696533203125</v>
      </c>
      <c r="O243" s="75"/>
      <c r="P243" s="76"/>
      <c r="Q243" s="76"/>
      <c r="R243" s="79"/>
      <c r="S243" s="49">
        <v>0</v>
      </c>
      <c r="T243" s="49">
        <v>0</v>
      </c>
      <c r="U243" s="50">
        <v>0</v>
      </c>
      <c r="V243" s="50">
        <v>0</v>
      </c>
      <c r="W243" s="50">
        <v>0</v>
      </c>
      <c r="X243" s="50">
        <v>0</v>
      </c>
      <c r="Y243" s="50">
        <v>0</v>
      </c>
      <c r="Z243" s="50" t="s">
        <v>1832</v>
      </c>
      <c r="AA243" s="71">
        <v>243</v>
      </c>
      <c r="AB243" s="71"/>
      <c r="AC243" s="72"/>
      <c r="AD243" s="78">
        <v>2032</v>
      </c>
      <c r="AE243" s="78">
        <v>6410</v>
      </c>
      <c r="AF243" s="78">
        <v>8507</v>
      </c>
      <c r="AG243" s="78">
        <v>98</v>
      </c>
      <c r="AH243" s="78">
        <v>-18000</v>
      </c>
      <c r="AI243" s="78" t="s">
        <v>670</v>
      </c>
      <c r="AJ243" s="78" t="s">
        <v>843</v>
      </c>
      <c r="AK243" s="93" t="s">
        <v>1002</v>
      </c>
      <c r="AL243" s="78" t="s">
        <v>1045</v>
      </c>
      <c r="AM243" s="94">
        <v>39917.775208333333</v>
      </c>
      <c r="AN243" s="78" t="s">
        <v>1317</v>
      </c>
      <c r="AO243" s="93" t="s">
        <v>1558</v>
      </c>
      <c r="AP243" s="78" t="s">
        <v>65</v>
      </c>
      <c r="AQ243" s="2"/>
      <c r="AR243" s="3"/>
      <c r="AS243" s="3"/>
      <c r="AT243" s="3"/>
      <c r="AU243" s="3"/>
    </row>
    <row r="244" spans="1:47" x14ac:dyDescent="0.25">
      <c r="A244" s="64" t="s">
        <v>428</v>
      </c>
      <c r="B244" s="65" t="s">
        <v>1858</v>
      </c>
      <c r="C244" s="65" t="s">
        <v>56</v>
      </c>
      <c r="D244" s="66"/>
      <c r="E244" s="68"/>
      <c r="F244" s="95" t="s">
        <v>1303</v>
      </c>
      <c r="G244" s="65" t="s">
        <v>51</v>
      </c>
      <c r="H244" s="69" t="s">
        <v>428</v>
      </c>
      <c r="I244" s="70"/>
      <c r="J244" s="70"/>
      <c r="K244" s="69" t="s">
        <v>1814</v>
      </c>
      <c r="L244" s="73"/>
      <c r="M244" s="74">
        <v>1487.0989990234375</v>
      </c>
      <c r="N244" s="74">
        <v>6584.521484375</v>
      </c>
      <c r="O244" s="75"/>
      <c r="P244" s="76"/>
      <c r="Q244" s="76"/>
      <c r="R244" s="79"/>
      <c r="S244" s="49">
        <v>0</v>
      </c>
      <c r="T244" s="49">
        <v>0</v>
      </c>
      <c r="U244" s="50">
        <v>0</v>
      </c>
      <c r="V244" s="50">
        <v>0</v>
      </c>
      <c r="W244" s="50">
        <v>0</v>
      </c>
      <c r="X244" s="50">
        <v>0</v>
      </c>
      <c r="Y244" s="50">
        <v>0</v>
      </c>
      <c r="Z244" s="50" t="s">
        <v>1832</v>
      </c>
      <c r="AA244" s="71">
        <v>244</v>
      </c>
      <c r="AB244" s="71"/>
      <c r="AC244" s="72"/>
      <c r="AD244" s="78">
        <v>829</v>
      </c>
      <c r="AE244" s="78">
        <v>2201</v>
      </c>
      <c r="AF244" s="78">
        <v>39304</v>
      </c>
      <c r="AG244" s="78">
        <v>69</v>
      </c>
      <c r="AH244" s="78">
        <v>-21600</v>
      </c>
      <c r="AI244" s="78" t="s">
        <v>671</v>
      </c>
      <c r="AJ244" s="78" t="s">
        <v>841</v>
      </c>
      <c r="AK244" s="93" t="s">
        <v>1003</v>
      </c>
      <c r="AL244" s="78" t="s">
        <v>1018</v>
      </c>
      <c r="AM244" s="94">
        <v>40375.859398148146</v>
      </c>
      <c r="AN244" s="78" t="s">
        <v>1317</v>
      </c>
      <c r="AO244" s="93" t="s">
        <v>1559</v>
      </c>
      <c r="AP244" s="78" t="s">
        <v>65</v>
      </c>
      <c r="AQ244" s="2"/>
      <c r="AR244" s="3"/>
      <c r="AS244" s="3"/>
      <c r="AT244" s="3"/>
      <c r="AU244" s="3"/>
    </row>
    <row r="245" spans="1:47" x14ac:dyDescent="0.25">
      <c r="A245" s="64" t="s">
        <v>429</v>
      </c>
      <c r="B245" s="65" t="s">
        <v>1853</v>
      </c>
      <c r="C245" s="65" t="s">
        <v>56</v>
      </c>
      <c r="D245" s="66"/>
      <c r="E245" s="68"/>
      <c r="F245" s="95" t="s">
        <v>1304</v>
      </c>
      <c r="G245" s="65" t="s">
        <v>51</v>
      </c>
      <c r="H245" s="69" t="s">
        <v>429</v>
      </c>
      <c r="I245" s="70"/>
      <c r="J245" s="70"/>
      <c r="K245" s="69" t="s">
        <v>1815</v>
      </c>
      <c r="L245" s="73"/>
      <c r="M245" s="74">
        <v>8256.8173828125</v>
      </c>
      <c r="N245" s="74">
        <v>1652.764404296875</v>
      </c>
      <c r="O245" s="75"/>
      <c r="P245" s="76"/>
      <c r="Q245" s="76"/>
      <c r="R245" s="79"/>
      <c r="S245" s="49">
        <v>0</v>
      </c>
      <c r="T245" s="49">
        <v>0</v>
      </c>
      <c r="U245" s="50">
        <v>0</v>
      </c>
      <c r="V245" s="50">
        <v>0</v>
      </c>
      <c r="W245" s="50">
        <v>0</v>
      </c>
      <c r="X245" s="50">
        <v>0</v>
      </c>
      <c r="Y245" s="50">
        <v>0</v>
      </c>
      <c r="Z245" s="50" t="s">
        <v>1832</v>
      </c>
      <c r="AA245" s="71">
        <v>245</v>
      </c>
      <c r="AB245" s="71"/>
      <c r="AC245" s="72"/>
      <c r="AD245" s="78">
        <v>23</v>
      </c>
      <c r="AE245" s="78">
        <v>16183</v>
      </c>
      <c r="AF245" s="78">
        <v>82</v>
      </c>
      <c r="AG245" s="78">
        <v>2</v>
      </c>
      <c r="AH245" s="78"/>
      <c r="AI245" s="78" t="s">
        <v>672</v>
      </c>
      <c r="AJ245" s="78" t="s">
        <v>844</v>
      </c>
      <c r="AK245" s="93" t="s">
        <v>1004</v>
      </c>
      <c r="AL245" s="78"/>
      <c r="AM245" s="94">
        <v>40497.397372685184</v>
      </c>
      <c r="AN245" s="78" t="s">
        <v>1317</v>
      </c>
      <c r="AO245" s="93" t="s">
        <v>1560</v>
      </c>
      <c r="AP245" s="78" t="s">
        <v>65</v>
      </c>
      <c r="AQ245" s="2"/>
      <c r="AR245" s="3"/>
      <c r="AS245" s="3"/>
      <c r="AT245" s="3"/>
      <c r="AU245" s="3"/>
    </row>
    <row r="246" spans="1:47" x14ac:dyDescent="0.25">
      <c r="A246" s="64" t="s">
        <v>430</v>
      </c>
      <c r="B246" s="65" t="s">
        <v>1869</v>
      </c>
      <c r="C246" s="65" t="s">
        <v>56</v>
      </c>
      <c r="D246" s="66"/>
      <c r="E246" s="68"/>
      <c r="F246" s="95" t="s">
        <v>1305</v>
      </c>
      <c r="G246" s="65" t="s">
        <v>51</v>
      </c>
      <c r="H246" s="69" t="s">
        <v>430</v>
      </c>
      <c r="I246" s="70"/>
      <c r="J246" s="70"/>
      <c r="K246" s="69" t="s">
        <v>1816</v>
      </c>
      <c r="L246" s="73"/>
      <c r="M246" s="74">
        <v>942.026123046875</v>
      </c>
      <c r="N246" s="74">
        <v>6015.31494140625</v>
      </c>
      <c r="O246" s="75"/>
      <c r="P246" s="76"/>
      <c r="Q246" s="76"/>
      <c r="R246" s="79"/>
      <c r="S246" s="49">
        <v>0</v>
      </c>
      <c r="T246" s="49">
        <v>0</v>
      </c>
      <c r="U246" s="50">
        <v>0</v>
      </c>
      <c r="V246" s="50">
        <v>0</v>
      </c>
      <c r="W246" s="50">
        <v>0</v>
      </c>
      <c r="X246" s="50">
        <v>0</v>
      </c>
      <c r="Y246" s="50">
        <v>0</v>
      </c>
      <c r="Z246" s="50" t="s">
        <v>1832</v>
      </c>
      <c r="AA246" s="71">
        <v>246</v>
      </c>
      <c r="AB246" s="71"/>
      <c r="AC246" s="72"/>
      <c r="AD246" s="78">
        <v>1656</v>
      </c>
      <c r="AE246" s="78">
        <v>45211</v>
      </c>
      <c r="AF246" s="78">
        <v>2934</v>
      </c>
      <c r="AG246" s="78">
        <v>10</v>
      </c>
      <c r="AH246" s="78">
        <v>-28800</v>
      </c>
      <c r="AI246" s="78" t="s">
        <v>673</v>
      </c>
      <c r="AJ246" s="78" t="s">
        <v>845</v>
      </c>
      <c r="AK246" s="93" t="s">
        <v>1005</v>
      </c>
      <c r="AL246" s="78" t="s">
        <v>1026</v>
      </c>
      <c r="AM246" s="94">
        <v>39589.962442129632</v>
      </c>
      <c r="AN246" s="78" t="s">
        <v>1317</v>
      </c>
      <c r="AO246" s="93" t="s">
        <v>1561</v>
      </c>
      <c r="AP246" s="78" t="s">
        <v>65</v>
      </c>
      <c r="AQ246" s="2"/>
      <c r="AR246" s="3"/>
      <c r="AS246" s="3"/>
      <c r="AT246" s="3"/>
      <c r="AU246" s="3"/>
    </row>
    <row r="247" spans="1:47" x14ac:dyDescent="0.25">
      <c r="A247" s="64" t="s">
        <v>431</v>
      </c>
      <c r="B247" s="65" t="s">
        <v>1860</v>
      </c>
      <c r="C247" s="65" t="s">
        <v>56</v>
      </c>
      <c r="D247" s="66"/>
      <c r="E247" s="68"/>
      <c r="F247" s="95" t="s">
        <v>1306</v>
      </c>
      <c r="G247" s="65" t="s">
        <v>51</v>
      </c>
      <c r="H247" s="69" t="s">
        <v>431</v>
      </c>
      <c r="I247" s="70"/>
      <c r="J247" s="70"/>
      <c r="K247" s="69" t="s">
        <v>1817</v>
      </c>
      <c r="L247" s="73"/>
      <c r="M247" s="74">
        <v>9155.111328125</v>
      </c>
      <c r="N247" s="74">
        <v>2116.48095703125</v>
      </c>
      <c r="O247" s="75"/>
      <c r="P247" s="76"/>
      <c r="Q247" s="76"/>
      <c r="R247" s="79"/>
      <c r="S247" s="49">
        <v>0</v>
      </c>
      <c r="T247" s="49">
        <v>0</v>
      </c>
      <c r="U247" s="50">
        <v>0</v>
      </c>
      <c r="V247" s="50">
        <v>0</v>
      </c>
      <c r="W247" s="50">
        <v>0</v>
      </c>
      <c r="X247" s="50">
        <v>0</v>
      </c>
      <c r="Y247" s="50">
        <v>0</v>
      </c>
      <c r="Z247" s="50" t="s">
        <v>1832</v>
      </c>
      <c r="AA247" s="71">
        <v>247</v>
      </c>
      <c r="AB247" s="71"/>
      <c r="AC247" s="72"/>
      <c r="AD247" s="78">
        <v>2728</v>
      </c>
      <c r="AE247" s="78">
        <v>3838</v>
      </c>
      <c r="AF247" s="78">
        <v>29896</v>
      </c>
      <c r="AG247" s="78">
        <v>1664</v>
      </c>
      <c r="AH247" s="78">
        <v>-18000</v>
      </c>
      <c r="AI247" s="78" t="s">
        <v>674</v>
      </c>
      <c r="AJ247" s="78"/>
      <c r="AK247" s="78"/>
      <c r="AL247" s="78" t="s">
        <v>1020</v>
      </c>
      <c r="AM247" s="94">
        <v>41167.800393518519</v>
      </c>
      <c r="AN247" s="78" t="s">
        <v>1317</v>
      </c>
      <c r="AO247" s="93" t="s">
        <v>1562</v>
      </c>
      <c r="AP247" s="78" t="s">
        <v>65</v>
      </c>
      <c r="AQ247" s="2"/>
      <c r="AR247" s="3"/>
      <c r="AS247" s="3"/>
      <c r="AT247" s="3"/>
      <c r="AU247" s="3"/>
    </row>
    <row r="248" spans="1:47" x14ac:dyDescent="0.25">
      <c r="A248" s="64" t="s">
        <v>432</v>
      </c>
      <c r="B248" s="65" t="s">
        <v>1860</v>
      </c>
      <c r="C248" s="65" t="s">
        <v>56</v>
      </c>
      <c r="D248" s="66"/>
      <c r="E248" s="68"/>
      <c r="F248" s="95" t="s">
        <v>1307</v>
      </c>
      <c r="G248" s="65" t="s">
        <v>51</v>
      </c>
      <c r="H248" s="69" t="s">
        <v>432</v>
      </c>
      <c r="I248" s="70"/>
      <c r="J248" s="70"/>
      <c r="K248" s="69" t="s">
        <v>1818</v>
      </c>
      <c r="L248" s="73"/>
      <c r="M248" s="74">
        <v>4228.33984375</v>
      </c>
      <c r="N248" s="74">
        <v>1445.8702392578125</v>
      </c>
      <c r="O248" s="75"/>
      <c r="P248" s="76"/>
      <c r="Q248" s="76"/>
      <c r="R248" s="79"/>
      <c r="S248" s="49">
        <v>0</v>
      </c>
      <c r="T248" s="49">
        <v>0</v>
      </c>
      <c r="U248" s="50">
        <v>0</v>
      </c>
      <c r="V248" s="50">
        <v>0</v>
      </c>
      <c r="W248" s="50">
        <v>0</v>
      </c>
      <c r="X248" s="50">
        <v>0</v>
      </c>
      <c r="Y248" s="50">
        <v>0</v>
      </c>
      <c r="Z248" s="50" t="s">
        <v>1832</v>
      </c>
      <c r="AA248" s="71">
        <v>248</v>
      </c>
      <c r="AB248" s="71"/>
      <c r="AC248" s="72"/>
      <c r="AD248" s="78">
        <v>1337</v>
      </c>
      <c r="AE248" s="78">
        <v>55894</v>
      </c>
      <c r="AF248" s="78">
        <v>7231</v>
      </c>
      <c r="AG248" s="78">
        <v>24069</v>
      </c>
      <c r="AH248" s="78">
        <v>-18000</v>
      </c>
      <c r="AI248" s="78" t="s">
        <v>675</v>
      </c>
      <c r="AJ248" s="78" t="s">
        <v>846</v>
      </c>
      <c r="AK248" s="93" t="s">
        <v>1006</v>
      </c>
      <c r="AL248" s="78" t="s">
        <v>1020</v>
      </c>
      <c r="AM248" s="94">
        <v>40166.935868055552</v>
      </c>
      <c r="AN248" s="78" t="s">
        <v>1317</v>
      </c>
      <c r="AO248" s="93" t="s">
        <v>1563</v>
      </c>
      <c r="AP248" s="78" t="s">
        <v>65</v>
      </c>
      <c r="AQ248" s="2"/>
      <c r="AR248" s="3"/>
      <c r="AS248" s="3"/>
      <c r="AT248" s="3"/>
      <c r="AU248" s="3"/>
    </row>
    <row r="249" spans="1:47" x14ac:dyDescent="0.25">
      <c r="A249" s="64" t="s">
        <v>433</v>
      </c>
      <c r="B249" s="65" t="s">
        <v>1860</v>
      </c>
      <c r="C249" s="65" t="s">
        <v>56</v>
      </c>
      <c r="D249" s="66"/>
      <c r="E249" s="68"/>
      <c r="F249" s="95" t="s">
        <v>1308</v>
      </c>
      <c r="G249" s="65" t="s">
        <v>51</v>
      </c>
      <c r="H249" s="69" t="s">
        <v>433</v>
      </c>
      <c r="I249" s="70"/>
      <c r="J249" s="70"/>
      <c r="K249" s="69" t="s">
        <v>1819</v>
      </c>
      <c r="L249" s="73"/>
      <c r="M249" s="74">
        <v>2656.05517578125</v>
      </c>
      <c r="N249" s="74">
        <v>434.61416625976562</v>
      </c>
      <c r="O249" s="75"/>
      <c r="P249" s="76"/>
      <c r="Q249" s="76"/>
      <c r="R249" s="79"/>
      <c r="S249" s="49">
        <v>0</v>
      </c>
      <c r="T249" s="49">
        <v>0</v>
      </c>
      <c r="U249" s="50">
        <v>0</v>
      </c>
      <c r="V249" s="50">
        <v>0</v>
      </c>
      <c r="W249" s="50">
        <v>0</v>
      </c>
      <c r="X249" s="50">
        <v>0</v>
      </c>
      <c r="Y249" s="50">
        <v>0</v>
      </c>
      <c r="Z249" s="50" t="s">
        <v>1832</v>
      </c>
      <c r="AA249" s="71">
        <v>249</v>
      </c>
      <c r="AB249" s="71"/>
      <c r="AC249" s="72"/>
      <c r="AD249" s="78">
        <v>10</v>
      </c>
      <c r="AE249" s="78">
        <v>10</v>
      </c>
      <c r="AF249" s="78">
        <v>165</v>
      </c>
      <c r="AG249" s="78">
        <v>48</v>
      </c>
      <c r="AH249" s="78">
        <v>-18000</v>
      </c>
      <c r="AI249" s="78" t="s">
        <v>676</v>
      </c>
      <c r="AJ249" s="78" t="s">
        <v>847</v>
      </c>
      <c r="AK249" s="78"/>
      <c r="AL249" s="78" t="s">
        <v>1020</v>
      </c>
      <c r="AM249" s="94">
        <v>41632.149328703701</v>
      </c>
      <c r="AN249" s="78" t="s">
        <v>1317</v>
      </c>
      <c r="AO249" s="93" t="s">
        <v>1564</v>
      </c>
      <c r="AP249" s="78" t="s">
        <v>65</v>
      </c>
      <c r="AQ249" s="2"/>
      <c r="AR249" s="3"/>
      <c r="AS249" s="3"/>
      <c r="AT249" s="3"/>
      <c r="AU249" s="3"/>
    </row>
    <row r="250" spans="1:47" x14ac:dyDescent="0.25">
      <c r="A250" s="64" t="s">
        <v>434</v>
      </c>
      <c r="B250" s="65" t="s">
        <v>1867</v>
      </c>
      <c r="C250" s="65" t="s">
        <v>56</v>
      </c>
      <c r="D250" s="66"/>
      <c r="E250" s="68"/>
      <c r="F250" s="95" t="s">
        <v>1309</v>
      </c>
      <c r="G250" s="65" t="s">
        <v>51</v>
      </c>
      <c r="H250" s="69" t="s">
        <v>434</v>
      </c>
      <c r="I250" s="70"/>
      <c r="J250" s="70"/>
      <c r="K250" s="69" t="s">
        <v>1820</v>
      </c>
      <c r="L250" s="73"/>
      <c r="M250" s="74">
        <v>5554.1748046875</v>
      </c>
      <c r="N250" s="74">
        <v>907.4757080078125</v>
      </c>
      <c r="O250" s="75"/>
      <c r="P250" s="76"/>
      <c r="Q250" s="76"/>
      <c r="R250" s="79"/>
      <c r="S250" s="49">
        <v>0</v>
      </c>
      <c r="T250" s="49">
        <v>0</v>
      </c>
      <c r="U250" s="50">
        <v>0</v>
      </c>
      <c r="V250" s="50">
        <v>0</v>
      </c>
      <c r="W250" s="50">
        <v>0</v>
      </c>
      <c r="X250" s="50">
        <v>0</v>
      </c>
      <c r="Y250" s="50">
        <v>0</v>
      </c>
      <c r="Z250" s="50" t="s">
        <v>1832</v>
      </c>
      <c r="AA250" s="71">
        <v>250</v>
      </c>
      <c r="AB250" s="71"/>
      <c r="AC250" s="72"/>
      <c r="AD250" s="78">
        <v>289</v>
      </c>
      <c r="AE250" s="78">
        <v>2130</v>
      </c>
      <c r="AF250" s="78">
        <v>588</v>
      </c>
      <c r="AG250" s="78">
        <v>506</v>
      </c>
      <c r="AH250" s="78">
        <v>7200</v>
      </c>
      <c r="AI250" s="78" t="s">
        <v>677</v>
      </c>
      <c r="AJ250" s="78" t="s">
        <v>848</v>
      </c>
      <c r="AK250" s="93" t="s">
        <v>1007</v>
      </c>
      <c r="AL250" s="78" t="s">
        <v>1024</v>
      </c>
      <c r="AM250" s="94">
        <v>41393.607789351852</v>
      </c>
      <c r="AN250" s="78" t="s">
        <v>1317</v>
      </c>
      <c r="AO250" s="93" t="s">
        <v>1565</v>
      </c>
      <c r="AP250" s="78" t="s">
        <v>65</v>
      </c>
      <c r="AQ250" s="2"/>
      <c r="AR250" s="3"/>
      <c r="AS250" s="3"/>
      <c r="AT250" s="3"/>
      <c r="AU250" s="3"/>
    </row>
    <row r="251" spans="1:47" x14ac:dyDescent="0.25">
      <c r="A251" s="64" t="s">
        <v>435</v>
      </c>
      <c r="B251" s="65" t="s">
        <v>1853</v>
      </c>
      <c r="C251" s="65" t="s">
        <v>56</v>
      </c>
      <c r="D251" s="66"/>
      <c r="E251" s="68"/>
      <c r="F251" s="95" t="s">
        <v>1310</v>
      </c>
      <c r="G251" s="65" t="s">
        <v>51</v>
      </c>
      <c r="H251" s="69" t="s">
        <v>435</v>
      </c>
      <c r="I251" s="70"/>
      <c r="J251" s="70"/>
      <c r="K251" s="69" t="s">
        <v>1821</v>
      </c>
      <c r="L251" s="73"/>
      <c r="M251" s="74">
        <v>750.14434814453125</v>
      </c>
      <c r="N251" s="74">
        <v>2108.538818359375</v>
      </c>
      <c r="O251" s="75"/>
      <c r="P251" s="76"/>
      <c r="Q251" s="76"/>
      <c r="R251" s="79"/>
      <c r="S251" s="49">
        <v>0</v>
      </c>
      <c r="T251" s="49">
        <v>0</v>
      </c>
      <c r="U251" s="50">
        <v>0</v>
      </c>
      <c r="V251" s="50">
        <v>0</v>
      </c>
      <c r="W251" s="50">
        <v>0</v>
      </c>
      <c r="X251" s="50">
        <v>0</v>
      </c>
      <c r="Y251" s="50">
        <v>0</v>
      </c>
      <c r="Z251" s="50" t="s">
        <v>1832</v>
      </c>
      <c r="AA251" s="71">
        <v>251</v>
      </c>
      <c r="AB251" s="71"/>
      <c r="AC251" s="72"/>
      <c r="AD251" s="78">
        <v>983</v>
      </c>
      <c r="AE251" s="78">
        <v>60868</v>
      </c>
      <c r="AF251" s="78">
        <v>4495</v>
      </c>
      <c r="AG251" s="78">
        <v>99</v>
      </c>
      <c r="AH251" s="78"/>
      <c r="AI251" s="78" t="s">
        <v>678</v>
      </c>
      <c r="AJ251" s="78" t="s">
        <v>717</v>
      </c>
      <c r="AK251" s="93" t="s">
        <v>1008</v>
      </c>
      <c r="AL251" s="78"/>
      <c r="AM251" s="94">
        <v>40480.357060185182</v>
      </c>
      <c r="AN251" s="78" t="s">
        <v>1317</v>
      </c>
      <c r="AO251" s="93" t="s">
        <v>1566</v>
      </c>
      <c r="AP251" s="78" t="s">
        <v>65</v>
      </c>
      <c r="AQ251" s="2"/>
      <c r="AR251" s="3"/>
      <c r="AS251" s="3"/>
      <c r="AT251" s="3"/>
      <c r="AU251" s="3"/>
    </row>
    <row r="252" spans="1:47" x14ac:dyDescent="0.25">
      <c r="A252" s="64" t="s">
        <v>436</v>
      </c>
      <c r="B252" s="65" t="s">
        <v>1860</v>
      </c>
      <c r="C252" s="65" t="s">
        <v>56</v>
      </c>
      <c r="D252" s="66"/>
      <c r="E252" s="68"/>
      <c r="F252" s="95" t="s">
        <v>1311</v>
      </c>
      <c r="G252" s="65" t="s">
        <v>51</v>
      </c>
      <c r="H252" s="69" t="s">
        <v>436</v>
      </c>
      <c r="I252" s="70"/>
      <c r="J252" s="70"/>
      <c r="K252" s="69" t="s">
        <v>1822</v>
      </c>
      <c r="L252" s="73"/>
      <c r="M252" s="74">
        <v>1953.32421875</v>
      </c>
      <c r="N252" s="74">
        <v>2790.759521484375</v>
      </c>
      <c r="O252" s="75"/>
      <c r="P252" s="76"/>
      <c r="Q252" s="76"/>
      <c r="R252" s="79"/>
      <c r="S252" s="49">
        <v>0</v>
      </c>
      <c r="T252" s="49">
        <v>0</v>
      </c>
      <c r="U252" s="50">
        <v>0</v>
      </c>
      <c r="V252" s="50">
        <v>0</v>
      </c>
      <c r="W252" s="50">
        <v>0</v>
      </c>
      <c r="X252" s="50">
        <v>0</v>
      </c>
      <c r="Y252" s="50">
        <v>0</v>
      </c>
      <c r="Z252" s="50" t="s">
        <v>1832</v>
      </c>
      <c r="AA252" s="71">
        <v>252</v>
      </c>
      <c r="AB252" s="71"/>
      <c r="AC252" s="72"/>
      <c r="AD252" s="78">
        <v>1262</v>
      </c>
      <c r="AE252" s="78">
        <v>17373</v>
      </c>
      <c r="AF252" s="78">
        <v>56191</v>
      </c>
      <c r="AG252" s="78">
        <v>291</v>
      </c>
      <c r="AH252" s="78">
        <v>-18000</v>
      </c>
      <c r="AI252" s="78" t="s">
        <v>679</v>
      </c>
      <c r="AJ252" s="78" t="s">
        <v>849</v>
      </c>
      <c r="AK252" s="93" t="s">
        <v>1009</v>
      </c>
      <c r="AL252" s="78" t="s">
        <v>1020</v>
      </c>
      <c r="AM252" s="94">
        <v>39255.925891203704</v>
      </c>
      <c r="AN252" s="78" t="s">
        <v>1317</v>
      </c>
      <c r="AO252" s="93" t="s">
        <v>1567</v>
      </c>
      <c r="AP252" s="78" t="s">
        <v>65</v>
      </c>
      <c r="AQ252" s="2"/>
      <c r="AR252" s="3"/>
      <c r="AS252" s="3"/>
      <c r="AT252" s="3"/>
      <c r="AU252" s="3"/>
    </row>
    <row r="253" spans="1:47" x14ac:dyDescent="0.25">
      <c r="A253" s="64" t="s">
        <v>437</v>
      </c>
      <c r="B253" s="65" t="s">
        <v>1853</v>
      </c>
      <c r="C253" s="65" t="s">
        <v>56</v>
      </c>
      <c r="D253" s="66"/>
      <c r="E253" s="68"/>
      <c r="F253" s="95" t="s">
        <v>1312</v>
      </c>
      <c r="G253" s="65" t="s">
        <v>51</v>
      </c>
      <c r="H253" s="69" t="s">
        <v>437</v>
      </c>
      <c r="I253" s="70"/>
      <c r="J253" s="70"/>
      <c r="K253" s="69" t="s">
        <v>1823</v>
      </c>
      <c r="L253" s="73"/>
      <c r="M253" s="74">
        <v>7272.576171875</v>
      </c>
      <c r="N253" s="74">
        <v>881.50457763671875</v>
      </c>
      <c r="O253" s="75"/>
      <c r="P253" s="76"/>
      <c r="Q253" s="76"/>
      <c r="R253" s="79"/>
      <c r="S253" s="49">
        <v>0</v>
      </c>
      <c r="T253" s="49">
        <v>0</v>
      </c>
      <c r="U253" s="50">
        <v>0</v>
      </c>
      <c r="V253" s="50">
        <v>0</v>
      </c>
      <c r="W253" s="50">
        <v>0</v>
      </c>
      <c r="X253" s="50">
        <v>0</v>
      </c>
      <c r="Y253" s="50">
        <v>0</v>
      </c>
      <c r="Z253" s="50" t="s">
        <v>1832</v>
      </c>
      <c r="AA253" s="71">
        <v>253</v>
      </c>
      <c r="AB253" s="71"/>
      <c r="AC253" s="72"/>
      <c r="AD253" s="78">
        <v>164</v>
      </c>
      <c r="AE253" s="78">
        <v>83</v>
      </c>
      <c r="AF253" s="78">
        <v>72</v>
      </c>
      <c r="AG253" s="78">
        <v>93</v>
      </c>
      <c r="AH253" s="78"/>
      <c r="AI253" s="78"/>
      <c r="AJ253" s="78"/>
      <c r="AK253" s="93" t="s">
        <v>1010</v>
      </c>
      <c r="AL253" s="78"/>
      <c r="AM253" s="94">
        <v>40022.604328703703</v>
      </c>
      <c r="AN253" s="78" t="s">
        <v>1317</v>
      </c>
      <c r="AO253" s="93" t="s">
        <v>1568</v>
      </c>
      <c r="AP253" s="78" t="s">
        <v>65</v>
      </c>
      <c r="AQ253" s="2"/>
      <c r="AR253" s="3"/>
      <c r="AS253" s="3"/>
      <c r="AT253" s="3"/>
      <c r="AU253" s="3"/>
    </row>
    <row r="254" spans="1:47" x14ac:dyDescent="0.25">
      <c r="A254" s="64" t="s">
        <v>438</v>
      </c>
      <c r="B254" s="65" t="s">
        <v>1853</v>
      </c>
      <c r="C254" s="65" t="s">
        <v>56</v>
      </c>
      <c r="D254" s="66"/>
      <c r="E254" s="68"/>
      <c r="F254" s="95" t="s">
        <v>1313</v>
      </c>
      <c r="G254" s="65" t="s">
        <v>51</v>
      </c>
      <c r="H254" s="69" t="s">
        <v>438</v>
      </c>
      <c r="I254" s="70"/>
      <c r="J254" s="70"/>
      <c r="K254" s="69" t="s">
        <v>1824</v>
      </c>
      <c r="L254" s="73"/>
      <c r="M254" s="74">
        <v>8438.1416015625</v>
      </c>
      <c r="N254" s="74">
        <v>3914.05517578125</v>
      </c>
      <c r="O254" s="75"/>
      <c r="P254" s="76"/>
      <c r="Q254" s="76"/>
      <c r="R254" s="79"/>
      <c r="S254" s="49">
        <v>0</v>
      </c>
      <c r="T254" s="49">
        <v>0</v>
      </c>
      <c r="U254" s="50">
        <v>0</v>
      </c>
      <c r="V254" s="50">
        <v>0</v>
      </c>
      <c r="W254" s="50">
        <v>0</v>
      </c>
      <c r="X254" s="50">
        <v>0</v>
      </c>
      <c r="Y254" s="50">
        <v>0</v>
      </c>
      <c r="Z254" s="50" t="s">
        <v>1832</v>
      </c>
      <c r="AA254" s="71">
        <v>254</v>
      </c>
      <c r="AB254" s="71"/>
      <c r="AC254" s="72"/>
      <c r="AD254" s="78">
        <v>0</v>
      </c>
      <c r="AE254" s="78">
        <v>0</v>
      </c>
      <c r="AF254" s="78">
        <v>0</v>
      </c>
      <c r="AG254" s="78">
        <v>0</v>
      </c>
      <c r="AH254" s="78"/>
      <c r="AI254" s="78" t="s">
        <v>680</v>
      </c>
      <c r="AJ254" s="78"/>
      <c r="AK254" s="78"/>
      <c r="AL254" s="78"/>
      <c r="AM254" s="94">
        <v>41623.731909722221</v>
      </c>
      <c r="AN254" s="78" t="s">
        <v>1317</v>
      </c>
      <c r="AO254" s="93" t="s">
        <v>1569</v>
      </c>
      <c r="AP254" s="78" t="s">
        <v>65</v>
      </c>
      <c r="AQ254" s="2"/>
      <c r="AR254" s="3"/>
      <c r="AS254" s="3"/>
      <c r="AT254" s="3"/>
      <c r="AU254" s="3"/>
    </row>
    <row r="255" spans="1:47" x14ac:dyDescent="0.25">
      <c r="A255" s="64" t="s">
        <v>439</v>
      </c>
      <c r="B255" s="65" t="s">
        <v>1906</v>
      </c>
      <c r="C255" s="65" t="s">
        <v>56</v>
      </c>
      <c r="D255" s="66"/>
      <c r="E255" s="68"/>
      <c r="F255" s="95" t="s">
        <v>1314</v>
      </c>
      <c r="G255" s="65" t="s">
        <v>51</v>
      </c>
      <c r="H255" s="69" t="s">
        <v>439</v>
      </c>
      <c r="I255" s="70"/>
      <c r="J255" s="70"/>
      <c r="K255" s="69" t="s">
        <v>1825</v>
      </c>
      <c r="L255" s="73"/>
      <c r="M255" s="74">
        <v>4107.29736328125</v>
      </c>
      <c r="N255" s="74">
        <v>1030.8323974609375</v>
      </c>
      <c r="O255" s="75"/>
      <c r="P255" s="76"/>
      <c r="Q255" s="76"/>
      <c r="R255" s="79"/>
      <c r="S255" s="49">
        <v>0</v>
      </c>
      <c r="T255" s="49">
        <v>0</v>
      </c>
      <c r="U255" s="50">
        <v>0</v>
      </c>
      <c r="V255" s="50">
        <v>0</v>
      </c>
      <c r="W255" s="50">
        <v>0</v>
      </c>
      <c r="X255" s="50">
        <v>0</v>
      </c>
      <c r="Y255" s="50">
        <v>0</v>
      </c>
      <c r="Z255" s="50" t="s">
        <v>1832</v>
      </c>
      <c r="AA255" s="71">
        <v>255</v>
      </c>
      <c r="AB255" s="71"/>
      <c r="AC255" s="72"/>
      <c r="AD255" s="78">
        <v>24</v>
      </c>
      <c r="AE255" s="78">
        <v>58</v>
      </c>
      <c r="AF255" s="78">
        <v>1710</v>
      </c>
      <c r="AG255" s="78">
        <v>7</v>
      </c>
      <c r="AH255" s="78">
        <v>0</v>
      </c>
      <c r="AI255" s="78" t="s">
        <v>681</v>
      </c>
      <c r="AJ255" s="78" t="s">
        <v>850</v>
      </c>
      <c r="AK255" s="93" t="s">
        <v>1011</v>
      </c>
      <c r="AL255" s="78" t="s">
        <v>1061</v>
      </c>
      <c r="AM255" s="94">
        <v>40528.193599537037</v>
      </c>
      <c r="AN255" s="78" t="s">
        <v>1317</v>
      </c>
      <c r="AO255" s="93" t="s">
        <v>1570</v>
      </c>
      <c r="AP255" s="78" t="s">
        <v>65</v>
      </c>
      <c r="AQ255" s="2"/>
      <c r="AR255" s="3"/>
      <c r="AS255" s="3"/>
      <c r="AT255" s="3"/>
      <c r="AU255" s="3"/>
    </row>
    <row r="256" spans="1:47" x14ac:dyDescent="0.25">
      <c r="A256" s="64" t="s">
        <v>440</v>
      </c>
      <c r="B256" s="65" t="s">
        <v>1853</v>
      </c>
      <c r="C256" s="65" t="s">
        <v>56</v>
      </c>
      <c r="D256" s="66"/>
      <c r="E256" s="68"/>
      <c r="F256" s="95" t="s">
        <v>1315</v>
      </c>
      <c r="G256" s="65" t="s">
        <v>51</v>
      </c>
      <c r="H256" s="69" t="s">
        <v>440</v>
      </c>
      <c r="I256" s="70"/>
      <c r="J256" s="70"/>
      <c r="K256" s="69" t="s">
        <v>1826</v>
      </c>
      <c r="L256" s="73"/>
      <c r="M256" s="74">
        <v>493.47726440429687</v>
      </c>
      <c r="N256" s="74">
        <v>4163.10595703125</v>
      </c>
      <c r="O256" s="75"/>
      <c r="P256" s="76"/>
      <c r="Q256" s="76"/>
      <c r="R256" s="79"/>
      <c r="S256" s="49">
        <v>0</v>
      </c>
      <c r="T256" s="49">
        <v>0</v>
      </c>
      <c r="U256" s="50">
        <v>0</v>
      </c>
      <c r="V256" s="50">
        <v>0</v>
      </c>
      <c r="W256" s="50">
        <v>0</v>
      </c>
      <c r="X256" s="50">
        <v>0</v>
      </c>
      <c r="Y256" s="50">
        <v>0</v>
      </c>
      <c r="Z256" s="50" t="s">
        <v>1832</v>
      </c>
      <c r="AA256" s="71">
        <v>256</v>
      </c>
      <c r="AB256" s="71"/>
      <c r="AC256" s="72"/>
      <c r="AD256" s="78">
        <v>1</v>
      </c>
      <c r="AE256" s="78">
        <v>478</v>
      </c>
      <c r="AF256" s="78">
        <v>796</v>
      </c>
      <c r="AG256" s="78">
        <v>1</v>
      </c>
      <c r="AH256" s="78"/>
      <c r="AI256" s="78"/>
      <c r="AJ256" s="78"/>
      <c r="AK256" s="93" t="s">
        <v>1012</v>
      </c>
      <c r="AL256" s="78"/>
      <c r="AM256" s="94">
        <v>40165.964826388888</v>
      </c>
      <c r="AN256" s="78" t="s">
        <v>1317</v>
      </c>
      <c r="AO256" s="93" t="s">
        <v>1571</v>
      </c>
      <c r="AP256" s="78" t="s">
        <v>65</v>
      </c>
      <c r="AQ256" s="2"/>
      <c r="AR256" s="3"/>
      <c r="AS256" s="3"/>
      <c r="AT256" s="3"/>
      <c r="AU256" s="3"/>
    </row>
    <row r="257" spans="1:47" x14ac:dyDescent="0.25">
      <c r="A257" s="80" t="s">
        <v>441</v>
      </c>
      <c r="B257" s="81" t="s">
        <v>1867</v>
      </c>
      <c r="C257" s="81" t="s">
        <v>56</v>
      </c>
      <c r="D257" s="82"/>
      <c r="E257" s="83"/>
      <c r="F257" s="96" t="s">
        <v>1316</v>
      </c>
      <c r="G257" s="81" t="s">
        <v>51</v>
      </c>
      <c r="H257" s="84" t="s">
        <v>441</v>
      </c>
      <c r="I257" s="85"/>
      <c r="J257" s="85"/>
      <c r="K257" s="84" t="s">
        <v>1827</v>
      </c>
      <c r="L257" s="86"/>
      <c r="M257" s="87">
        <v>673.50634765625</v>
      </c>
      <c r="N257" s="87">
        <v>4490.13427734375</v>
      </c>
      <c r="O257" s="88"/>
      <c r="P257" s="89"/>
      <c r="Q257" s="89"/>
      <c r="R257" s="90"/>
      <c r="S257" s="49">
        <v>0</v>
      </c>
      <c r="T257" s="49">
        <v>0</v>
      </c>
      <c r="U257" s="50">
        <v>0</v>
      </c>
      <c r="V257" s="50">
        <v>0</v>
      </c>
      <c r="W257" s="50">
        <v>0</v>
      </c>
      <c r="X257" s="50">
        <v>0</v>
      </c>
      <c r="Y257" s="50">
        <v>0</v>
      </c>
      <c r="Z257" s="50" t="s">
        <v>1832</v>
      </c>
      <c r="AA257" s="91">
        <v>257</v>
      </c>
      <c r="AB257" s="91"/>
      <c r="AC257" s="92"/>
      <c r="AD257" s="78">
        <v>4106</v>
      </c>
      <c r="AE257" s="78">
        <v>3950</v>
      </c>
      <c r="AF257" s="78">
        <v>14600</v>
      </c>
      <c r="AG257" s="78">
        <v>360</v>
      </c>
      <c r="AH257" s="78">
        <v>7200</v>
      </c>
      <c r="AI257" s="78" t="s">
        <v>682</v>
      </c>
      <c r="AJ257" s="78" t="s">
        <v>851</v>
      </c>
      <c r="AK257" s="93" t="s">
        <v>1013</v>
      </c>
      <c r="AL257" s="78" t="s">
        <v>1024</v>
      </c>
      <c r="AM257" s="94">
        <v>41271.565497685187</v>
      </c>
      <c r="AN257" s="78" t="s">
        <v>1317</v>
      </c>
      <c r="AO257" s="93" t="s">
        <v>1572</v>
      </c>
      <c r="AP257" s="78" t="s">
        <v>65</v>
      </c>
      <c r="AQ257" s="2"/>
      <c r="AR257" s="3"/>
      <c r="AS257" s="3"/>
      <c r="AT257" s="3"/>
      <c r="AU257"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57"/>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5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5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5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5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57"/>
    <dataValidation allowBlank="1" showInputMessage="1" errorTitle="Invalid Vertex Image Key" promptTitle="Vertex Tooltip" prompt="Enter optional text that will pop up when the mouse is hovered over the vertex." sqref="K3:K25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5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5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57"/>
    <dataValidation allowBlank="1" showInputMessage="1" promptTitle="Vertex Label Fill Color" prompt="To select an optional fill color for the Label shape, right-click and select Select Color on the right-click menu." sqref="I3:I257"/>
    <dataValidation allowBlank="1" showInputMessage="1" errorTitle="Invalid Vertex Image Key" promptTitle="Vertex Image File" prompt="Enter the path to an image file.  Hover over the column header for examples." sqref="F3:F257"/>
    <dataValidation allowBlank="1" showInputMessage="1" promptTitle="Vertex Color" prompt="To select an optional vertex color, right-click and select Select Color on the right-click menu." sqref="B3:B257"/>
    <dataValidation allowBlank="1" showInputMessage="1" errorTitle="Invalid Vertex Opacity" error="The optional vertex opacity must be a whole number between 0 and 10." promptTitle="Vertex Opacity" prompt="Enter an optional vertex opacity between 0 (transparent) and 100 (opaque)." sqref="E3:E257"/>
    <dataValidation type="list" allowBlank="1" showInputMessage="1" showErrorMessage="1" errorTitle="Invalid Vertex Shape" error="You have entered an invalid vertex shape.  Try selecting from the drop-down list instead." promptTitle="Vertex Shape" prompt="Select an optional vertex shape." sqref="C3:C25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5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57">
      <formula1>ValidVertexLabelPositions</formula1>
    </dataValidation>
    <dataValidation allowBlank="1" showInputMessage="1" showErrorMessage="1" promptTitle="Vertex Name" prompt="Enter the name of the vertex." sqref="A3:A257"/>
  </dataValidations>
  <hyperlinks>
    <hyperlink ref="AI96" r:id="rId1"/>
    <hyperlink ref="AK3" r:id="rId2"/>
    <hyperlink ref="AK4" r:id="rId3"/>
    <hyperlink ref="AK5" r:id="rId4"/>
    <hyperlink ref="AK6" r:id="rId5"/>
    <hyperlink ref="AK7" r:id="rId6"/>
    <hyperlink ref="AK8" r:id="rId7"/>
    <hyperlink ref="AK9" r:id="rId8"/>
    <hyperlink ref="AK10" r:id="rId9"/>
    <hyperlink ref="AK12" r:id="rId10"/>
    <hyperlink ref="AK13" r:id="rId11"/>
    <hyperlink ref="AK16" r:id="rId12"/>
    <hyperlink ref="AK18" r:id="rId13"/>
    <hyperlink ref="AK20" r:id="rId14"/>
    <hyperlink ref="AK22" r:id="rId15"/>
    <hyperlink ref="AK25" r:id="rId16"/>
    <hyperlink ref="AK26" r:id="rId17"/>
    <hyperlink ref="AK28" r:id="rId18"/>
    <hyperlink ref="AK31" r:id="rId19"/>
    <hyperlink ref="AK32" r:id="rId20"/>
    <hyperlink ref="AK33" r:id="rId21"/>
    <hyperlink ref="AK35" r:id="rId22"/>
    <hyperlink ref="AK38" r:id="rId23"/>
    <hyperlink ref="AK41" r:id="rId24"/>
    <hyperlink ref="AK43" r:id="rId25"/>
    <hyperlink ref="AK45" r:id="rId26"/>
    <hyperlink ref="AK46" r:id="rId27"/>
    <hyperlink ref="AK47" r:id="rId28"/>
    <hyperlink ref="AK48" r:id="rId29"/>
    <hyperlink ref="AK49" r:id="rId30"/>
    <hyperlink ref="AK50" r:id="rId31"/>
    <hyperlink ref="AK51" r:id="rId32"/>
    <hyperlink ref="AK54" r:id="rId33"/>
    <hyperlink ref="AK55" r:id="rId34"/>
    <hyperlink ref="AK56" r:id="rId35"/>
    <hyperlink ref="AK57" r:id="rId36"/>
    <hyperlink ref="AK58" r:id="rId37"/>
    <hyperlink ref="AK59" r:id="rId38"/>
    <hyperlink ref="AK61" r:id="rId39"/>
    <hyperlink ref="AK62" r:id="rId40"/>
    <hyperlink ref="AK63" r:id="rId41"/>
    <hyperlink ref="AK64" r:id="rId42"/>
    <hyperlink ref="AK65" r:id="rId43"/>
    <hyperlink ref="AK66" r:id="rId44"/>
    <hyperlink ref="AK67" r:id="rId45"/>
    <hyperlink ref="AK69" r:id="rId46"/>
    <hyperlink ref="AK70" r:id="rId47"/>
    <hyperlink ref="AK73" r:id="rId48"/>
    <hyperlink ref="AK75" r:id="rId49"/>
    <hyperlink ref="AK77" r:id="rId50"/>
    <hyperlink ref="AK78" r:id="rId51"/>
    <hyperlink ref="AK79" r:id="rId52"/>
    <hyperlink ref="AK80" r:id="rId53"/>
    <hyperlink ref="AK81" r:id="rId54"/>
    <hyperlink ref="AK82" r:id="rId55"/>
    <hyperlink ref="AK84" r:id="rId56"/>
    <hyperlink ref="AK87" r:id="rId57"/>
    <hyperlink ref="AK88" r:id="rId58"/>
    <hyperlink ref="AK90" r:id="rId59"/>
    <hyperlink ref="AK94" r:id="rId60"/>
    <hyperlink ref="AK95" r:id="rId61"/>
    <hyperlink ref="AK96" r:id="rId62"/>
    <hyperlink ref="AK97" r:id="rId63"/>
    <hyperlink ref="AK98" r:id="rId64"/>
    <hyperlink ref="AK100" r:id="rId65"/>
    <hyperlink ref="AK101" r:id="rId66"/>
    <hyperlink ref="AK102" r:id="rId67"/>
    <hyperlink ref="AK106" r:id="rId68"/>
    <hyperlink ref="AK107" r:id="rId69"/>
    <hyperlink ref="AK110" r:id="rId70"/>
    <hyperlink ref="AK111" r:id="rId71"/>
    <hyperlink ref="AK112" r:id="rId72"/>
    <hyperlink ref="AK113" r:id="rId73"/>
    <hyperlink ref="AK116" r:id="rId74"/>
    <hyperlink ref="AK117" r:id="rId75"/>
    <hyperlink ref="AK118" r:id="rId76"/>
    <hyperlink ref="AK119" r:id="rId77"/>
    <hyperlink ref="AK120" r:id="rId78"/>
    <hyperlink ref="AK122" r:id="rId79"/>
    <hyperlink ref="AK127" r:id="rId80"/>
    <hyperlink ref="AK128" r:id="rId81"/>
    <hyperlink ref="AK129" r:id="rId82"/>
    <hyperlink ref="AK131" r:id="rId83"/>
    <hyperlink ref="AK135" r:id="rId84"/>
    <hyperlink ref="AK136" r:id="rId85"/>
    <hyperlink ref="AK140" r:id="rId86"/>
    <hyperlink ref="AK141" r:id="rId87"/>
    <hyperlink ref="AK142" r:id="rId88"/>
    <hyperlink ref="AK145" r:id="rId89"/>
    <hyperlink ref="AK150" r:id="rId90"/>
    <hyperlink ref="AK151" r:id="rId91"/>
    <hyperlink ref="AK152" r:id="rId92"/>
    <hyperlink ref="AK153" r:id="rId93"/>
    <hyperlink ref="AK155" r:id="rId94"/>
    <hyperlink ref="AK156" r:id="rId95"/>
    <hyperlink ref="AK157" r:id="rId96"/>
    <hyperlink ref="AK158" r:id="rId97"/>
    <hyperlink ref="AK159" r:id="rId98"/>
    <hyperlink ref="AK160" r:id="rId99"/>
    <hyperlink ref="AK163" r:id="rId100"/>
    <hyperlink ref="AK164" r:id="rId101"/>
    <hyperlink ref="AK166" r:id="rId102"/>
    <hyperlink ref="AK167" r:id="rId103"/>
    <hyperlink ref="AK168" r:id="rId104"/>
    <hyperlink ref="AK169" r:id="rId105"/>
    <hyperlink ref="AK170" r:id="rId106"/>
    <hyperlink ref="AK172" r:id="rId107"/>
    <hyperlink ref="AK173" r:id="rId108"/>
    <hyperlink ref="AK175" r:id="rId109"/>
    <hyperlink ref="AK177" r:id="rId110"/>
    <hyperlink ref="AK178" r:id="rId111"/>
    <hyperlink ref="AK179" r:id="rId112"/>
    <hyperlink ref="AK180" r:id="rId113"/>
    <hyperlink ref="AK182" r:id="rId114"/>
    <hyperlink ref="AK184" r:id="rId115"/>
    <hyperlink ref="AK187" r:id="rId116"/>
    <hyperlink ref="AK188" r:id="rId117"/>
    <hyperlink ref="AK189" r:id="rId118"/>
    <hyperlink ref="AK194" r:id="rId119"/>
    <hyperlink ref="AK197" r:id="rId120"/>
    <hyperlink ref="AK202" r:id="rId121"/>
    <hyperlink ref="AK203" r:id="rId122"/>
    <hyperlink ref="AK204" r:id="rId123"/>
    <hyperlink ref="AK206" r:id="rId124"/>
    <hyperlink ref="AK207" r:id="rId125"/>
    <hyperlink ref="AK208" r:id="rId126"/>
    <hyperlink ref="AK209" r:id="rId127"/>
    <hyperlink ref="AK210" r:id="rId128"/>
    <hyperlink ref="AK211" r:id="rId129"/>
    <hyperlink ref="AK214" r:id="rId130"/>
    <hyperlink ref="AK215" r:id="rId131"/>
    <hyperlink ref="AK217" r:id="rId132"/>
    <hyperlink ref="AK218" r:id="rId133"/>
    <hyperlink ref="AK219" r:id="rId134"/>
    <hyperlink ref="AK220" r:id="rId135"/>
    <hyperlink ref="AK221" r:id="rId136"/>
    <hyperlink ref="AK222" r:id="rId137"/>
    <hyperlink ref="AK224" r:id="rId138"/>
    <hyperlink ref="AK225" r:id="rId139"/>
    <hyperlink ref="AK226" r:id="rId140"/>
    <hyperlink ref="AK227" r:id="rId141"/>
    <hyperlink ref="AK230" r:id="rId142"/>
    <hyperlink ref="AK231" r:id="rId143"/>
    <hyperlink ref="AK233" r:id="rId144"/>
    <hyperlink ref="AK235" r:id="rId145"/>
    <hyperlink ref="AK237" r:id="rId146"/>
    <hyperlink ref="AK238" r:id="rId147"/>
    <hyperlink ref="AK239" r:id="rId148"/>
    <hyperlink ref="AK240" r:id="rId149"/>
    <hyperlink ref="AK241" r:id="rId150"/>
    <hyperlink ref="AK242" r:id="rId151"/>
    <hyperlink ref="AK243" r:id="rId152"/>
    <hyperlink ref="AK244" r:id="rId153"/>
    <hyperlink ref="AK245" r:id="rId154"/>
    <hyperlink ref="AK246" r:id="rId155"/>
    <hyperlink ref="AK248" r:id="rId156"/>
    <hyperlink ref="AK250" r:id="rId157"/>
    <hyperlink ref="AK251" r:id="rId158"/>
    <hyperlink ref="AK252" r:id="rId159"/>
    <hyperlink ref="AK253" r:id="rId160"/>
    <hyperlink ref="AK255" r:id="rId161"/>
    <hyperlink ref="AK256" r:id="rId162"/>
    <hyperlink ref="AK257" r:id="rId163"/>
    <hyperlink ref="F3" r:id="rId164"/>
    <hyperlink ref="F4" r:id="rId165"/>
    <hyperlink ref="F5" r:id="rId166"/>
    <hyperlink ref="F6" r:id="rId167"/>
    <hyperlink ref="F7" r:id="rId168"/>
    <hyperlink ref="F8" r:id="rId169"/>
    <hyperlink ref="F9" r:id="rId170"/>
    <hyperlink ref="F10" r:id="rId171"/>
    <hyperlink ref="F11" r:id="rId172"/>
    <hyperlink ref="F12" r:id="rId173"/>
    <hyperlink ref="F13" r:id="rId174"/>
    <hyperlink ref="F14" r:id="rId175"/>
    <hyperlink ref="F15" r:id="rId176"/>
    <hyperlink ref="F16" r:id="rId177"/>
    <hyperlink ref="F17" r:id="rId178"/>
    <hyperlink ref="F18" r:id="rId179"/>
    <hyperlink ref="F19" r:id="rId180"/>
    <hyperlink ref="F20" r:id="rId181"/>
    <hyperlink ref="F21" r:id="rId182"/>
    <hyperlink ref="F22" r:id="rId183"/>
    <hyperlink ref="F23" r:id="rId184"/>
    <hyperlink ref="F24" r:id="rId185"/>
    <hyperlink ref="F25" r:id="rId186"/>
    <hyperlink ref="F26" r:id="rId187"/>
    <hyperlink ref="F27" r:id="rId188"/>
    <hyperlink ref="F28" r:id="rId189"/>
    <hyperlink ref="F29" r:id="rId190"/>
    <hyperlink ref="F30" r:id="rId191"/>
    <hyperlink ref="F31" r:id="rId192"/>
    <hyperlink ref="F32" r:id="rId193"/>
    <hyperlink ref="F33" r:id="rId194"/>
    <hyperlink ref="F34" r:id="rId195"/>
    <hyperlink ref="F35" r:id="rId196"/>
    <hyperlink ref="F36" r:id="rId197"/>
    <hyperlink ref="F37" r:id="rId198"/>
    <hyperlink ref="F38" r:id="rId199"/>
    <hyperlink ref="F39" r:id="rId200"/>
    <hyperlink ref="F40" r:id="rId201"/>
    <hyperlink ref="F41" r:id="rId202"/>
    <hyperlink ref="F42" r:id="rId203"/>
    <hyperlink ref="F43" r:id="rId204"/>
    <hyperlink ref="F44" r:id="rId205"/>
    <hyperlink ref="F45" r:id="rId206"/>
    <hyperlink ref="F46" r:id="rId207"/>
    <hyperlink ref="F47" r:id="rId208"/>
    <hyperlink ref="F48" r:id="rId209"/>
    <hyperlink ref="F49" r:id="rId210"/>
    <hyperlink ref="F50" r:id="rId211"/>
    <hyperlink ref="F51" r:id="rId212"/>
    <hyperlink ref="F52" r:id="rId213"/>
    <hyperlink ref="F53" r:id="rId214"/>
    <hyperlink ref="F54" r:id="rId215"/>
    <hyperlink ref="F55" r:id="rId216"/>
    <hyperlink ref="F56" r:id="rId217"/>
    <hyperlink ref="F57" r:id="rId218"/>
    <hyperlink ref="F58" r:id="rId219"/>
    <hyperlink ref="F59" r:id="rId220"/>
    <hyperlink ref="F60" r:id="rId221"/>
    <hyperlink ref="F61" r:id="rId222"/>
    <hyperlink ref="F62" r:id="rId223"/>
    <hyperlink ref="F63" r:id="rId224"/>
    <hyperlink ref="F64" r:id="rId225"/>
    <hyperlink ref="F65" r:id="rId226"/>
    <hyperlink ref="F66" r:id="rId227"/>
    <hyperlink ref="F67" r:id="rId228"/>
    <hyperlink ref="F68" r:id="rId229"/>
    <hyperlink ref="F69" r:id="rId230"/>
    <hyperlink ref="F70" r:id="rId231"/>
    <hyperlink ref="F71" r:id="rId232"/>
    <hyperlink ref="F72" r:id="rId233"/>
    <hyperlink ref="F73" r:id="rId234"/>
    <hyperlink ref="F74" r:id="rId235"/>
    <hyperlink ref="F75" r:id="rId236"/>
    <hyperlink ref="F76" r:id="rId237"/>
    <hyperlink ref="F77" r:id="rId238"/>
    <hyperlink ref="F78" r:id="rId239"/>
    <hyperlink ref="F79" r:id="rId240"/>
    <hyperlink ref="F80" r:id="rId241"/>
    <hyperlink ref="F81" r:id="rId242"/>
    <hyperlink ref="F82" r:id="rId243"/>
    <hyperlink ref="F83" r:id="rId244"/>
    <hyperlink ref="F84" r:id="rId245"/>
    <hyperlink ref="F85" r:id="rId246"/>
    <hyperlink ref="F86" r:id="rId247"/>
    <hyperlink ref="F87" r:id="rId248"/>
    <hyperlink ref="F88" r:id="rId249"/>
    <hyperlink ref="F89" r:id="rId250"/>
    <hyperlink ref="F90" r:id="rId251"/>
    <hyperlink ref="F91" r:id="rId252"/>
    <hyperlink ref="F92" r:id="rId253"/>
    <hyperlink ref="F93" r:id="rId254"/>
    <hyperlink ref="F94" r:id="rId255"/>
    <hyperlink ref="F95" r:id="rId256"/>
    <hyperlink ref="F96" r:id="rId257"/>
    <hyperlink ref="F97" r:id="rId258"/>
    <hyperlink ref="F98" r:id="rId259"/>
    <hyperlink ref="F99" r:id="rId260"/>
    <hyperlink ref="F100" r:id="rId261"/>
    <hyperlink ref="F101" r:id="rId262"/>
    <hyperlink ref="F102" r:id="rId263"/>
    <hyperlink ref="F103" r:id="rId264"/>
    <hyperlink ref="F104" r:id="rId265"/>
    <hyperlink ref="F105" r:id="rId266"/>
    <hyperlink ref="F106" r:id="rId267"/>
    <hyperlink ref="F107" r:id="rId268"/>
    <hyperlink ref="F108" r:id="rId269"/>
    <hyperlink ref="F109" r:id="rId270"/>
    <hyperlink ref="F110" r:id="rId271"/>
    <hyperlink ref="F111" r:id="rId272"/>
    <hyperlink ref="F112" r:id="rId273"/>
    <hyperlink ref="F113" r:id="rId274"/>
    <hyperlink ref="F114" r:id="rId275"/>
    <hyperlink ref="F115" r:id="rId276"/>
    <hyperlink ref="F116" r:id="rId277"/>
    <hyperlink ref="F117" r:id="rId278"/>
    <hyperlink ref="F118" r:id="rId279"/>
    <hyperlink ref="F119" r:id="rId280"/>
    <hyperlink ref="F120" r:id="rId281"/>
    <hyperlink ref="F121" r:id="rId282"/>
    <hyperlink ref="F122" r:id="rId283"/>
    <hyperlink ref="F123" r:id="rId284"/>
    <hyperlink ref="F124" r:id="rId285"/>
    <hyperlink ref="F125" r:id="rId286"/>
    <hyperlink ref="F126" r:id="rId287"/>
    <hyperlink ref="F127" r:id="rId288"/>
    <hyperlink ref="F128" r:id="rId289"/>
    <hyperlink ref="F129" r:id="rId290"/>
    <hyperlink ref="F130" r:id="rId291"/>
    <hyperlink ref="F131" r:id="rId292"/>
    <hyperlink ref="F132" r:id="rId293"/>
    <hyperlink ref="F133" r:id="rId294"/>
    <hyperlink ref="F134" r:id="rId295"/>
    <hyperlink ref="F135" r:id="rId296"/>
    <hyperlink ref="F136" r:id="rId297"/>
    <hyperlink ref="F137" r:id="rId298"/>
    <hyperlink ref="F138" r:id="rId299"/>
    <hyperlink ref="F139" r:id="rId300"/>
    <hyperlink ref="F140" r:id="rId301"/>
    <hyperlink ref="F141" r:id="rId302"/>
    <hyperlink ref="F142" r:id="rId303"/>
    <hyperlink ref="F143" r:id="rId304"/>
    <hyperlink ref="F144" r:id="rId305"/>
    <hyperlink ref="F145" r:id="rId306"/>
    <hyperlink ref="F146" r:id="rId307"/>
    <hyperlink ref="F147" r:id="rId308"/>
    <hyperlink ref="F148" r:id="rId309"/>
    <hyperlink ref="F149" r:id="rId310"/>
    <hyperlink ref="F150" r:id="rId311"/>
    <hyperlink ref="F151" r:id="rId312"/>
    <hyperlink ref="F152" r:id="rId313"/>
    <hyperlink ref="F153" r:id="rId314"/>
    <hyperlink ref="F154" r:id="rId315"/>
    <hyperlink ref="F155" r:id="rId316"/>
    <hyperlink ref="F156" r:id="rId317"/>
    <hyperlink ref="F157" r:id="rId318"/>
    <hyperlink ref="F158" r:id="rId319"/>
    <hyperlink ref="F159" r:id="rId320"/>
    <hyperlink ref="F160" r:id="rId321"/>
    <hyperlink ref="F161" r:id="rId322"/>
    <hyperlink ref="F162" r:id="rId323"/>
    <hyperlink ref="F163" r:id="rId324"/>
    <hyperlink ref="F164" r:id="rId325"/>
    <hyperlink ref="F165" r:id="rId326"/>
    <hyperlink ref="F166" r:id="rId327"/>
    <hyperlink ref="F167" r:id="rId328"/>
    <hyperlink ref="F168" r:id="rId329"/>
    <hyperlink ref="F169" r:id="rId330"/>
    <hyperlink ref="F170" r:id="rId331"/>
    <hyperlink ref="F171" r:id="rId332"/>
    <hyperlink ref="F172" r:id="rId333"/>
    <hyperlink ref="F173" r:id="rId334"/>
    <hyperlink ref="F174" r:id="rId335"/>
    <hyperlink ref="F175" r:id="rId336"/>
    <hyperlink ref="F176" r:id="rId337"/>
    <hyperlink ref="F177" r:id="rId338"/>
    <hyperlink ref="F178" r:id="rId339"/>
    <hyperlink ref="F179" r:id="rId340"/>
    <hyperlink ref="F180" r:id="rId341"/>
    <hyperlink ref="F181" r:id="rId342"/>
    <hyperlink ref="F182" r:id="rId343"/>
    <hyperlink ref="F183" r:id="rId344"/>
    <hyperlink ref="F184" r:id="rId345"/>
    <hyperlink ref="F185" r:id="rId346"/>
    <hyperlink ref="F186" r:id="rId347"/>
    <hyperlink ref="F187" r:id="rId348"/>
    <hyperlink ref="F188" r:id="rId349"/>
    <hyperlink ref="F189" r:id="rId350"/>
    <hyperlink ref="F190" r:id="rId351"/>
    <hyperlink ref="F191" r:id="rId352"/>
    <hyperlink ref="F192" r:id="rId353"/>
    <hyperlink ref="F193" r:id="rId354"/>
    <hyperlink ref="F194" r:id="rId355"/>
    <hyperlink ref="F195" r:id="rId356"/>
    <hyperlink ref="F196" r:id="rId357"/>
    <hyperlink ref="F197" r:id="rId358"/>
    <hyperlink ref="F198" r:id="rId359"/>
    <hyperlink ref="F199" r:id="rId360"/>
    <hyperlink ref="F200" r:id="rId361"/>
    <hyperlink ref="F201" r:id="rId362"/>
    <hyperlink ref="F202" r:id="rId363"/>
    <hyperlink ref="F203" r:id="rId364"/>
    <hyperlink ref="F204" r:id="rId365"/>
    <hyperlink ref="F205" r:id="rId366"/>
    <hyperlink ref="F206" r:id="rId367"/>
    <hyperlink ref="F207" r:id="rId368"/>
    <hyperlink ref="F208" r:id="rId369"/>
    <hyperlink ref="F209" r:id="rId370"/>
    <hyperlink ref="F210" r:id="rId371"/>
    <hyperlink ref="F211" r:id="rId372"/>
    <hyperlink ref="F212" r:id="rId373"/>
    <hyperlink ref="F213" r:id="rId374"/>
    <hyperlink ref="F214" r:id="rId375"/>
    <hyperlink ref="F215" r:id="rId376"/>
    <hyperlink ref="F216" r:id="rId377"/>
    <hyperlink ref="F217" r:id="rId378"/>
    <hyperlink ref="F218" r:id="rId379"/>
    <hyperlink ref="F219" r:id="rId380"/>
    <hyperlink ref="F220" r:id="rId381"/>
    <hyperlink ref="F221" r:id="rId382"/>
    <hyperlink ref="F222" r:id="rId383"/>
    <hyperlink ref="F223" r:id="rId384"/>
    <hyperlink ref="F224" r:id="rId385"/>
    <hyperlink ref="F225" r:id="rId386"/>
    <hyperlink ref="F226" r:id="rId387"/>
    <hyperlink ref="F227" r:id="rId388"/>
    <hyperlink ref="F228" r:id="rId389"/>
    <hyperlink ref="F229" r:id="rId390"/>
    <hyperlink ref="F230" r:id="rId391"/>
    <hyperlink ref="F231" r:id="rId392"/>
    <hyperlink ref="F232" r:id="rId393"/>
    <hyperlink ref="F233" r:id="rId394"/>
    <hyperlink ref="F234" r:id="rId395"/>
    <hyperlink ref="F235" r:id="rId396"/>
    <hyperlink ref="F236" r:id="rId397"/>
    <hyperlink ref="F237" r:id="rId398"/>
    <hyperlink ref="F238" r:id="rId399"/>
    <hyperlink ref="F239" r:id="rId400"/>
    <hyperlink ref="F240" r:id="rId401"/>
    <hyperlink ref="F241" r:id="rId402"/>
    <hyperlink ref="F242" r:id="rId403"/>
    <hyperlink ref="F243" r:id="rId404"/>
    <hyperlink ref="F244" r:id="rId405"/>
    <hyperlink ref="F245" r:id="rId406"/>
    <hyperlink ref="F246" r:id="rId407"/>
    <hyperlink ref="F247" r:id="rId408"/>
    <hyperlink ref="F248" r:id="rId409"/>
    <hyperlink ref="F249" r:id="rId410"/>
    <hyperlink ref="F250" r:id="rId411"/>
    <hyperlink ref="F251" r:id="rId412"/>
    <hyperlink ref="F252" r:id="rId413"/>
    <hyperlink ref="F253" r:id="rId414"/>
    <hyperlink ref="F254" r:id="rId415"/>
    <hyperlink ref="F255" r:id="rId416"/>
    <hyperlink ref="F256" r:id="rId417"/>
    <hyperlink ref="F257" r:id="rId418"/>
    <hyperlink ref="AO3" r:id="rId419"/>
    <hyperlink ref="AO4" r:id="rId420"/>
    <hyperlink ref="AO5" r:id="rId421"/>
    <hyperlink ref="AO6" r:id="rId422"/>
    <hyperlink ref="AO7" r:id="rId423"/>
    <hyperlink ref="AO8" r:id="rId424"/>
    <hyperlink ref="AO9" r:id="rId425"/>
    <hyperlink ref="AO10" r:id="rId426"/>
    <hyperlink ref="AO11" r:id="rId427"/>
    <hyperlink ref="AO12" r:id="rId428"/>
    <hyperlink ref="AO13" r:id="rId429"/>
    <hyperlink ref="AO14" r:id="rId430"/>
    <hyperlink ref="AO15" r:id="rId431"/>
    <hyperlink ref="AO16" r:id="rId432"/>
    <hyperlink ref="AO17" r:id="rId433"/>
    <hyperlink ref="AO18" r:id="rId434"/>
    <hyperlink ref="AO19" r:id="rId435"/>
    <hyperlink ref="AO20" r:id="rId436"/>
    <hyperlink ref="AO21" r:id="rId437"/>
    <hyperlink ref="AO22" r:id="rId438"/>
    <hyperlink ref="AO23" r:id="rId439"/>
    <hyperlink ref="AO24" r:id="rId440"/>
    <hyperlink ref="AO25" r:id="rId441"/>
    <hyperlink ref="AO26" r:id="rId442"/>
    <hyperlink ref="AO27" r:id="rId443"/>
    <hyperlink ref="AO28" r:id="rId444"/>
    <hyperlink ref="AO29" r:id="rId445"/>
    <hyperlink ref="AO30" r:id="rId446"/>
    <hyperlink ref="AO31" r:id="rId447"/>
    <hyperlink ref="AO32" r:id="rId448"/>
    <hyperlink ref="AO33" r:id="rId449"/>
    <hyperlink ref="AO34" r:id="rId450"/>
    <hyperlink ref="AO35" r:id="rId451"/>
    <hyperlink ref="AO36" r:id="rId452"/>
    <hyperlink ref="AO37" r:id="rId453"/>
    <hyperlink ref="AO38" r:id="rId454"/>
    <hyperlink ref="AO39" r:id="rId455"/>
    <hyperlink ref="AO40" r:id="rId456"/>
    <hyperlink ref="AO41" r:id="rId457"/>
    <hyperlink ref="AO42" r:id="rId458"/>
    <hyperlink ref="AO43" r:id="rId459"/>
    <hyperlink ref="AO44" r:id="rId460"/>
    <hyperlink ref="AO45" r:id="rId461"/>
    <hyperlink ref="AO46" r:id="rId462"/>
    <hyperlink ref="AO47" r:id="rId463"/>
    <hyperlink ref="AO48" r:id="rId464"/>
    <hyperlink ref="AO49" r:id="rId465"/>
    <hyperlink ref="AO50" r:id="rId466"/>
    <hyperlink ref="AO51" r:id="rId467"/>
    <hyperlink ref="AO52" r:id="rId468"/>
    <hyperlink ref="AO53" r:id="rId469"/>
    <hyperlink ref="AO54" r:id="rId470"/>
    <hyperlink ref="AO55" r:id="rId471"/>
    <hyperlink ref="AO56" r:id="rId472"/>
    <hyperlink ref="AO57" r:id="rId473"/>
    <hyperlink ref="AO58" r:id="rId474"/>
    <hyperlink ref="AO59" r:id="rId475"/>
    <hyperlink ref="AO60" r:id="rId476"/>
    <hyperlink ref="AO61" r:id="rId477"/>
    <hyperlink ref="AO62" r:id="rId478"/>
    <hyperlink ref="AO63" r:id="rId479"/>
    <hyperlink ref="AO64" r:id="rId480"/>
    <hyperlink ref="AO65" r:id="rId481"/>
    <hyperlink ref="AO66" r:id="rId482"/>
    <hyperlink ref="AO67" r:id="rId483"/>
    <hyperlink ref="AO68" r:id="rId484"/>
    <hyperlink ref="AO69" r:id="rId485"/>
    <hyperlink ref="AO70" r:id="rId486"/>
    <hyperlink ref="AO71" r:id="rId487"/>
    <hyperlink ref="AO72" r:id="rId488"/>
    <hyperlink ref="AO73" r:id="rId489"/>
    <hyperlink ref="AO74" r:id="rId490"/>
    <hyperlink ref="AO75" r:id="rId491"/>
    <hyperlink ref="AO76" r:id="rId492"/>
    <hyperlink ref="AO77" r:id="rId493"/>
    <hyperlink ref="AO78" r:id="rId494"/>
    <hyperlink ref="AO79" r:id="rId495"/>
    <hyperlink ref="AO80" r:id="rId496"/>
    <hyperlink ref="AO81" r:id="rId497"/>
    <hyperlink ref="AO82" r:id="rId498"/>
    <hyperlink ref="AO83" r:id="rId499"/>
    <hyperlink ref="AO84" r:id="rId500"/>
    <hyperlink ref="AO85" r:id="rId501"/>
    <hyperlink ref="AO86" r:id="rId502"/>
    <hyperlink ref="AO87" r:id="rId503"/>
    <hyperlink ref="AO88" r:id="rId504"/>
    <hyperlink ref="AO89" r:id="rId505"/>
    <hyperlink ref="AO90" r:id="rId506"/>
    <hyperlink ref="AO91" r:id="rId507"/>
    <hyperlink ref="AO92" r:id="rId508"/>
    <hyperlink ref="AO93" r:id="rId509"/>
    <hyperlink ref="AO94" r:id="rId510"/>
    <hyperlink ref="AO95" r:id="rId511"/>
    <hyperlink ref="AO96" r:id="rId512"/>
    <hyperlink ref="AO97" r:id="rId513"/>
    <hyperlink ref="AO98" r:id="rId514"/>
    <hyperlink ref="AO99" r:id="rId515"/>
    <hyperlink ref="AO100" r:id="rId516"/>
    <hyperlink ref="AO101" r:id="rId517"/>
    <hyperlink ref="AO102" r:id="rId518"/>
    <hyperlink ref="AO103" r:id="rId519"/>
    <hyperlink ref="AO104" r:id="rId520"/>
    <hyperlink ref="AO105" r:id="rId521"/>
    <hyperlink ref="AO106" r:id="rId522"/>
    <hyperlink ref="AO107" r:id="rId523"/>
    <hyperlink ref="AO108" r:id="rId524"/>
    <hyperlink ref="AO109" r:id="rId525"/>
    <hyperlink ref="AO110" r:id="rId526"/>
    <hyperlink ref="AO111" r:id="rId527"/>
    <hyperlink ref="AO112" r:id="rId528"/>
    <hyperlink ref="AO113" r:id="rId529"/>
    <hyperlink ref="AO114" r:id="rId530"/>
    <hyperlink ref="AO115" r:id="rId531"/>
    <hyperlink ref="AO116" r:id="rId532"/>
    <hyperlink ref="AO117" r:id="rId533"/>
    <hyperlink ref="AO118" r:id="rId534"/>
    <hyperlink ref="AO119" r:id="rId535"/>
    <hyperlink ref="AO120" r:id="rId536"/>
    <hyperlink ref="AO121" r:id="rId537"/>
    <hyperlink ref="AO122" r:id="rId538"/>
    <hyperlink ref="AO123" r:id="rId539"/>
    <hyperlink ref="AO124" r:id="rId540"/>
    <hyperlink ref="AO125" r:id="rId541"/>
    <hyperlink ref="AO126" r:id="rId542"/>
    <hyperlink ref="AO127" r:id="rId543"/>
    <hyperlink ref="AO128" r:id="rId544"/>
    <hyperlink ref="AO129" r:id="rId545"/>
    <hyperlink ref="AO130" r:id="rId546"/>
    <hyperlink ref="AO131" r:id="rId547"/>
    <hyperlink ref="AO132" r:id="rId548"/>
    <hyperlink ref="AO133" r:id="rId549"/>
    <hyperlink ref="AO134" r:id="rId550"/>
    <hyperlink ref="AO135" r:id="rId551"/>
    <hyperlink ref="AO136" r:id="rId552"/>
    <hyperlink ref="AO137" r:id="rId553"/>
    <hyperlink ref="AO138" r:id="rId554"/>
    <hyperlink ref="AO139" r:id="rId555"/>
    <hyperlink ref="AO140" r:id="rId556"/>
    <hyperlink ref="AO141" r:id="rId557"/>
    <hyperlink ref="AO142" r:id="rId558"/>
    <hyperlink ref="AO143" r:id="rId559"/>
    <hyperlink ref="AO144" r:id="rId560"/>
    <hyperlink ref="AO145" r:id="rId561"/>
    <hyperlink ref="AO146" r:id="rId562"/>
    <hyperlink ref="AO147" r:id="rId563"/>
    <hyperlink ref="AO148" r:id="rId564"/>
    <hyperlink ref="AO149" r:id="rId565"/>
    <hyperlink ref="AO150" r:id="rId566"/>
    <hyperlink ref="AO151" r:id="rId567"/>
    <hyperlink ref="AO152" r:id="rId568"/>
    <hyperlink ref="AO153" r:id="rId569"/>
    <hyperlink ref="AO154" r:id="rId570"/>
    <hyperlink ref="AO155" r:id="rId571"/>
    <hyperlink ref="AO156" r:id="rId572"/>
    <hyperlink ref="AO157" r:id="rId573"/>
    <hyperlink ref="AO158" r:id="rId574"/>
    <hyperlink ref="AO159" r:id="rId575"/>
    <hyperlink ref="AO160" r:id="rId576"/>
    <hyperlink ref="AO161" r:id="rId577"/>
    <hyperlink ref="AO162" r:id="rId578"/>
    <hyperlink ref="AO163" r:id="rId579"/>
    <hyperlink ref="AO164" r:id="rId580"/>
    <hyperlink ref="AO165" r:id="rId581"/>
    <hyperlink ref="AO166" r:id="rId582"/>
    <hyperlink ref="AO167" r:id="rId583"/>
    <hyperlink ref="AO168" r:id="rId584"/>
    <hyperlink ref="AO169" r:id="rId585"/>
    <hyperlink ref="AO170" r:id="rId586"/>
    <hyperlink ref="AO171" r:id="rId587"/>
    <hyperlink ref="AO172" r:id="rId588"/>
    <hyperlink ref="AO173" r:id="rId589"/>
    <hyperlink ref="AO174" r:id="rId590"/>
    <hyperlink ref="AO175" r:id="rId591"/>
    <hyperlink ref="AO176" r:id="rId592"/>
    <hyperlink ref="AO177" r:id="rId593"/>
    <hyperlink ref="AO178" r:id="rId594"/>
    <hyperlink ref="AO179" r:id="rId595"/>
    <hyperlink ref="AO180" r:id="rId596"/>
    <hyperlink ref="AO181" r:id="rId597"/>
    <hyperlink ref="AO182" r:id="rId598"/>
    <hyperlink ref="AO183" r:id="rId599"/>
    <hyperlink ref="AO184" r:id="rId600"/>
    <hyperlink ref="AO185" r:id="rId601"/>
    <hyperlink ref="AO186" r:id="rId602"/>
    <hyperlink ref="AO187" r:id="rId603"/>
    <hyperlink ref="AO188" r:id="rId604"/>
    <hyperlink ref="AO189" r:id="rId605"/>
    <hyperlink ref="AO190" r:id="rId606"/>
    <hyperlink ref="AO191" r:id="rId607"/>
    <hyperlink ref="AO192" r:id="rId608"/>
    <hyperlink ref="AO193" r:id="rId609"/>
    <hyperlink ref="AO194" r:id="rId610"/>
    <hyperlink ref="AO195" r:id="rId611"/>
    <hyperlink ref="AO196" r:id="rId612"/>
    <hyperlink ref="AO197" r:id="rId613"/>
    <hyperlink ref="AO198" r:id="rId614"/>
    <hyperlink ref="AO199" r:id="rId615"/>
    <hyperlink ref="AO200" r:id="rId616"/>
    <hyperlink ref="AO201" r:id="rId617"/>
    <hyperlink ref="AO202" r:id="rId618"/>
    <hyperlink ref="AO203" r:id="rId619"/>
    <hyperlink ref="AO204" r:id="rId620"/>
    <hyperlink ref="AO205" r:id="rId621"/>
    <hyperlink ref="AO206" r:id="rId622"/>
    <hyperlink ref="AO207" r:id="rId623"/>
    <hyperlink ref="AO208" r:id="rId624"/>
    <hyperlink ref="AO209" r:id="rId625"/>
    <hyperlink ref="AO210" r:id="rId626"/>
    <hyperlink ref="AO211" r:id="rId627"/>
    <hyperlink ref="AO212" r:id="rId628"/>
    <hyperlink ref="AO213" r:id="rId629"/>
    <hyperlink ref="AO214" r:id="rId630"/>
    <hyperlink ref="AO215" r:id="rId631"/>
    <hyperlink ref="AO216" r:id="rId632"/>
    <hyperlink ref="AO217" r:id="rId633"/>
    <hyperlink ref="AO218" r:id="rId634"/>
    <hyperlink ref="AO219" r:id="rId635"/>
    <hyperlink ref="AO220" r:id="rId636"/>
    <hyperlink ref="AO221" r:id="rId637"/>
    <hyperlink ref="AO222" r:id="rId638"/>
    <hyperlink ref="AO223" r:id="rId639"/>
    <hyperlink ref="AO224" r:id="rId640"/>
    <hyperlink ref="AO225" r:id="rId641"/>
    <hyperlink ref="AO226" r:id="rId642"/>
    <hyperlink ref="AO227" r:id="rId643"/>
    <hyperlink ref="AO228" r:id="rId644"/>
    <hyperlink ref="AO229" r:id="rId645"/>
    <hyperlink ref="AO230" r:id="rId646"/>
    <hyperlink ref="AO231" r:id="rId647"/>
    <hyperlink ref="AO232" r:id="rId648"/>
    <hyperlink ref="AO233" r:id="rId649"/>
    <hyperlink ref="AO234" r:id="rId650"/>
    <hyperlink ref="AO235" r:id="rId651"/>
    <hyperlink ref="AO236" r:id="rId652"/>
    <hyperlink ref="AO237" r:id="rId653"/>
    <hyperlink ref="AO238" r:id="rId654"/>
    <hyperlink ref="AO239" r:id="rId655"/>
    <hyperlink ref="AO240" r:id="rId656"/>
    <hyperlink ref="AO241" r:id="rId657"/>
    <hyperlink ref="AO242" r:id="rId658"/>
    <hyperlink ref="AO243" r:id="rId659"/>
    <hyperlink ref="AO244" r:id="rId660"/>
    <hyperlink ref="AO245" r:id="rId661"/>
    <hyperlink ref="AO246" r:id="rId662"/>
    <hyperlink ref="AO247" r:id="rId663"/>
    <hyperlink ref="AO248" r:id="rId664"/>
    <hyperlink ref="AO249" r:id="rId665"/>
    <hyperlink ref="AO250" r:id="rId666"/>
    <hyperlink ref="AO251" r:id="rId667"/>
    <hyperlink ref="AO252" r:id="rId668"/>
    <hyperlink ref="AO253" r:id="rId669"/>
    <hyperlink ref="AO254" r:id="rId670"/>
    <hyperlink ref="AO255" r:id="rId671"/>
    <hyperlink ref="AO256" r:id="rId672"/>
    <hyperlink ref="AO257" r:id="rId673"/>
  </hyperlinks>
  <pageMargins left="0.7" right="0.7" top="0.75" bottom="0.75" header="0.3" footer="0.3"/>
  <pageSetup orientation="portrait" horizontalDpi="0" verticalDpi="0" r:id="rId674"/>
  <legacyDrawing r:id="rId675"/>
  <tableParts count="1">
    <tablePart r:id="rId67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1"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tabSelected="1"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140625" bestFit="1" customWidth="1"/>
    <col min="26" max="26" width="14.5703125" bestFit="1" customWidth="1"/>
    <col min="27" max="27" width="14.7109375" bestFit="1" customWidth="1"/>
    <col min="28" max="28" width="12.5703125" bestFit="1" customWidth="1"/>
    <col min="29" max="29" width="15.7109375" bestFit="1" customWidth="1"/>
    <col min="30" max="30" width="13.7109375" bestFit="1" customWidth="1"/>
    <col min="31" max="31" width="16.85546875" bestFit="1" customWidth="1"/>
    <col min="32" max="32" width="11.42578125" bestFit="1" customWidth="1"/>
  </cols>
  <sheetData>
    <row r="1" spans="1:32" x14ac:dyDescent="0.25">
      <c r="B1" s="54" t="s">
        <v>39</v>
      </c>
      <c r="C1" s="55"/>
      <c r="D1" s="55"/>
      <c r="E1" s="56"/>
      <c r="F1" s="53" t="s">
        <v>43</v>
      </c>
      <c r="G1" s="57" t="s">
        <v>44</v>
      </c>
      <c r="H1" s="58"/>
      <c r="I1" s="59" t="s">
        <v>40</v>
      </c>
      <c r="J1" s="60"/>
      <c r="K1" s="61" t="s">
        <v>42</v>
      </c>
      <c r="L1" s="62"/>
      <c r="M1" s="62"/>
      <c r="N1" s="62"/>
      <c r="O1" s="62"/>
      <c r="P1" s="62"/>
      <c r="Q1" s="62"/>
      <c r="R1" s="62"/>
      <c r="S1" s="62"/>
      <c r="T1" s="62"/>
      <c r="U1" s="62"/>
      <c r="V1" s="62"/>
      <c r="W1" s="62"/>
      <c r="X1" s="62"/>
    </row>
    <row r="2" spans="1:32"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1836</v>
      </c>
      <c r="Z2" s="13" t="s">
        <v>1838</v>
      </c>
      <c r="AA2" s="13" t="s">
        <v>1840</v>
      </c>
      <c r="AB2" s="13" t="s">
        <v>1842</v>
      </c>
      <c r="AC2" s="13" t="s">
        <v>1844</v>
      </c>
      <c r="AD2" s="13" t="s">
        <v>1847</v>
      </c>
      <c r="AE2" s="13" t="s">
        <v>1848</v>
      </c>
      <c r="AF2" s="13" t="s">
        <v>1850</v>
      </c>
    </row>
    <row r="3" spans="1:32" x14ac:dyDescent="0.25">
      <c r="A3" s="64"/>
      <c r="B3" s="65"/>
      <c r="C3" s="65"/>
      <c r="D3" s="14"/>
      <c r="E3" s="65"/>
      <c r="F3" s="15"/>
      <c r="G3" s="63"/>
      <c r="H3" s="63"/>
      <c r="I3" s="51"/>
      <c r="J3" s="98"/>
      <c r="K3" s="47"/>
      <c r="L3" s="47"/>
      <c r="M3" s="47"/>
      <c r="N3" s="47"/>
      <c r="O3" s="47"/>
      <c r="P3" s="47"/>
      <c r="Q3" s="47"/>
      <c r="R3" s="47"/>
      <c r="S3" s="47"/>
      <c r="T3" s="47"/>
      <c r="U3" s="47"/>
      <c r="V3" s="47"/>
      <c r="W3" s="48"/>
      <c r="X3" s="48"/>
      <c r="Y3" s="78"/>
      <c r="Z3" s="78"/>
      <c r="AA3" s="78"/>
      <c r="AB3" s="78"/>
      <c r="AC3" s="78"/>
      <c r="AD3" s="78"/>
      <c r="AE3" s="78"/>
      <c r="AF3" s="78"/>
    </row>
    <row r="10" spans="1:32"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144</v>
      </c>
      <c r="B1" s="11" t="s">
        <v>5</v>
      </c>
      <c r="C1" s="11" t="s">
        <v>147</v>
      </c>
    </row>
    <row r="2" spans="1:3" x14ac:dyDescent="0.25">
      <c r="A2" s="78"/>
      <c r="B2" s="78"/>
      <c r="C2" s="78" t="e">
        <f>VLOOKUP(GroupVertices[[#This Row],[Vertex]], Vertices[], MATCH("ID", Vertices[#Headers], 0), FALSE)</f>
        <v>#N/A</v>
      </c>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6" t="s">
        <v>86</v>
      </c>
      <c r="G1" s="37" t="s">
        <v>87</v>
      </c>
      <c r="H1" s="36" t="s">
        <v>92</v>
      </c>
      <c r="I1" s="37" t="s">
        <v>93</v>
      </c>
      <c r="J1" s="36" t="s">
        <v>98</v>
      </c>
      <c r="K1" s="37" t="s">
        <v>99</v>
      </c>
      <c r="L1" s="36" t="s">
        <v>104</v>
      </c>
      <c r="M1" s="37" t="s">
        <v>105</v>
      </c>
      <c r="N1" s="36" t="s">
        <v>110</v>
      </c>
      <c r="O1" s="37" t="s">
        <v>111</v>
      </c>
      <c r="P1" s="37" t="s">
        <v>138</v>
      </c>
      <c r="Q1" s="37" t="s">
        <v>139</v>
      </c>
      <c r="R1" s="36" t="s">
        <v>116</v>
      </c>
      <c r="S1" s="36" t="s">
        <v>117</v>
      </c>
      <c r="T1" s="36" t="s">
        <v>122</v>
      </c>
      <c r="U1" s="37" t="s">
        <v>123</v>
      </c>
      <c r="W1" t="s">
        <v>127</v>
      </c>
      <c r="X1" t="s">
        <v>17</v>
      </c>
    </row>
    <row r="2" spans="1:24" ht="15.75" thickTop="1" x14ac:dyDescent="0.25">
      <c r="A2" s="35" t="s">
        <v>1829</v>
      </c>
      <c r="B2" s="35" t="s">
        <v>1828</v>
      </c>
      <c r="D2" s="32">
        <f>MIN(Vertices[Degree])</f>
        <v>0</v>
      </c>
      <c r="E2" s="3">
        <f>COUNTIF(Vertices[Degree], "&gt;= " &amp; D2) - COUNTIF(Vertices[Degree], "&gt;=" &amp; D3)</f>
        <v>0</v>
      </c>
      <c r="F2" s="38">
        <f>MIN(Vertices[In-Degree])</f>
        <v>0</v>
      </c>
      <c r="G2" s="39">
        <f>COUNTIF(Vertices[In-Degree], "&gt;= " &amp; F2) - COUNTIF(Vertices[In-Degree], "&gt;=" &amp; F3)</f>
        <v>0</v>
      </c>
      <c r="H2" s="38">
        <f>MIN(Vertices[Out-Degree])</f>
        <v>0</v>
      </c>
      <c r="I2" s="39">
        <f>COUNTIF(Vertices[Out-Degree], "&gt;= " &amp; H2) - COUNTIF(Vertices[Out-Degree], "&gt;=" &amp; H3)</f>
        <v>0</v>
      </c>
      <c r="J2" s="38">
        <f>MIN(Vertices[Betweenness Centrality])</f>
        <v>0</v>
      </c>
      <c r="K2" s="39">
        <f>COUNTIF(Vertices[Betweenness Centrality], "&gt;= " &amp; J2) - COUNTIF(Vertices[Betweenness Centrality], "&gt;=" &amp; J3)</f>
        <v>0</v>
      </c>
      <c r="L2" s="38">
        <f>MIN(Vertices[Closeness Centrality])</f>
        <v>0</v>
      </c>
      <c r="M2" s="39">
        <f>COUNTIF(Vertices[Closeness Centrality], "&gt;= " &amp; L2) - COUNTIF(Vertices[Closeness Centrality], "&gt;=" &amp; L3)</f>
        <v>0</v>
      </c>
      <c r="N2" s="38">
        <f>MIN(Vertices[Eigenvector Centrality])</f>
        <v>0</v>
      </c>
      <c r="O2" s="39">
        <f>COUNTIF(Vertices[Eigenvector Centrality], "&gt;= " &amp; N2) - COUNTIF(Vertices[Eigenvector Centrality], "&gt;=" &amp; N3)</f>
        <v>0</v>
      </c>
      <c r="P2" s="38">
        <f>MIN(Vertices[PageRank])</f>
        <v>0</v>
      </c>
      <c r="Q2" s="39">
        <f>COUNTIF(Vertices[PageRank], "&gt;= " &amp; P2) - COUNTIF(Vertices[PageRank], "&gt;=" &amp; P3)</f>
        <v>0</v>
      </c>
      <c r="R2" s="38">
        <f>MIN(Vertices[Clustering Coefficient])</f>
        <v>0</v>
      </c>
      <c r="S2" s="44">
        <f>COUNTIF(Vertices[Clustering Coefficient], "&gt;= " &amp; R2) - COUNTIF(Vertices[Clustering Coefficient], "&gt;=" &amp; R3)</f>
        <v>0</v>
      </c>
      <c r="T2" s="38" t="e">
        <f ca="1">MIN(INDIRECT(DynamicFilterSourceColumnRange))</f>
        <v>#REF!</v>
      </c>
      <c r="U2" s="39" t="e">
        <f t="shared" ref="U2:U45" ca="1" si="0">COUNTIF(INDIRECT(DynamicFilterSourceColumnRange), "&gt;= " &amp; T2) - COUNTIF(INDIRECT(DynamicFilterSourceColumnRange), "&gt;=" &amp; T3)</f>
        <v>#REF!</v>
      </c>
      <c r="W2" t="s">
        <v>124</v>
      </c>
      <c r="X2">
        <f>ROWS(HistogramBins[Degree Bin]) - 1</f>
        <v>43</v>
      </c>
    </row>
    <row r="3" spans="1:24" x14ac:dyDescent="0.25">
      <c r="A3" s="97"/>
      <c r="B3" s="97"/>
      <c r="D3" s="33">
        <f t="shared" ref="D3:D44" si="1">D2+($D$45-$D$2)/BinDivisor</f>
        <v>0</v>
      </c>
      <c r="E3" s="3">
        <f>COUNTIF(Vertices[Degree], "&gt;= " &amp; D3) - COUNTIF(Vertices[Degree], "&gt;=" &amp; D4)</f>
        <v>0</v>
      </c>
      <c r="F3" s="40">
        <f t="shared" ref="F3:F44" si="2">F2+($F$45-$F$2)/BinDivisor</f>
        <v>0</v>
      </c>
      <c r="G3" s="41">
        <f>COUNTIF(Vertices[In-Degree], "&gt;= " &amp; F3) - COUNTIF(Vertices[In-Degree], "&gt;=" &amp; F4)</f>
        <v>0</v>
      </c>
      <c r="H3" s="40">
        <f t="shared" ref="H3:H44" si="3">H2+($H$45-$H$2)/BinDivisor</f>
        <v>0</v>
      </c>
      <c r="I3" s="41">
        <f>COUNTIF(Vertices[Out-Degree], "&gt;= " &amp; H3) - COUNTIF(Vertices[Out-Degree], "&gt;=" &amp; H4)</f>
        <v>0</v>
      </c>
      <c r="J3" s="40">
        <f t="shared" ref="J3:J44" si="4">J2+($J$45-$J$2)/BinDivisor</f>
        <v>0</v>
      </c>
      <c r="K3" s="41">
        <f>COUNTIF(Vertices[Betweenness Centrality], "&gt;= " &amp; J3) - COUNTIF(Vertices[Betweenness Centrality], "&gt;=" &amp; J4)</f>
        <v>0</v>
      </c>
      <c r="L3" s="40">
        <f t="shared" ref="L3:L44" si="5">L2+($L$45-$L$2)/BinDivisor</f>
        <v>0</v>
      </c>
      <c r="M3" s="41">
        <f>COUNTIF(Vertices[Closeness Centrality], "&gt;= " &amp; L3) - COUNTIF(Vertices[Closeness Centrality], "&gt;=" &amp; L4)</f>
        <v>0</v>
      </c>
      <c r="N3" s="40">
        <f t="shared" ref="N3:N44" si="6">N2+($N$45-$N$2)/BinDivisor</f>
        <v>0</v>
      </c>
      <c r="O3" s="41">
        <f>COUNTIF(Vertices[Eigenvector Centrality], "&gt;= " &amp; N3) - COUNTIF(Vertices[Eigenvector Centrality], "&gt;=" &amp; N4)</f>
        <v>0</v>
      </c>
      <c r="P3" s="40">
        <f t="shared" ref="P3:P44" si="7">P2+($P$45-$P$2)/BinDivisor</f>
        <v>0</v>
      </c>
      <c r="Q3" s="41">
        <f>COUNTIF(Vertices[PageRank], "&gt;= " &amp; P3) - COUNTIF(Vertices[PageRank], "&gt;=" &amp; P4)</f>
        <v>0</v>
      </c>
      <c r="R3" s="40">
        <f t="shared" ref="R3:R44" si="8">R2+($R$45-$R$2)/BinDivisor</f>
        <v>0</v>
      </c>
      <c r="S3" s="45">
        <f>COUNTIF(Vertices[Clustering Coefficient], "&gt;= " &amp; R3) - COUNTIF(Vertices[Clustering Coefficient], "&gt;=" &amp; R4)</f>
        <v>0</v>
      </c>
      <c r="T3" s="40" t="e">
        <f t="shared" ref="T3:T44" ca="1" si="9">T2+($T$45-$T$2)/BinDivisor</f>
        <v>#REF!</v>
      </c>
      <c r="U3" s="41" t="e">
        <f t="shared" ca="1" si="0"/>
        <v>#REF!</v>
      </c>
      <c r="W3" t="s">
        <v>125</v>
      </c>
      <c r="X3" t="s">
        <v>85</v>
      </c>
    </row>
    <row r="4" spans="1:24" x14ac:dyDescent="0.25">
      <c r="A4" s="35" t="s">
        <v>146</v>
      </c>
      <c r="B4" s="35">
        <v>255</v>
      </c>
      <c r="D4" s="33">
        <f t="shared" si="1"/>
        <v>0</v>
      </c>
      <c r="E4" s="3">
        <f>COUNTIF(Vertices[Degree], "&gt;= " &amp; D4) - COUNTIF(Vertices[Degree], "&gt;=" &amp; D5)</f>
        <v>0</v>
      </c>
      <c r="F4" s="38">
        <f t="shared" si="2"/>
        <v>0</v>
      </c>
      <c r="G4" s="39">
        <f>COUNTIF(Vertices[In-Degree], "&gt;= " &amp; F4) - COUNTIF(Vertices[In-Degree], "&gt;=" &amp; F5)</f>
        <v>0</v>
      </c>
      <c r="H4" s="38">
        <f t="shared" si="3"/>
        <v>0</v>
      </c>
      <c r="I4" s="39">
        <f>COUNTIF(Vertices[Out-Degree], "&gt;= " &amp; H4) - COUNTIF(Vertices[Out-Degree], "&gt;=" &amp; H5)</f>
        <v>0</v>
      </c>
      <c r="J4" s="38">
        <f t="shared" si="4"/>
        <v>0</v>
      </c>
      <c r="K4" s="39">
        <f>COUNTIF(Vertices[Betweenness Centrality], "&gt;= " &amp; J4) - COUNTIF(Vertices[Betweenness Centrality], "&gt;=" &amp; J5)</f>
        <v>0</v>
      </c>
      <c r="L4" s="38">
        <f t="shared" si="5"/>
        <v>0</v>
      </c>
      <c r="M4" s="39">
        <f>COUNTIF(Vertices[Closeness Centrality], "&gt;= " &amp; L4) - COUNTIF(Vertices[Closeness Centrality], "&gt;=" &amp; L5)</f>
        <v>0</v>
      </c>
      <c r="N4" s="38">
        <f t="shared" si="6"/>
        <v>0</v>
      </c>
      <c r="O4" s="39">
        <f>COUNTIF(Vertices[Eigenvector Centrality], "&gt;= " &amp; N4) - COUNTIF(Vertices[Eigenvector Centrality], "&gt;=" &amp; N5)</f>
        <v>0</v>
      </c>
      <c r="P4" s="38">
        <f t="shared" si="7"/>
        <v>0</v>
      </c>
      <c r="Q4" s="39">
        <f>COUNTIF(Vertices[PageRank], "&gt;= " &amp; P4) - COUNTIF(Vertices[PageRank], "&gt;=" &amp; P5)</f>
        <v>0</v>
      </c>
      <c r="R4" s="38">
        <f t="shared" si="8"/>
        <v>0</v>
      </c>
      <c r="S4" s="44">
        <f>COUNTIF(Vertices[Clustering Coefficient], "&gt;= " &amp; R4) - COUNTIF(Vertices[Clustering Coefficient], "&gt;=" &amp; R5)</f>
        <v>0</v>
      </c>
      <c r="T4" s="38" t="e">
        <f t="shared" ca="1" si="9"/>
        <v>#REF!</v>
      </c>
      <c r="U4" s="39" t="e">
        <f t="shared" ca="1" si="0"/>
        <v>#REF!</v>
      </c>
      <c r="W4" s="12" t="s">
        <v>126</v>
      </c>
      <c r="X4" s="12" t="s">
        <v>128</v>
      </c>
    </row>
    <row r="5" spans="1:24" x14ac:dyDescent="0.25">
      <c r="A5" s="97"/>
      <c r="B5" s="97"/>
      <c r="D5" s="33">
        <f t="shared" si="1"/>
        <v>0</v>
      </c>
      <c r="E5" s="3">
        <f>COUNTIF(Vertices[Degree], "&gt;= " &amp; D5) - COUNTIF(Vertices[Degree], "&gt;=" &amp; D6)</f>
        <v>0</v>
      </c>
      <c r="F5" s="40">
        <f t="shared" si="2"/>
        <v>0</v>
      </c>
      <c r="G5" s="41">
        <f>COUNTIF(Vertices[In-Degree], "&gt;= " &amp; F5) - COUNTIF(Vertices[In-Degree], "&gt;=" &amp; F6)</f>
        <v>0</v>
      </c>
      <c r="H5" s="40">
        <f t="shared" si="3"/>
        <v>0</v>
      </c>
      <c r="I5" s="41">
        <f>COUNTIF(Vertices[Out-Degree], "&gt;= " &amp; H5) - COUNTIF(Vertices[Out-Degree], "&gt;=" &amp; H6)</f>
        <v>0</v>
      </c>
      <c r="J5" s="40">
        <f t="shared" si="4"/>
        <v>0</v>
      </c>
      <c r="K5" s="41">
        <f>COUNTIF(Vertices[Betweenness Centrality], "&gt;= " &amp; J5) - COUNTIF(Vertices[Betweenness Centrality], "&gt;=" &amp; J6)</f>
        <v>0</v>
      </c>
      <c r="L5" s="40">
        <f t="shared" si="5"/>
        <v>0</v>
      </c>
      <c r="M5" s="41">
        <f>COUNTIF(Vertices[Closeness Centrality], "&gt;= " &amp; L5) - COUNTIF(Vertices[Closeness Centrality], "&gt;=" &amp; L6)</f>
        <v>0</v>
      </c>
      <c r="N5" s="40">
        <f t="shared" si="6"/>
        <v>0</v>
      </c>
      <c r="O5" s="41">
        <f>COUNTIF(Vertices[Eigenvector Centrality], "&gt;= " &amp; N5) - COUNTIF(Vertices[Eigenvector Centrality], "&gt;=" &amp; N6)</f>
        <v>0</v>
      </c>
      <c r="P5" s="40">
        <f t="shared" si="7"/>
        <v>0</v>
      </c>
      <c r="Q5" s="41">
        <f>COUNTIF(Vertices[PageRank], "&gt;= " &amp; P5) - COUNTIF(Vertices[PageRank], "&gt;=" &amp; P6)</f>
        <v>0</v>
      </c>
      <c r="R5" s="40">
        <f t="shared" si="8"/>
        <v>0</v>
      </c>
      <c r="S5" s="45">
        <f>COUNTIF(Vertices[Clustering Coefficient], "&gt;= " &amp; R5) - COUNTIF(Vertices[Clustering Coefficient], "&gt;=" &amp; R6)</f>
        <v>0</v>
      </c>
      <c r="T5" s="40" t="e">
        <f t="shared" ca="1" si="9"/>
        <v>#REF!</v>
      </c>
      <c r="U5" s="41" t="e">
        <f t="shared" ca="1" si="0"/>
        <v>#REF!</v>
      </c>
    </row>
    <row r="6" spans="1:24" x14ac:dyDescent="0.25">
      <c r="A6" s="35" t="s">
        <v>148</v>
      </c>
      <c r="B6" s="35">
        <v>0</v>
      </c>
      <c r="D6" s="33">
        <f t="shared" si="1"/>
        <v>0</v>
      </c>
      <c r="E6" s="3">
        <f>COUNTIF(Vertices[Degree], "&gt;= " &amp; D6) - COUNTIF(Vertices[Degree], "&gt;=" &amp; D7)</f>
        <v>0</v>
      </c>
      <c r="F6" s="38">
        <f t="shared" si="2"/>
        <v>0</v>
      </c>
      <c r="G6" s="39">
        <f>COUNTIF(Vertices[In-Degree], "&gt;= " &amp; F6) - COUNTIF(Vertices[In-Degree], "&gt;=" &amp; F7)</f>
        <v>0</v>
      </c>
      <c r="H6" s="38">
        <f t="shared" si="3"/>
        <v>0</v>
      </c>
      <c r="I6" s="39">
        <f>COUNTIF(Vertices[Out-Degree], "&gt;= " &amp; H6) - COUNTIF(Vertices[Out-Degree], "&gt;=" &amp; H7)</f>
        <v>0</v>
      </c>
      <c r="J6" s="38">
        <f t="shared" si="4"/>
        <v>0</v>
      </c>
      <c r="K6" s="39">
        <f>COUNTIF(Vertices[Betweenness Centrality], "&gt;= " &amp; J6) - COUNTIF(Vertices[Betweenness Centrality], "&gt;=" &amp; J7)</f>
        <v>0</v>
      </c>
      <c r="L6" s="38">
        <f t="shared" si="5"/>
        <v>0</v>
      </c>
      <c r="M6" s="39">
        <f>COUNTIF(Vertices[Closeness Centrality], "&gt;= " &amp; L6) - COUNTIF(Vertices[Closeness Centrality], "&gt;=" &amp; L7)</f>
        <v>0</v>
      </c>
      <c r="N6" s="38">
        <f t="shared" si="6"/>
        <v>0</v>
      </c>
      <c r="O6" s="39">
        <f>COUNTIF(Vertices[Eigenvector Centrality], "&gt;= " &amp; N6) - COUNTIF(Vertices[Eigenvector Centrality], "&gt;=" &amp; N7)</f>
        <v>0</v>
      </c>
      <c r="P6" s="38">
        <f t="shared" si="7"/>
        <v>0</v>
      </c>
      <c r="Q6" s="39">
        <f>COUNTIF(Vertices[PageRank], "&gt;= " &amp; P6) - COUNTIF(Vertices[PageRank], "&gt;=" &amp; P7)</f>
        <v>0</v>
      </c>
      <c r="R6" s="38">
        <f t="shared" si="8"/>
        <v>0</v>
      </c>
      <c r="S6" s="44">
        <f>COUNTIF(Vertices[Clustering Coefficient], "&gt;= " &amp; R6) - COUNTIF(Vertices[Clustering Coefficient], "&gt;=" &amp; R7)</f>
        <v>0</v>
      </c>
      <c r="T6" s="38" t="e">
        <f t="shared" ca="1" si="9"/>
        <v>#REF!</v>
      </c>
      <c r="U6" s="39" t="e">
        <f t="shared" ca="1" si="0"/>
        <v>#REF!</v>
      </c>
    </row>
    <row r="7" spans="1:24" x14ac:dyDescent="0.25">
      <c r="A7" s="35" t="s">
        <v>149</v>
      </c>
      <c r="B7" s="35">
        <v>0</v>
      </c>
      <c r="D7" s="33">
        <f t="shared" si="1"/>
        <v>0</v>
      </c>
      <c r="E7" s="3">
        <f>COUNTIF(Vertices[Degree], "&gt;= " &amp; D7) - COUNTIF(Vertices[Degree], "&gt;=" &amp; D8)</f>
        <v>0</v>
      </c>
      <c r="F7" s="40">
        <f t="shared" si="2"/>
        <v>0</v>
      </c>
      <c r="G7" s="41">
        <f>COUNTIF(Vertices[In-Degree], "&gt;= " &amp; F7) - COUNTIF(Vertices[In-Degree], "&gt;=" &amp; F8)</f>
        <v>0</v>
      </c>
      <c r="H7" s="40">
        <f t="shared" si="3"/>
        <v>0</v>
      </c>
      <c r="I7" s="41">
        <f>COUNTIF(Vertices[Out-Degree], "&gt;= " &amp; H7) - COUNTIF(Vertices[Out-Degree], "&gt;=" &amp; H8)</f>
        <v>0</v>
      </c>
      <c r="J7" s="40">
        <f t="shared" si="4"/>
        <v>0</v>
      </c>
      <c r="K7" s="41">
        <f>COUNTIF(Vertices[Betweenness Centrality], "&gt;= " &amp; J7) - COUNTIF(Vertices[Betweenness Centrality], "&gt;=" &amp; J8)</f>
        <v>0</v>
      </c>
      <c r="L7" s="40">
        <f t="shared" si="5"/>
        <v>0</v>
      </c>
      <c r="M7" s="41">
        <f>COUNTIF(Vertices[Closeness Centrality], "&gt;= " &amp; L7) - COUNTIF(Vertices[Closeness Centrality], "&gt;=" &amp; L8)</f>
        <v>0</v>
      </c>
      <c r="N7" s="40">
        <f t="shared" si="6"/>
        <v>0</v>
      </c>
      <c r="O7" s="41">
        <f>COUNTIF(Vertices[Eigenvector Centrality], "&gt;= " &amp; N7) - COUNTIF(Vertices[Eigenvector Centrality], "&gt;=" &amp; N8)</f>
        <v>0</v>
      </c>
      <c r="P7" s="40">
        <f t="shared" si="7"/>
        <v>0</v>
      </c>
      <c r="Q7" s="41">
        <f>COUNTIF(Vertices[PageRank], "&gt;= " &amp; P7) - COUNTIF(Vertices[PageRank], "&gt;=" &amp; P8)</f>
        <v>0</v>
      </c>
      <c r="R7" s="40">
        <f t="shared" si="8"/>
        <v>0</v>
      </c>
      <c r="S7" s="45">
        <f>COUNTIF(Vertices[Clustering Coefficient], "&gt;= " &amp; R7) - COUNTIF(Vertices[Clustering Coefficient], "&gt;=" &amp; R8)</f>
        <v>0</v>
      </c>
      <c r="T7" s="40" t="e">
        <f t="shared" ca="1" si="9"/>
        <v>#REF!</v>
      </c>
      <c r="U7" s="41" t="e">
        <f t="shared" ca="1" si="0"/>
        <v>#REF!</v>
      </c>
    </row>
    <row r="8" spans="1:24" x14ac:dyDescent="0.25">
      <c r="A8" s="35" t="s">
        <v>150</v>
      </c>
      <c r="B8" s="35">
        <v>0</v>
      </c>
      <c r="D8" s="33">
        <f t="shared" si="1"/>
        <v>0</v>
      </c>
      <c r="E8" s="3">
        <f>COUNTIF(Vertices[Degree], "&gt;= " &amp; D8) - COUNTIF(Vertices[Degree], "&gt;=" &amp; D9)</f>
        <v>0</v>
      </c>
      <c r="F8" s="38">
        <f t="shared" si="2"/>
        <v>0</v>
      </c>
      <c r="G8" s="39">
        <f>COUNTIF(Vertices[In-Degree], "&gt;= " &amp; F8) - COUNTIF(Vertices[In-Degree], "&gt;=" &amp; F9)</f>
        <v>0</v>
      </c>
      <c r="H8" s="38">
        <f t="shared" si="3"/>
        <v>0</v>
      </c>
      <c r="I8" s="39">
        <f>COUNTIF(Vertices[Out-Degree], "&gt;= " &amp; H8) - COUNTIF(Vertices[Out-Degree], "&gt;=" &amp; H9)</f>
        <v>0</v>
      </c>
      <c r="J8" s="38">
        <f t="shared" si="4"/>
        <v>0</v>
      </c>
      <c r="K8" s="39">
        <f>COUNTIF(Vertices[Betweenness Centrality], "&gt;= " &amp; J8) - COUNTIF(Vertices[Betweenness Centrality], "&gt;=" &amp; J9)</f>
        <v>0</v>
      </c>
      <c r="L8" s="38">
        <f t="shared" si="5"/>
        <v>0</v>
      </c>
      <c r="M8" s="39">
        <f>COUNTIF(Vertices[Closeness Centrality], "&gt;= " &amp; L8) - COUNTIF(Vertices[Closeness Centrality], "&gt;=" &amp; L9)</f>
        <v>0</v>
      </c>
      <c r="N8" s="38">
        <f t="shared" si="6"/>
        <v>0</v>
      </c>
      <c r="O8" s="39">
        <f>COUNTIF(Vertices[Eigenvector Centrality], "&gt;= " &amp; N8) - COUNTIF(Vertices[Eigenvector Centrality], "&gt;=" &amp; N9)</f>
        <v>0</v>
      </c>
      <c r="P8" s="38">
        <f t="shared" si="7"/>
        <v>0</v>
      </c>
      <c r="Q8" s="39">
        <f>COUNTIF(Vertices[PageRank], "&gt;= " &amp; P8) - COUNTIF(Vertices[PageRank], "&gt;=" &amp; P9)</f>
        <v>0</v>
      </c>
      <c r="R8" s="38">
        <f t="shared" si="8"/>
        <v>0</v>
      </c>
      <c r="S8" s="44">
        <f>COUNTIF(Vertices[Clustering Coefficient], "&gt;= " &amp; R8) - COUNTIF(Vertices[Clustering Coefficient], "&gt;=" &amp; R9)</f>
        <v>0</v>
      </c>
      <c r="T8" s="38" t="e">
        <f t="shared" ca="1" si="9"/>
        <v>#REF!</v>
      </c>
      <c r="U8" s="39" t="e">
        <f t="shared" ca="1" si="0"/>
        <v>#REF!</v>
      </c>
    </row>
    <row r="9" spans="1:24" x14ac:dyDescent="0.25">
      <c r="A9" s="97"/>
      <c r="B9" s="97"/>
      <c r="D9" s="33">
        <f t="shared" si="1"/>
        <v>0</v>
      </c>
      <c r="E9" s="3">
        <f>COUNTIF(Vertices[Degree], "&gt;= " &amp; D9) - COUNTIF(Vertices[Degree], "&gt;=" &amp; D10)</f>
        <v>0</v>
      </c>
      <c r="F9" s="40">
        <f t="shared" si="2"/>
        <v>0</v>
      </c>
      <c r="G9" s="41">
        <f>COUNTIF(Vertices[In-Degree], "&gt;= " &amp; F9) - COUNTIF(Vertices[In-Degree], "&gt;=" &amp; F10)</f>
        <v>0</v>
      </c>
      <c r="H9" s="40">
        <f t="shared" si="3"/>
        <v>0</v>
      </c>
      <c r="I9" s="41">
        <f>COUNTIF(Vertices[Out-Degree], "&gt;= " &amp; H9) - COUNTIF(Vertices[Out-Degree], "&gt;=" &amp; H10)</f>
        <v>0</v>
      </c>
      <c r="J9" s="40">
        <f t="shared" si="4"/>
        <v>0</v>
      </c>
      <c r="K9" s="41">
        <f>COUNTIF(Vertices[Betweenness Centrality], "&gt;= " &amp; J9) - COUNTIF(Vertices[Betweenness Centrality], "&gt;=" &amp; J10)</f>
        <v>0</v>
      </c>
      <c r="L9" s="40">
        <f t="shared" si="5"/>
        <v>0</v>
      </c>
      <c r="M9" s="41">
        <f>COUNTIF(Vertices[Closeness Centrality], "&gt;= " &amp; L9) - COUNTIF(Vertices[Closeness Centrality], "&gt;=" &amp; L10)</f>
        <v>0</v>
      </c>
      <c r="N9" s="40">
        <f t="shared" si="6"/>
        <v>0</v>
      </c>
      <c r="O9" s="41">
        <f>COUNTIF(Vertices[Eigenvector Centrality], "&gt;= " &amp; N9) - COUNTIF(Vertices[Eigenvector Centrality], "&gt;=" &amp; N10)</f>
        <v>0</v>
      </c>
      <c r="P9" s="40">
        <f t="shared" si="7"/>
        <v>0</v>
      </c>
      <c r="Q9" s="41">
        <f>COUNTIF(Vertices[PageRank], "&gt;= " &amp; P9) - COUNTIF(Vertices[PageRank], "&gt;=" &amp; P10)</f>
        <v>0</v>
      </c>
      <c r="R9" s="40">
        <f t="shared" si="8"/>
        <v>0</v>
      </c>
      <c r="S9" s="45">
        <f>COUNTIF(Vertices[Clustering Coefficient], "&gt;= " &amp; R9) - COUNTIF(Vertices[Clustering Coefficient], "&gt;=" &amp; R10)</f>
        <v>0</v>
      </c>
      <c r="T9" s="40" t="e">
        <f t="shared" ca="1" si="9"/>
        <v>#REF!</v>
      </c>
      <c r="U9" s="41" t="e">
        <f t="shared" ca="1" si="0"/>
        <v>#REF!</v>
      </c>
    </row>
    <row r="10" spans="1:24" x14ac:dyDescent="0.25">
      <c r="A10" s="35" t="s">
        <v>151</v>
      </c>
      <c r="B10" s="35">
        <v>0</v>
      </c>
      <c r="D10" s="33">
        <f t="shared" si="1"/>
        <v>0</v>
      </c>
      <c r="E10" s="3">
        <f>COUNTIF(Vertices[Degree], "&gt;= " &amp; D10) - COUNTIF(Vertices[Degree], "&gt;=" &amp; D11)</f>
        <v>0</v>
      </c>
      <c r="F10" s="38">
        <f t="shared" si="2"/>
        <v>0</v>
      </c>
      <c r="G10" s="39">
        <f>COUNTIF(Vertices[In-Degree], "&gt;= " &amp; F10) - COUNTIF(Vertices[In-Degree], "&gt;=" &amp; F11)</f>
        <v>0</v>
      </c>
      <c r="H10" s="38">
        <f t="shared" si="3"/>
        <v>0</v>
      </c>
      <c r="I10" s="39">
        <f>COUNTIF(Vertices[Out-Degree], "&gt;= " &amp; H10) - COUNTIF(Vertices[Out-Degree], "&gt;=" &amp; H11)</f>
        <v>0</v>
      </c>
      <c r="J10" s="38">
        <f t="shared" si="4"/>
        <v>0</v>
      </c>
      <c r="K10" s="39">
        <f>COUNTIF(Vertices[Betweenness Centrality], "&gt;= " &amp; J10) - COUNTIF(Vertices[Betweenness Centrality], "&gt;=" &amp; J11)</f>
        <v>0</v>
      </c>
      <c r="L10" s="38">
        <f t="shared" si="5"/>
        <v>0</v>
      </c>
      <c r="M10" s="39">
        <f>COUNTIF(Vertices[Closeness Centrality], "&gt;= " &amp; L10) - COUNTIF(Vertices[Closeness Centrality], "&gt;=" &amp; L11)</f>
        <v>0</v>
      </c>
      <c r="N10" s="38">
        <f t="shared" si="6"/>
        <v>0</v>
      </c>
      <c r="O10" s="39">
        <f>COUNTIF(Vertices[Eigenvector Centrality], "&gt;= " &amp; N10) - COUNTIF(Vertices[Eigenvector Centrality], "&gt;=" &amp; N11)</f>
        <v>0</v>
      </c>
      <c r="P10" s="38">
        <f t="shared" si="7"/>
        <v>0</v>
      </c>
      <c r="Q10" s="39">
        <f>COUNTIF(Vertices[PageRank], "&gt;= " &amp; P10) - COUNTIF(Vertices[PageRank], "&gt;=" &amp; P11)</f>
        <v>0</v>
      </c>
      <c r="R10" s="38">
        <f t="shared" si="8"/>
        <v>0</v>
      </c>
      <c r="S10" s="44">
        <f>COUNTIF(Vertices[Clustering Coefficient], "&gt;= " &amp; R10) - COUNTIF(Vertices[Clustering Coefficient], "&gt;=" &amp; R11)</f>
        <v>0</v>
      </c>
      <c r="T10" s="38" t="e">
        <f t="shared" ca="1" si="9"/>
        <v>#REF!</v>
      </c>
      <c r="U10" s="39" t="e">
        <f t="shared" ca="1" si="0"/>
        <v>#REF!</v>
      </c>
    </row>
    <row r="11" spans="1:24" x14ac:dyDescent="0.25">
      <c r="A11" s="97"/>
      <c r="B11" s="97"/>
      <c r="D11" s="33">
        <f t="shared" si="1"/>
        <v>0</v>
      </c>
      <c r="E11" s="3">
        <f>COUNTIF(Vertices[Degree], "&gt;= " &amp; D11) - COUNTIF(Vertices[Degree], "&gt;=" &amp; D12)</f>
        <v>0</v>
      </c>
      <c r="F11" s="40">
        <f t="shared" si="2"/>
        <v>0</v>
      </c>
      <c r="G11" s="41">
        <f>COUNTIF(Vertices[In-Degree], "&gt;= " &amp; F11) - COUNTIF(Vertices[In-Degree], "&gt;=" &amp; F12)</f>
        <v>0</v>
      </c>
      <c r="H11" s="40">
        <f t="shared" si="3"/>
        <v>0</v>
      </c>
      <c r="I11" s="41">
        <f>COUNTIF(Vertices[Out-Degree], "&gt;= " &amp; H11) - COUNTIF(Vertices[Out-Degree], "&gt;=" &amp; H12)</f>
        <v>0</v>
      </c>
      <c r="J11" s="40">
        <f t="shared" si="4"/>
        <v>0</v>
      </c>
      <c r="K11" s="41">
        <f>COUNTIF(Vertices[Betweenness Centrality], "&gt;= " &amp; J11) - COUNTIF(Vertices[Betweenness Centrality], "&gt;=" &amp; J12)</f>
        <v>0</v>
      </c>
      <c r="L11" s="40">
        <f t="shared" si="5"/>
        <v>0</v>
      </c>
      <c r="M11" s="41">
        <f>COUNTIF(Vertices[Closeness Centrality], "&gt;= " &amp; L11) - COUNTIF(Vertices[Closeness Centrality], "&gt;=" &amp; L12)</f>
        <v>0</v>
      </c>
      <c r="N11" s="40">
        <f t="shared" si="6"/>
        <v>0</v>
      </c>
      <c r="O11" s="41">
        <f>COUNTIF(Vertices[Eigenvector Centrality], "&gt;= " &amp; N11) - COUNTIF(Vertices[Eigenvector Centrality], "&gt;=" &amp; N12)</f>
        <v>0</v>
      </c>
      <c r="P11" s="40">
        <f t="shared" si="7"/>
        <v>0</v>
      </c>
      <c r="Q11" s="41">
        <f>COUNTIF(Vertices[PageRank], "&gt;= " &amp; P11) - COUNTIF(Vertices[PageRank], "&gt;=" &amp; P12)</f>
        <v>0</v>
      </c>
      <c r="R11" s="40">
        <f t="shared" si="8"/>
        <v>0</v>
      </c>
      <c r="S11" s="45">
        <f>COUNTIF(Vertices[Clustering Coefficient], "&gt;= " &amp; R11) - COUNTIF(Vertices[Clustering Coefficient], "&gt;=" &amp; R12)</f>
        <v>0</v>
      </c>
      <c r="T11" s="40" t="e">
        <f t="shared" ca="1" si="9"/>
        <v>#REF!</v>
      </c>
      <c r="U11" s="41" t="e">
        <f t="shared" ca="1" si="0"/>
        <v>#REF!</v>
      </c>
    </row>
    <row r="12" spans="1:24" x14ac:dyDescent="0.25">
      <c r="A12" s="35" t="s">
        <v>170</v>
      </c>
      <c r="B12" s="35" t="s">
        <v>1832</v>
      </c>
      <c r="D12" s="33">
        <f t="shared" si="1"/>
        <v>0</v>
      </c>
      <c r="E12" s="3">
        <f>COUNTIF(Vertices[Degree], "&gt;= " &amp; D12) - COUNTIF(Vertices[Degree], "&gt;=" &amp; D13)</f>
        <v>0</v>
      </c>
      <c r="F12" s="38">
        <f t="shared" si="2"/>
        <v>0</v>
      </c>
      <c r="G12" s="39">
        <f>COUNTIF(Vertices[In-Degree], "&gt;= " &amp; F12) - COUNTIF(Vertices[In-Degree], "&gt;=" &amp; F13)</f>
        <v>0</v>
      </c>
      <c r="H12" s="38">
        <f t="shared" si="3"/>
        <v>0</v>
      </c>
      <c r="I12" s="39">
        <f>COUNTIF(Vertices[Out-Degree], "&gt;= " &amp; H12) - COUNTIF(Vertices[Out-Degree], "&gt;=" &amp; H13)</f>
        <v>0</v>
      </c>
      <c r="J12" s="38">
        <f t="shared" si="4"/>
        <v>0</v>
      </c>
      <c r="K12" s="39">
        <f>COUNTIF(Vertices[Betweenness Centrality], "&gt;= " &amp; J12) - COUNTIF(Vertices[Betweenness Centrality], "&gt;=" &amp; J13)</f>
        <v>0</v>
      </c>
      <c r="L12" s="38">
        <f t="shared" si="5"/>
        <v>0</v>
      </c>
      <c r="M12" s="39">
        <f>COUNTIF(Vertices[Closeness Centrality], "&gt;= " &amp; L12) - COUNTIF(Vertices[Closeness Centrality], "&gt;=" &amp; L13)</f>
        <v>0</v>
      </c>
      <c r="N12" s="38">
        <f t="shared" si="6"/>
        <v>0</v>
      </c>
      <c r="O12" s="39">
        <f>COUNTIF(Vertices[Eigenvector Centrality], "&gt;= " &amp; N12) - COUNTIF(Vertices[Eigenvector Centrality], "&gt;=" &amp; N13)</f>
        <v>0</v>
      </c>
      <c r="P12" s="38">
        <f t="shared" si="7"/>
        <v>0</v>
      </c>
      <c r="Q12" s="39">
        <f>COUNTIF(Vertices[PageRank], "&gt;= " &amp; P12) - COUNTIF(Vertices[PageRank], "&gt;=" &amp; P13)</f>
        <v>0</v>
      </c>
      <c r="R12" s="38">
        <f t="shared" si="8"/>
        <v>0</v>
      </c>
      <c r="S12" s="44">
        <f>COUNTIF(Vertices[Clustering Coefficient], "&gt;= " &amp; R12) - COUNTIF(Vertices[Clustering Coefficient], "&gt;=" &amp; R13)</f>
        <v>0</v>
      </c>
      <c r="T12" s="38" t="e">
        <f t="shared" ca="1" si="9"/>
        <v>#REF!</v>
      </c>
      <c r="U12" s="39" t="e">
        <f t="shared" ca="1" si="0"/>
        <v>#REF!</v>
      </c>
    </row>
    <row r="13" spans="1:24" x14ac:dyDescent="0.25">
      <c r="A13" s="35" t="s">
        <v>171</v>
      </c>
      <c r="B13" s="35" t="s">
        <v>1832</v>
      </c>
      <c r="D13" s="33">
        <f t="shared" si="1"/>
        <v>0</v>
      </c>
      <c r="E13" s="3">
        <f>COUNTIF(Vertices[Degree], "&gt;= " &amp; D13) - COUNTIF(Vertices[Degree], "&gt;=" &amp; D14)</f>
        <v>0</v>
      </c>
      <c r="F13" s="40">
        <f t="shared" si="2"/>
        <v>0</v>
      </c>
      <c r="G13" s="41">
        <f>COUNTIF(Vertices[In-Degree], "&gt;= " &amp; F13) - COUNTIF(Vertices[In-Degree], "&gt;=" &amp; F14)</f>
        <v>0</v>
      </c>
      <c r="H13" s="40">
        <f t="shared" si="3"/>
        <v>0</v>
      </c>
      <c r="I13" s="41">
        <f>COUNTIF(Vertices[Out-Degree], "&gt;= " &amp; H13) - COUNTIF(Vertices[Out-Degree], "&gt;=" &amp; H14)</f>
        <v>0</v>
      </c>
      <c r="J13" s="40">
        <f t="shared" si="4"/>
        <v>0</v>
      </c>
      <c r="K13" s="41">
        <f>COUNTIF(Vertices[Betweenness Centrality], "&gt;= " &amp; J13) - COUNTIF(Vertices[Betweenness Centrality], "&gt;=" &amp; J14)</f>
        <v>0</v>
      </c>
      <c r="L13" s="40">
        <f t="shared" si="5"/>
        <v>0</v>
      </c>
      <c r="M13" s="41">
        <f>COUNTIF(Vertices[Closeness Centrality], "&gt;= " &amp; L13) - COUNTIF(Vertices[Closeness Centrality], "&gt;=" &amp; L14)</f>
        <v>0</v>
      </c>
      <c r="N13" s="40">
        <f t="shared" si="6"/>
        <v>0</v>
      </c>
      <c r="O13" s="41">
        <f>COUNTIF(Vertices[Eigenvector Centrality], "&gt;= " &amp; N13) - COUNTIF(Vertices[Eigenvector Centrality], "&gt;=" &amp; N14)</f>
        <v>0</v>
      </c>
      <c r="P13" s="40">
        <f t="shared" si="7"/>
        <v>0</v>
      </c>
      <c r="Q13" s="41">
        <f>COUNTIF(Vertices[PageRank], "&gt;= " &amp; P13) - COUNTIF(Vertices[PageRank], "&gt;=" &amp; P14)</f>
        <v>0</v>
      </c>
      <c r="R13" s="40">
        <f t="shared" si="8"/>
        <v>0</v>
      </c>
      <c r="S13" s="45">
        <f>COUNTIF(Vertices[Clustering Coefficient], "&gt;= " &amp; R13) - COUNTIF(Vertices[Clustering Coefficient], "&gt;=" &amp; R14)</f>
        <v>0</v>
      </c>
      <c r="T13" s="40" t="e">
        <f t="shared" ca="1" si="9"/>
        <v>#REF!</v>
      </c>
      <c r="U13" s="41" t="e">
        <f t="shared" ca="1" si="0"/>
        <v>#REF!</v>
      </c>
    </row>
    <row r="14" spans="1:24" x14ac:dyDescent="0.25">
      <c r="A14" s="97"/>
      <c r="B14" s="97"/>
      <c r="D14" s="33">
        <f t="shared" si="1"/>
        <v>0</v>
      </c>
      <c r="E14" s="3">
        <f>COUNTIF(Vertices[Degree], "&gt;= " &amp; D14) - COUNTIF(Vertices[Degree], "&gt;=" &amp; D15)</f>
        <v>0</v>
      </c>
      <c r="F14" s="38">
        <f t="shared" si="2"/>
        <v>0</v>
      </c>
      <c r="G14" s="39">
        <f>COUNTIF(Vertices[In-Degree], "&gt;= " &amp; F14) - COUNTIF(Vertices[In-Degree], "&gt;=" &amp; F15)</f>
        <v>0</v>
      </c>
      <c r="H14" s="38">
        <f t="shared" si="3"/>
        <v>0</v>
      </c>
      <c r="I14" s="39">
        <f>COUNTIF(Vertices[Out-Degree], "&gt;= " &amp; H14) - COUNTIF(Vertices[Out-Degree], "&gt;=" &amp; H15)</f>
        <v>0</v>
      </c>
      <c r="J14" s="38">
        <f t="shared" si="4"/>
        <v>0</v>
      </c>
      <c r="K14" s="39">
        <f>COUNTIF(Vertices[Betweenness Centrality], "&gt;= " &amp; J14) - COUNTIF(Vertices[Betweenness Centrality], "&gt;=" &amp; J15)</f>
        <v>0</v>
      </c>
      <c r="L14" s="38">
        <f t="shared" si="5"/>
        <v>0</v>
      </c>
      <c r="M14" s="39">
        <f>COUNTIF(Vertices[Closeness Centrality], "&gt;= " &amp; L14) - COUNTIF(Vertices[Closeness Centrality], "&gt;=" &amp; L15)</f>
        <v>0</v>
      </c>
      <c r="N14" s="38">
        <f t="shared" si="6"/>
        <v>0</v>
      </c>
      <c r="O14" s="39">
        <f>COUNTIF(Vertices[Eigenvector Centrality], "&gt;= " &amp; N14) - COUNTIF(Vertices[Eigenvector Centrality], "&gt;=" &amp; N15)</f>
        <v>0</v>
      </c>
      <c r="P14" s="38">
        <f t="shared" si="7"/>
        <v>0</v>
      </c>
      <c r="Q14" s="39">
        <f>COUNTIF(Vertices[PageRank], "&gt;= " &amp; P14) - COUNTIF(Vertices[PageRank], "&gt;=" &amp; P15)</f>
        <v>0</v>
      </c>
      <c r="R14" s="38">
        <f t="shared" si="8"/>
        <v>0</v>
      </c>
      <c r="S14" s="44">
        <f>COUNTIF(Vertices[Clustering Coefficient], "&gt;= " &amp; R14) - COUNTIF(Vertices[Clustering Coefficient], "&gt;=" &amp; R15)</f>
        <v>0</v>
      </c>
      <c r="T14" s="38" t="e">
        <f t="shared" ca="1" si="9"/>
        <v>#REF!</v>
      </c>
      <c r="U14" s="39" t="e">
        <f t="shared" ca="1" si="0"/>
        <v>#REF!</v>
      </c>
    </row>
    <row r="15" spans="1:24" x14ac:dyDescent="0.25">
      <c r="A15" s="35" t="s">
        <v>152</v>
      </c>
      <c r="B15" s="35">
        <v>255</v>
      </c>
      <c r="D15" s="33">
        <f t="shared" si="1"/>
        <v>0</v>
      </c>
      <c r="E15" s="3">
        <f>COUNTIF(Vertices[Degree], "&gt;= " &amp; D15) - COUNTIF(Vertices[Degree], "&gt;=" &amp; D16)</f>
        <v>0</v>
      </c>
      <c r="F15" s="40">
        <f t="shared" si="2"/>
        <v>0</v>
      </c>
      <c r="G15" s="41">
        <f>COUNTIF(Vertices[In-Degree], "&gt;= " &amp; F15) - COUNTIF(Vertices[In-Degree], "&gt;=" &amp; F16)</f>
        <v>0</v>
      </c>
      <c r="H15" s="40">
        <f t="shared" si="3"/>
        <v>0</v>
      </c>
      <c r="I15" s="41">
        <f>COUNTIF(Vertices[Out-Degree], "&gt;= " &amp; H15) - COUNTIF(Vertices[Out-Degree], "&gt;=" &amp; H16)</f>
        <v>0</v>
      </c>
      <c r="J15" s="40">
        <f t="shared" si="4"/>
        <v>0</v>
      </c>
      <c r="K15" s="41">
        <f>COUNTIF(Vertices[Betweenness Centrality], "&gt;= " &amp; J15) - COUNTIF(Vertices[Betweenness Centrality], "&gt;=" &amp; J16)</f>
        <v>0</v>
      </c>
      <c r="L15" s="40">
        <f t="shared" si="5"/>
        <v>0</v>
      </c>
      <c r="M15" s="41">
        <f>COUNTIF(Vertices[Closeness Centrality], "&gt;= " &amp; L15) - COUNTIF(Vertices[Closeness Centrality], "&gt;=" &amp; L16)</f>
        <v>0</v>
      </c>
      <c r="N15" s="40">
        <f t="shared" si="6"/>
        <v>0</v>
      </c>
      <c r="O15" s="41">
        <f>COUNTIF(Vertices[Eigenvector Centrality], "&gt;= " &amp; N15) - COUNTIF(Vertices[Eigenvector Centrality], "&gt;=" &amp; N16)</f>
        <v>0</v>
      </c>
      <c r="P15" s="40">
        <f t="shared" si="7"/>
        <v>0</v>
      </c>
      <c r="Q15" s="41">
        <f>COUNTIF(Vertices[PageRank], "&gt;= " &amp; P15) - COUNTIF(Vertices[PageRank], "&gt;=" &amp; P16)</f>
        <v>0</v>
      </c>
      <c r="R15" s="40">
        <f t="shared" si="8"/>
        <v>0</v>
      </c>
      <c r="S15" s="45">
        <f>COUNTIF(Vertices[Clustering Coefficient], "&gt;= " &amp; R15) - COUNTIF(Vertices[Clustering Coefficient], "&gt;=" &amp; R16)</f>
        <v>0</v>
      </c>
      <c r="T15" s="40" t="e">
        <f t="shared" ca="1" si="9"/>
        <v>#REF!</v>
      </c>
      <c r="U15" s="41" t="e">
        <f t="shared" ca="1" si="0"/>
        <v>#REF!</v>
      </c>
    </row>
    <row r="16" spans="1:24" x14ac:dyDescent="0.25">
      <c r="A16" s="35" t="s">
        <v>153</v>
      </c>
      <c r="B16" s="35">
        <v>255</v>
      </c>
      <c r="D16" s="33">
        <f t="shared" si="1"/>
        <v>0</v>
      </c>
      <c r="E16" s="3">
        <f>COUNTIF(Vertices[Degree], "&gt;= " &amp; D16) - COUNTIF(Vertices[Degree], "&gt;=" &amp; D17)</f>
        <v>0</v>
      </c>
      <c r="F16" s="38">
        <f t="shared" si="2"/>
        <v>0</v>
      </c>
      <c r="G16" s="39">
        <f>COUNTIF(Vertices[In-Degree], "&gt;= " &amp; F16) - COUNTIF(Vertices[In-Degree], "&gt;=" &amp; F17)</f>
        <v>0</v>
      </c>
      <c r="H16" s="38">
        <f t="shared" si="3"/>
        <v>0</v>
      </c>
      <c r="I16" s="39">
        <f>COUNTIF(Vertices[Out-Degree], "&gt;= " &amp; H16) - COUNTIF(Vertices[Out-Degree], "&gt;=" &amp; H17)</f>
        <v>0</v>
      </c>
      <c r="J16" s="38">
        <f t="shared" si="4"/>
        <v>0</v>
      </c>
      <c r="K16" s="39">
        <f>COUNTIF(Vertices[Betweenness Centrality], "&gt;= " &amp; J16) - COUNTIF(Vertices[Betweenness Centrality], "&gt;=" &amp; J17)</f>
        <v>0</v>
      </c>
      <c r="L16" s="38">
        <f t="shared" si="5"/>
        <v>0</v>
      </c>
      <c r="M16" s="39">
        <f>COUNTIF(Vertices[Closeness Centrality], "&gt;= " &amp; L16) - COUNTIF(Vertices[Closeness Centrality], "&gt;=" &amp; L17)</f>
        <v>0</v>
      </c>
      <c r="N16" s="38">
        <f t="shared" si="6"/>
        <v>0</v>
      </c>
      <c r="O16" s="39">
        <f>COUNTIF(Vertices[Eigenvector Centrality], "&gt;= " &amp; N16) - COUNTIF(Vertices[Eigenvector Centrality], "&gt;=" &amp; N17)</f>
        <v>0</v>
      </c>
      <c r="P16" s="38">
        <f t="shared" si="7"/>
        <v>0</v>
      </c>
      <c r="Q16" s="39">
        <f>COUNTIF(Vertices[PageRank], "&gt;= " &amp; P16) - COUNTIF(Vertices[PageRank], "&gt;=" &amp; P17)</f>
        <v>0</v>
      </c>
      <c r="R16" s="38">
        <f t="shared" si="8"/>
        <v>0</v>
      </c>
      <c r="S16" s="44">
        <f>COUNTIF(Vertices[Clustering Coefficient], "&gt;= " &amp; R16) - COUNTIF(Vertices[Clustering Coefficient], "&gt;=" &amp; R17)</f>
        <v>0</v>
      </c>
      <c r="T16" s="38" t="e">
        <f t="shared" ca="1" si="9"/>
        <v>#REF!</v>
      </c>
      <c r="U16" s="39" t="e">
        <f t="shared" ca="1" si="0"/>
        <v>#REF!</v>
      </c>
    </row>
    <row r="17" spans="1:21" x14ac:dyDescent="0.25">
      <c r="A17" s="35" t="s">
        <v>154</v>
      </c>
      <c r="B17" s="35">
        <v>1</v>
      </c>
      <c r="D17" s="33">
        <f t="shared" si="1"/>
        <v>0</v>
      </c>
      <c r="E17" s="3">
        <f>COUNTIF(Vertices[Degree], "&gt;= " &amp; D17) - COUNTIF(Vertices[Degree], "&gt;=" &amp; D18)</f>
        <v>0</v>
      </c>
      <c r="F17" s="40">
        <f t="shared" si="2"/>
        <v>0</v>
      </c>
      <c r="G17" s="41">
        <f>COUNTIF(Vertices[In-Degree], "&gt;= " &amp; F17) - COUNTIF(Vertices[In-Degree], "&gt;=" &amp; F18)</f>
        <v>0</v>
      </c>
      <c r="H17" s="40">
        <f t="shared" si="3"/>
        <v>0</v>
      </c>
      <c r="I17" s="41">
        <f>COUNTIF(Vertices[Out-Degree], "&gt;= " &amp; H17) - COUNTIF(Vertices[Out-Degree], "&gt;=" &amp; H18)</f>
        <v>0</v>
      </c>
      <c r="J17" s="40">
        <f t="shared" si="4"/>
        <v>0</v>
      </c>
      <c r="K17" s="41">
        <f>COUNTIF(Vertices[Betweenness Centrality], "&gt;= " &amp; J17) - COUNTIF(Vertices[Betweenness Centrality], "&gt;=" &amp; J18)</f>
        <v>0</v>
      </c>
      <c r="L17" s="40">
        <f t="shared" si="5"/>
        <v>0</v>
      </c>
      <c r="M17" s="41">
        <f>COUNTIF(Vertices[Closeness Centrality], "&gt;= " &amp; L17) - COUNTIF(Vertices[Closeness Centrality], "&gt;=" &amp; L18)</f>
        <v>0</v>
      </c>
      <c r="N17" s="40">
        <f t="shared" si="6"/>
        <v>0</v>
      </c>
      <c r="O17" s="41">
        <f>COUNTIF(Vertices[Eigenvector Centrality], "&gt;= " &amp; N17) - COUNTIF(Vertices[Eigenvector Centrality], "&gt;=" &amp; N18)</f>
        <v>0</v>
      </c>
      <c r="P17" s="40">
        <f t="shared" si="7"/>
        <v>0</v>
      </c>
      <c r="Q17" s="41">
        <f>COUNTIF(Vertices[PageRank], "&gt;= " &amp; P17) - COUNTIF(Vertices[PageRank], "&gt;=" &amp; P18)</f>
        <v>0</v>
      </c>
      <c r="R17" s="40">
        <f t="shared" si="8"/>
        <v>0</v>
      </c>
      <c r="S17" s="45">
        <f>COUNTIF(Vertices[Clustering Coefficient], "&gt;= " &amp; R17) - COUNTIF(Vertices[Clustering Coefficient], "&gt;=" &amp; R18)</f>
        <v>0</v>
      </c>
      <c r="T17" s="40" t="e">
        <f t="shared" ca="1" si="9"/>
        <v>#REF!</v>
      </c>
      <c r="U17" s="41" t="e">
        <f t="shared" ca="1" si="0"/>
        <v>#REF!</v>
      </c>
    </row>
    <row r="18" spans="1:21" x14ac:dyDescent="0.25">
      <c r="A18" s="35" t="s">
        <v>155</v>
      </c>
      <c r="B18" s="35">
        <v>0</v>
      </c>
      <c r="D18" s="33">
        <f t="shared" si="1"/>
        <v>0</v>
      </c>
      <c r="E18" s="3">
        <f>COUNTIF(Vertices[Degree], "&gt;= " &amp; D18) - COUNTIF(Vertices[Degree], "&gt;=" &amp; D19)</f>
        <v>0</v>
      </c>
      <c r="F18" s="38">
        <f t="shared" si="2"/>
        <v>0</v>
      </c>
      <c r="G18" s="39">
        <f>COUNTIF(Vertices[In-Degree], "&gt;= " &amp; F18) - COUNTIF(Vertices[In-Degree], "&gt;=" &amp; F19)</f>
        <v>0</v>
      </c>
      <c r="H18" s="38">
        <f t="shared" si="3"/>
        <v>0</v>
      </c>
      <c r="I18" s="39">
        <f>COUNTIF(Vertices[Out-Degree], "&gt;= " &amp; H18) - COUNTIF(Vertices[Out-Degree], "&gt;=" &amp; H19)</f>
        <v>0</v>
      </c>
      <c r="J18" s="38">
        <f t="shared" si="4"/>
        <v>0</v>
      </c>
      <c r="K18" s="39">
        <f>COUNTIF(Vertices[Betweenness Centrality], "&gt;= " &amp; J18) - COUNTIF(Vertices[Betweenness Centrality], "&gt;=" &amp; J19)</f>
        <v>0</v>
      </c>
      <c r="L18" s="38">
        <f t="shared" si="5"/>
        <v>0</v>
      </c>
      <c r="M18" s="39">
        <f>COUNTIF(Vertices[Closeness Centrality], "&gt;= " &amp; L18) - COUNTIF(Vertices[Closeness Centrality], "&gt;=" &amp; L19)</f>
        <v>0</v>
      </c>
      <c r="N18" s="38">
        <f t="shared" si="6"/>
        <v>0</v>
      </c>
      <c r="O18" s="39">
        <f>COUNTIF(Vertices[Eigenvector Centrality], "&gt;= " &amp; N18) - COUNTIF(Vertices[Eigenvector Centrality], "&gt;=" &amp; N19)</f>
        <v>0</v>
      </c>
      <c r="P18" s="38">
        <f t="shared" si="7"/>
        <v>0</v>
      </c>
      <c r="Q18" s="39">
        <f>COUNTIF(Vertices[PageRank], "&gt;= " &amp; P18) - COUNTIF(Vertices[PageRank], "&gt;=" &amp; P19)</f>
        <v>0</v>
      </c>
      <c r="R18" s="38">
        <f t="shared" si="8"/>
        <v>0</v>
      </c>
      <c r="S18" s="44">
        <f>COUNTIF(Vertices[Clustering Coefficient], "&gt;= " &amp; R18) - COUNTIF(Vertices[Clustering Coefficient], "&gt;=" &amp; R19)</f>
        <v>0</v>
      </c>
      <c r="T18" s="38" t="e">
        <f t="shared" ca="1" si="9"/>
        <v>#REF!</v>
      </c>
      <c r="U18" s="39" t="e">
        <f t="shared" ca="1" si="0"/>
        <v>#REF!</v>
      </c>
    </row>
    <row r="19" spans="1:21" x14ac:dyDescent="0.25">
      <c r="A19" s="97"/>
      <c r="B19" s="97"/>
      <c r="D19" s="33">
        <f t="shared" si="1"/>
        <v>0</v>
      </c>
      <c r="E19" s="3">
        <f>COUNTIF(Vertices[Degree], "&gt;= " &amp; D19) - COUNTIF(Vertices[Degree], "&gt;=" &amp; D20)</f>
        <v>0</v>
      </c>
      <c r="F19" s="40">
        <f t="shared" si="2"/>
        <v>0</v>
      </c>
      <c r="G19" s="41">
        <f>COUNTIF(Vertices[In-Degree], "&gt;= " &amp; F19) - COUNTIF(Vertices[In-Degree], "&gt;=" &amp; F20)</f>
        <v>0</v>
      </c>
      <c r="H19" s="40">
        <f t="shared" si="3"/>
        <v>0</v>
      </c>
      <c r="I19" s="41">
        <f>COUNTIF(Vertices[Out-Degree], "&gt;= " &amp; H19) - COUNTIF(Vertices[Out-Degree], "&gt;=" &amp; H20)</f>
        <v>0</v>
      </c>
      <c r="J19" s="40">
        <f t="shared" si="4"/>
        <v>0</v>
      </c>
      <c r="K19" s="41">
        <f>COUNTIF(Vertices[Betweenness Centrality], "&gt;= " &amp; J19) - COUNTIF(Vertices[Betweenness Centrality], "&gt;=" &amp; J20)</f>
        <v>0</v>
      </c>
      <c r="L19" s="40">
        <f t="shared" si="5"/>
        <v>0</v>
      </c>
      <c r="M19" s="41">
        <f>COUNTIF(Vertices[Closeness Centrality], "&gt;= " &amp; L19) - COUNTIF(Vertices[Closeness Centrality], "&gt;=" &amp; L20)</f>
        <v>0</v>
      </c>
      <c r="N19" s="40">
        <f t="shared" si="6"/>
        <v>0</v>
      </c>
      <c r="O19" s="41">
        <f>COUNTIF(Vertices[Eigenvector Centrality], "&gt;= " &amp; N19) - COUNTIF(Vertices[Eigenvector Centrality], "&gt;=" &amp; N20)</f>
        <v>0</v>
      </c>
      <c r="P19" s="40">
        <f t="shared" si="7"/>
        <v>0</v>
      </c>
      <c r="Q19" s="41">
        <f>COUNTIF(Vertices[PageRank], "&gt;= " &amp; P19) - COUNTIF(Vertices[PageRank], "&gt;=" &amp; P20)</f>
        <v>0</v>
      </c>
      <c r="R19" s="40">
        <f t="shared" si="8"/>
        <v>0</v>
      </c>
      <c r="S19" s="45">
        <f>COUNTIF(Vertices[Clustering Coefficient], "&gt;= " &amp; R19) - COUNTIF(Vertices[Clustering Coefficient], "&gt;=" &amp; R20)</f>
        <v>0</v>
      </c>
      <c r="T19" s="40" t="e">
        <f t="shared" ca="1" si="9"/>
        <v>#REF!</v>
      </c>
      <c r="U19" s="41" t="e">
        <f t="shared" ca="1" si="0"/>
        <v>#REF!</v>
      </c>
    </row>
    <row r="20" spans="1:21" x14ac:dyDescent="0.25">
      <c r="A20" s="35" t="s">
        <v>156</v>
      </c>
      <c r="B20" s="35" t="s">
        <v>1832</v>
      </c>
      <c r="D20" s="33">
        <f t="shared" si="1"/>
        <v>0</v>
      </c>
      <c r="E20" s="3">
        <f>COUNTIF(Vertices[Degree], "&gt;= " &amp; D20) - COUNTIF(Vertices[Degree], "&gt;=" &amp; D21)</f>
        <v>0</v>
      </c>
      <c r="F20" s="38">
        <f t="shared" si="2"/>
        <v>0</v>
      </c>
      <c r="G20" s="39">
        <f>COUNTIF(Vertices[In-Degree], "&gt;= " &amp; F20) - COUNTIF(Vertices[In-Degree], "&gt;=" &amp; F21)</f>
        <v>0</v>
      </c>
      <c r="H20" s="38">
        <f t="shared" si="3"/>
        <v>0</v>
      </c>
      <c r="I20" s="39">
        <f>COUNTIF(Vertices[Out-Degree], "&gt;= " &amp; H20) - COUNTIF(Vertices[Out-Degree], "&gt;=" &amp; H21)</f>
        <v>0</v>
      </c>
      <c r="J20" s="38">
        <f t="shared" si="4"/>
        <v>0</v>
      </c>
      <c r="K20" s="39">
        <f>COUNTIF(Vertices[Betweenness Centrality], "&gt;= " &amp; J20) - COUNTIF(Vertices[Betweenness Centrality], "&gt;=" &amp; J21)</f>
        <v>0</v>
      </c>
      <c r="L20" s="38">
        <f t="shared" si="5"/>
        <v>0</v>
      </c>
      <c r="M20" s="39">
        <f>COUNTIF(Vertices[Closeness Centrality], "&gt;= " &amp; L20) - COUNTIF(Vertices[Closeness Centrality], "&gt;=" &amp; L21)</f>
        <v>0</v>
      </c>
      <c r="N20" s="38">
        <f t="shared" si="6"/>
        <v>0</v>
      </c>
      <c r="O20" s="39">
        <f>COUNTIF(Vertices[Eigenvector Centrality], "&gt;= " &amp; N20) - COUNTIF(Vertices[Eigenvector Centrality], "&gt;=" &amp; N21)</f>
        <v>0</v>
      </c>
      <c r="P20" s="38">
        <f t="shared" si="7"/>
        <v>0</v>
      </c>
      <c r="Q20" s="39">
        <f>COUNTIF(Vertices[PageRank], "&gt;= " &amp; P20) - COUNTIF(Vertices[PageRank], "&gt;=" &amp; P21)</f>
        <v>0</v>
      </c>
      <c r="R20" s="38">
        <f t="shared" si="8"/>
        <v>0</v>
      </c>
      <c r="S20" s="44">
        <f>COUNTIF(Vertices[Clustering Coefficient], "&gt;= " &amp; R20) - COUNTIF(Vertices[Clustering Coefficient], "&gt;=" &amp; R21)</f>
        <v>0</v>
      </c>
      <c r="T20" s="38" t="e">
        <f t="shared" ca="1" si="9"/>
        <v>#REF!</v>
      </c>
      <c r="U20" s="39" t="e">
        <f t="shared" ca="1" si="0"/>
        <v>#REF!</v>
      </c>
    </row>
    <row r="21" spans="1:21" x14ac:dyDescent="0.25">
      <c r="A21" s="35" t="s">
        <v>157</v>
      </c>
      <c r="B21" s="35" t="s">
        <v>1832</v>
      </c>
      <c r="D21" s="33">
        <f t="shared" si="1"/>
        <v>0</v>
      </c>
      <c r="E21" s="3">
        <f>COUNTIF(Vertices[Degree], "&gt;= " &amp; D21) - COUNTIF(Vertices[Degree], "&gt;=" &amp; D22)</f>
        <v>0</v>
      </c>
      <c r="F21" s="40">
        <f t="shared" si="2"/>
        <v>0</v>
      </c>
      <c r="G21" s="41">
        <f>COUNTIF(Vertices[In-Degree], "&gt;= " &amp; F21) - COUNTIF(Vertices[In-Degree], "&gt;=" &amp; F22)</f>
        <v>0</v>
      </c>
      <c r="H21" s="40">
        <f t="shared" si="3"/>
        <v>0</v>
      </c>
      <c r="I21" s="41">
        <f>COUNTIF(Vertices[Out-Degree], "&gt;= " &amp; H21) - COUNTIF(Vertices[Out-Degree], "&gt;=" &amp; H22)</f>
        <v>0</v>
      </c>
      <c r="J21" s="40">
        <f t="shared" si="4"/>
        <v>0</v>
      </c>
      <c r="K21" s="41">
        <f>COUNTIF(Vertices[Betweenness Centrality], "&gt;= " &amp; J21) - COUNTIF(Vertices[Betweenness Centrality], "&gt;=" &amp; J22)</f>
        <v>0</v>
      </c>
      <c r="L21" s="40">
        <f t="shared" si="5"/>
        <v>0</v>
      </c>
      <c r="M21" s="41">
        <f>COUNTIF(Vertices[Closeness Centrality], "&gt;= " &amp; L21) - COUNTIF(Vertices[Closeness Centrality], "&gt;=" &amp; L22)</f>
        <v>0</v>
      </c>
      <c r="N21" s="40">
        <f t="shared" si="6"/>
        <v>0</v>
      </c>
      <c r="O21" s="41">
        <f>COUNTIF(Vertices[Eigenvector Centrality], "&gt;= " &amp; N21) - COUNTIF(Vertices[Eigenvector Centrality], "&gt;=" &amp; N22)</f>
        <v>0</v>
      </c>
      <c r="P21" s="40">
        <f t="shared" si="7"/>
        <v>0</v>
      </c>
      <c r="Q21" s="41">
        <f>COUNTIF(Vertices[PageRank], "&gt;= " &amp; P21) - COUNTIF(Vertices[PageRank], "&gt;=" &amp; P22)</f>
        <v>0</v>
      </c>
      <c r="R21" s="40">
        <f t="shared" si="8"/>
        <v>0</v>
      </c>
      <c r="S21" s="45">
        <f>COUNTIF(Vertices[Clustering Coefficient], "&gt;= " &amp; R21) - COUNTIF(Vertices[Clustering Coefficient], "&gt;=" &amp; R22)</f>
        <v>0</v>
      </c>
      <c r="T21" s="40" t="e">
        <f t="shared" ca="1" si="9"/>
        <v>#REF!</v>
      </c>
      <c r="U21" s="41" t="e">
        <f t="shared" ca="1" si="0"/>
        <v>#REF!</v>
      </c>
    </row>
    <row r="22" spans="1:21" x14ac:dyDescent="0.25">
      <c r="A22" s="97"/>
      <c r="B22" s="97"/>
      <c r="D22" s="33">
        <f t="shared" si="1"/>
        <v>0</v>
      </c>
      <c r="E22" s="3">
        <f>COUNTIF(Vertices[Degree], "&gt;= " &amp; D22) - COUNTIF(Vertices[Degree], "&gt;=" &amp; D23)</f>
        <v>0</v>
      </c>
      <c r="F22" s="38">
        <f t="shared" si="2"/>
        <v>0</v>
      </c>
      <c r="G22" s="39">
        <f>COUNTIF(Vertices[In-Degree], "&gt;= " &amp; F22) - COUNTIF(Vertices[In-Degree], "&gt;=" &amp; F23)</f>
        <v>0</v>
      </c>
      <c r="H22" s="38">
        <f t="shared" si="3"/>
        <v>0</v>
      </c>
      <c r="I22" s="39">
        <f>COUNTIF(Vertices[Out-Degree], "&gt;= " &amp; H22) - COUNTIF(Vertices[Out-Degree], "&gt;=" &amp; H23)</f>
        <v>0</v>
      </c>
      <c r="J22" s="38">
        <f t="shared" si="4"/>
        <v>0</v>
      </c>
      <c r="K22" s="39">
        <f>COUNTIF(Vertices[Betweenness Centrality], "&gt;= " &amp; J22) - COUNTIF(Vertices[Betweenness Centrality], "&gt;=" &amp; J23)</f>
        <v>0</v>
      </c>
      <c r="L22" s="38">
        <f t="shared" si="5"/>
        <v>0</v>
      </c>
      <c r="M22" s="39">
        <f>COUNTIF(Vertices[Closeness Centrality], "&gt;= " &amp; L22) - COUNTIF(Vertices[Closeness Centrality], "&gt;=" &amp; L23)</f>
        <v>0</v>
      </c>
      <c r="N22" s="38">
        <f t="shared" si="6"/>
        <v>0</v>
      </c>
      <c r="O22" s="39">
        <f>COUNTIF(Vertices[Eigenvector Centrality], "&gt;= " &amp; N22) - COUNTIF(Vertices[Eigenvector Centrality], "&gt;=" &amp; N23)</f>
        <v>0</v>
      </c>
      <c r="P22" s="38">
        <f t="shared" si="7"/>
        <v>0</v>
      </c>
      <c r="Q22" s="39">
        <f>COUNTIF(Vertices[PageRank], "&gt;= " &amp; P22) - COUNTIF(Vertices[PageRank], "&gt;=" &amp; P23)</f>
        <v>0</v>
      </c>
      <c r="R22" s="38">
        <f t="shared" si="8"/>
        <v>0</v>
      </c>
      <c r="S22" s="44">
        <f>COUNTIF(Vertices[Clustering Coefficient], "&gt;= " &amp; R22) - COUNTIF(Vertices[Clustering Coefficient], "&gt;=" &amp; R23)</f>
        <v>0</v>
      </c>
      <c r="T22" s="38" t="e">
        <f t="shared" ca="1" si="9"/>
        <v>#REF!</v>
      </c>
      <c r="U22" s="39" t="e">
        <f t="shared" ca="1" si="0"/>
        <v>#REF!</v>
      </c>
    </row>
    <row r="23" spans="1:21" x14ac:dyDescent="0.25">
      <c r="A23" s="35" t="s">
        <v>158</v>
      </c>
      <c r="B23" s="35">
        <v>0</v>
      </c>
      <c r="D23" s="33">
        <f t="shared" si="1"/>
        <v>0</v>
      </c>
      <c r="E23" s="3">
        <f>COUNTIF(Vertices[Degree], "&gt;= " &amp; D23) - COUNTIF(Vertices[Degree], "&gt;=" &amp; D24)</f>
        <v>0</v>
      </c>
      <c r="F23" s="40">
        <f t="shared" si="2"/>
        <v>0</v>
      </c>
      <c r="G23" s="41">
        <f>COUNTIF(Vertices[In-Degree], "&gt;= " &amp; F23) - COUNTIF(Vertices[In-Degree], "&gt;=" &amp; F24)</f>
        <v>0</v>
      </c>
      <c r="H23" s="40">
        <f t="shared" si="3"/>
        <v>0</v>
      </c>
      <c r="I23" s="41">
        <f>COUNTIF(Vertices[Out-Degree], "&gt;= " &amp; H23) - COUNTIF(Vertices[Out-Degree], "&gt;=" &amp; H24)</f>
        <v>0</v>
      </c>
      <c r="J23" s="40">
        <f t="shared" si="4"/>
        <v>0</v>
      </c>
      <c r="K23" s="41">
        <f>COUNTIF(Vertices[Betweenness Centrality], "&gt;= " &amp; J23) - COUNTIF(Vertices[Betweenness Centrality], "&gt;=" &amp; J24)</f>
        <v>0</v>
      </c>
      <c r="L23" s="40">
        <f t="shared" si="5"/>
        <v>0</v>
      </c>
      <c r="M23" s="41">
        <f>COUNTIF(Vertices[Closeness Centrality], "&gt;= " &amp; L23) - COUNTIF(Vertices[Closeness Centrality], "&gt;=" &amp; L24)</f>
        <v>0</v>
      </c>
      <c r="N23" s="40">
        <f t="shared" si="6"/>
        <v>0</v>
      </c>
      <c r="O23" s="41">
        <f>COUNTIF(Vertices[Eigenvector Centrality], "&gt;= " &amp; N23) - COUNTIF(Vertices[Eigenvector Centrality], "&gt;=" &amp; N24)</f>
        <v>0</v>
      </c>
      <c r="P23" s="40">
        <f t="shared" si="7"/>
        <v>0</v>
      </c>
      <c r="Q23" s="41">
        <f>COUNTIF(Vertices[PageRank], "&gt;= " &amp; P23) - COUNTIF(Vertices[PageRank], "&gt;=" &amp; P24)</f>
        <v>0</v>
      </c>
      <c r="R23" s="40">
        <f t="shared" si="8"/>
        <v>0</v>
      </c>
      <c r="S23" s="45">
        <f>COUNTIF(Vertices[Clustering Coefficient], "&gt;= " &amp; R23) - COUNTIF(Vertices[Clustering Coefficient], "&gt;=" &amp; R24)</f>
        <v>0</v>
      </c>
      <c r="T23" s="40" t="e">
        <f t="shared" ca="1" si="9"/>
        <v>#REF!</v>
      </c>
      <c r="U23" s="41" t="e">
        <f t="shared" ca="1" si="0"/>
        <v>#REF!</v>
      </c>
    </row>
    <row r="24" spans="1:21" x14ac:dyDescent="0.25">
      <c r="A24" s="35" t="s">
        <v>1830</v>
      </c>
      <c r="B24" s="35" t="s">
        <v>1832</v>
      </c>
      <c r="D24" s="33">
        <f t="shared" si="1"/>
        <v>0</v>
      </c>
      <c r="E24" s="3">
        <f>COUNTIF(Vertices[Degree], "&gt;= " &amp; D24) - COUNTIF(Vertices[Degree], "&gt;=" &amp; D25)</f>
        <v>0</v>
      </c>
      <c r="F24" s="38">
        <f t="shared" si="2"/>
        <v>0</v>
      </c>
      <c r="G24" s="39">
        <f>COUNTIF(Vertices[In-Degree], "&gt;= " &amp; F24) - COUNTIF(Vertices[In-Degree], "&gt;=" &amp; F25)</f>
        <v>0</v>
      </c>
      <c r="H24" s="38">
        <f t="shared" si="3"/>
        <v>0</v>
      </c>
      <c r="I24" s="39">
        <f>COUNTIF(Vertices[Out-Degree], "&gt;= " &amp; H24) - COUNTIF(Vertices[Out-Degree], "&gt;=" &amp; H25)</f>
        <v>0</v>
      </c>
      <c r="J24" s="38">
        <f t="shared" si="4"/>
        <v>0</v>
      </c>
      <c r="K24" s="39">
        <f>COUNTIF(Vertices[Betweenness Centrality], "&gt;= " &amp; J24) - COUNTIF(Vertices[Betweenness Centrality], "&gt;=" &amp; J25)</f>
        <v>0</v>
      </c>
      <c r="L24" s="38">
        <f t="shared" si="5"/>
        <v>0</v>
      </c>
      <c r="M24" s="39">
        <f>COUNTIF(Vertices[Closeness Centrality], "&gt;= " &amp; L24) - COUNTIF(Vertices[Closeness Centrality], "&gt;=" &amp; L25)</f>
        <v>0</v>
      </c>
      <c r="N24" s="38">
        <f t="shared" si="6"/>
        <v>0</v>
      </c>
      <c r="O24" s="39">
        <f>COUNTIF(Vertices[Eigenvector Centrality], "&gt;= " &amp; N24) - COUNTIF(Vertices[Eigenvector Centrality], "&gt;=" &amp; N25)</f>
        <v>0</v>
      </c>
      <c r="P24" s="38">
        <f t="shared" si="7"/>
        <v>0</v>
      </c>
      <c r="Q24" s="39">
        <f>COUNTIF(Vertices[PageRank], "&gt;= " &amp; P24) - COUNTIF(Vertices[PageRank], "&gt;=" &amp; P25)</f>
        <v>0</v>
      </c>
      <c r="R24" s="38">
        <f t="shared" si="8"/>
        <v>0</v>
      </c>
      <c r="S24" s="44">
        <f>COUNTIF(Vertices[Clustering Coefficient], "&gt;= " &amp; R24) - COUNTIF(Vertices[Clustering Coefficient], "&gt;=" &amp; R25)</f>
        <v>0</v>
      </c>
      <c r="T24" s="38" t="e">
        <f t="shared" ca="1" si="9"/>
        <v>#REF!</v>
      </c>
      <c r="U24" s="39" t="e">
        <f t="shared" ca="1" si="0"/>
        <v>#REF!</v>
      </c>
    </row>
    <row r="25" spans="1:21" x14ac:dyDescent="0.25">
      <c r="A25" s="97"/>
      <c r="B25" s="97"/>
      <c r="D25" s="33">
        <f t="shared" si="1"/>
        <v>0</v>
      </c>
      <c r="E25" s="3">
        <f>COUNTIF(Vertices[Degree], "&gt;= " &amp; D25) - COUNTIF(Vertices[Degree], "&gt;=" &amp; D26)</f>
        <v>0</v>
      </c>
      <c r="F25" s="40">
        <f t="shared" si="2"/>
        <v>0</v>
      </c>
      <c r="G25" s="41">
        <f>COUNTIF(Vertices[In-Degree], "&gt;= " &amp; F25) - COUNTIF(Vertices[In-Degree], "&gt;=" &amp; F26)</f>
        <v>0</v>
      </c>
      <c r="H25" s="40">
        <f t="shared" si="3"/>
        <v>0</v>
      </c>
      <c r="I25" s="41">
        <f>COUNTIF(Vertices[Out-Degree], "&gt;= " &amp; H25) - COUNTIF(Vertices[Out-Degree], "&gt;=" &amp; H26)</f>
        <v>0</v>
      </c>
      <c r="J25" s="40">
        <f t="shared" si="4"/>
        <v>0</v>
      </c>
      <c r="K25" s="41">
        <f>COUNTIF(Vertices[Betweenness Centrality], "&gt;= " &amp; J25) - COUNTIF(Vertices[Betweenness Centrality], "&gt;=" &amp; J26)</f>
        <v>0</v>
      </c>
      <c r="L25" s="40">
        <f t="shared" si="5"/>
        <v>0</v>
      </c>
      <c r="M25" s="41">
        <f>COUNTIF(Vertices[Closeness Centrality], "&gt;= " &amp; L25) - COUNTIF(Vertices[Closeness Centrality], "&gt;=" &amp; L26)</f>
        <v>0</v>
      </c>
      <c r="N25" s="40">
        <f t="shared" si="6"/>
        <v>0</v>
      </c>
      <c r="O25" s="41">
        <f>COUNTIF(Vertices[Eigenvector Centrality], "&gt;= " &amp; N25) - COUNTIF(Vertices[Eigenvector Centrality], "&gt;=" &amp; N26)</f>
        <v>0</v>
      </c>
      <c r="P25" s="40">
        <f t="shared" si="7"/>
        <v>0</v>
      </c>
      <c r="Q25" s="41">
        <f>COUNTIF(Vertices[PageRank], "&gt;= " &amp; P25) - COUNTIF(Vertices[PageRank], "&gt;=" &amp; P26)</f>
        <v>0</v>
      </c>
      <c r="R25" s="40">
        <f t="shared" si="8"/>
        <v>0</v>
      </c>
      <c r="S25" s="45">
        <f>COUNTIF(Vertices[Clustering Coefficient], "&gt;= " &amp; R25) - COUNTIF(Vertices[Clustering Coefficient], "&gt;=" &amp; R26)</f>
        <v>0</v>
      </c>
      <c r="T25" s="40" t="e">
        <f t="shared" ca="1" si="9"/>
        <v>#REF!</v>
      </c>
      <c r="U25" s="41" t="e">
        <f t="shared" ca="1" si="0"/>
        <v>#REF!</v>
      </c>
    </row>
    <row r="26" spans="1:21" x14ac:dyDescent="0.25">
      <c r="A26" s="35" t="s">
        <v>1831</v>
      </c>
      <c r="B26" s="35" t="s">
        <v>1833</v>
      </c>
      <c r="D26" s="33">
        <f t="shared" si="1"/>
        <v>0</v>
      </c>
      <c r="E26" s="3">
        <f>COUNTIF(Vertices[Degree], "&gt;= " &amp; D26) - COUNTIF(Vertices[Degree], "&gt;=" &amp; D27)</f>
        <v>0</v>
      </c>
      <c r="F26" s="38">
        <f t="shared" si="2"/>
        <v>0</v>
      </c>
      <c r="G26" s="39">
        <f>COUNTIF(Vertices[In-Degree], "&gt;= " &amp; F26) - COUNTIF(Vertices[In-Degree], "&gt;=" &amp; F27)</f>
        <v>0</v>
      </c>
      <c r="H26" s="38">
        <f t="shared" si="3"/>
        <v>0</v>
      </c>
      <c r="I26" s="39">
        <f>COUNTIF(Vertices[Out-Degree], "&gt;= " &amp; H26) - COUNTIF(Vertices[Out-Degree], "&gt;=" &amp; H27)</f>
        <v>0</v>
      </c>
      <c r="J26" s="38">
        <f t="shared" si="4"/>
        <v>0</v>
      </c>
      <c r="K26" s="39">
        <f>COUNTIF(Vertices[Betweenness Centrality], "&gt;= " &amp; J26) - COUNTIF(Vertices[Betweenness Centrality], "&gt;=" &amp; J27)</f>
        <v>0</v>
      </c>
      <c r="L26" s="38">
        <f t="shared" si="5"/>
        <v>0</v>
      </c>
      <c r="M26" s="39">
        <f>COUNTIF(Vertices[Closeness Centrality], "&gt;= " &amp; L26) - COUNTIF(Vertices[Closeness Centrality], "&gt;=" &amp; L27)</f>
        <v>0</v>
      </c>
      <c r="N26" s="38">
        <f t="shared" si="6"/>
        <v>0</v>
      </c>
      <c r="O26" s="39">
        <f>COUNTIF(Vertices[Eigenvector Centrality], "&gt;= " &amp; N26) - COUNTIF(Vertices[Eigenvector Centrality], "&gt;=" &amp; N27)</f>
        <v>0</v>
      </c>
      <c r="P26" s="38">
        <f t="shared" si="7"/>
        <v>0</v>
      </c>
      <c r="Q26" s="39">
        <f>COUNTIF(Vertices[PageRank], "&gt;= " &amp; P26) - COUNTIF(Vertices[PageRank], "&gt;=" &amp; P27)</f>
        <v>0</v>
      </c>
      <c r="R26" s="38">
        <f t="shared" si="8"/>
        <v>0</v>
      </c>
      <c r="S26" s="44">
        <f>COUNTIF(Vertices[Clustering Coefficient], "&gt;= " &amp; R26) - COUNTIF(Vertices[Clustering Coefficient], "&gt;=" &amp; R27)</f>
        <v>0</v>
      </c>
      <c r="T26" s="38" t="e">
        <f t="shared" ca="1" si="9"/>
        <v>#REF!</v>
      </c>
      <c r="U26" s="39" t="e">
        <f t="shared" ca="1" si="0"/>
        <v>#REF!</v>
      </c>
    </row>
    <row r="27" spans="1:21" x14ac:dyDescent="0.25">
      <c r="D27" s="33">
        <f t="shared" si="1"/>
        <v>0</v>
      </c>
      <c r="E27" s="3">
        <f>COUNTIF(Vertices[Degree], "&gt;= " &amp; D27) - COUNTIF(Vertices[Degree], "&gt;=" &amp; D28)</f>
        <v>0</v>
      </c>
      <c r="F27" s="40">
        <f t="shared" si="2"/>
        <v>0</v>
      </c>
      <c r="G27" s="41">
        <f>COUNTIF(Vertices[In-Degree], "&gt;= " &amp; F27) - COUNTIF(Vertices[In-Degree], "&gt;=" &amp; F28)</f>
        <v>0</v>
      </c>
      <c r="H27" s="40">
        <f t="shared" si="3"/>
        <v>0</v>
      </c>
      <c r="I27" s="41">
        <f>COUNTIF(Vertices[Out-Degree], "&gt;= " &amp; H27) - COUNTIF(Vertices[Out-Degree], "&gt;=" &amp; H28)</f>
        <v>0</v>
      </c>
      <c r="J27" s="40">
        <f t="shared" si="4"/>
        <v>0</v>
      </c>
      <c r="K27" s="41">
        <f>COUNTIF(Vertices[Betweenness Centrality], "&gt;= " &amp; J27) - COUNTIF(Vertices[Betweenness Centrality], "&gt;=" &amp; J28)</f>
        <v>0</v>
      </c>
      <c r="L27" s="40">
        <f t="shared" si="5"/>
        <v>0</v>
      </c>
      <c r="M27" s="41">
        <f>COUNTIF(Vertices[Closeness Centrality], "&gt;= " &amp; L27) - COUNTIF(Vertices[Closeness Centrality], "&gt;=" &amp; L28)</f>
        <v>0</v>
      </c>
      <c r="N27" s="40">
        <f t="shared" si="6"/>
        <v>0</v>
      </c>
      <c r="O27" s="41">
        <f>COUNTIF(Vertices[Eigenvector Centrality], "&gt;= " &amp; N27) - COUNTIF(Vertices[Eigenvector Centrality], "&gt;=" &amp; N28)</f>
        <v>0</v>
      </c>
      <c r="P27" s="40">
        <f t="shared" si="7"/>
        <v>0</v>
      </c>
      <c r="Q27" s="41">
        <f>COUNTIF(Vertices[PageRank], "&gt;= " &amp; P27) - COUNTIF(Vertices[PageRank], "&gt;=" &amp; P28)</f>
        <v>0</v>
      </c>
      <c r="R27" s="40">
        <f t="shared" si="8"/>
        <v>0</v>
      </c>
      <c r="S27" s="45">
        <f>COUNTIF(Vertices[Clustering Coefficient], "&gt;= " &amp; R27) - COUNTIF(Vertices[Clustering Coefficient], "&gt;=" &amp; R28)</f>
        <v>0</v>
      </c>
      <c r="T27" s="40" t="e">
        <f t="shared" ca="1" si="9"/>
        <v>#REF!</v>
      </c>
      <c r="U27" s="41" t="e">
        <f t="shared" ca="1" si="0"/>
        <v>#REF!</v>
      </c>
    </row>
    <row r="28" spans="1:21" x14ac:dyDescent="0.25">
      <c r="D28" s="33">
        <f t="shared" si="1"/>
        <v>0</v>
      </c>
      <c r="E28" s="3">
        <f>COUNTIF(Vertices[Degree], "&gt;= " &amp; D28) - COUNTIF(Vertices[Degree], "&gt;=" &amp; D29)</f>
        <v>0</v>
      </c>
      <c r="F28" s="38">
        <f t="shared" si="2"/>
        <v>0</v>
      </c>
      <c r="G28" s="39">
        <f>COUNTIF(Vertices[In-Degree], "&gt;= " &amp; F28) - COUNTIF(Vertices[In-Degree], "&gt;=" &amp; F29)</f>
        <v>0</v>
      </c>
      <c r="H28" s="38">
        <f t="shared" si="3"/>
        <v>0</v>
      </c>
      <c r="I28" s="39">
        <f>COUNTIF(Vertices[Out-Degree], "&gt;= " &amp; H28) - COUNTIF(Vertices[Out-Degree], "&gt;=" &amp; H29)</f>
        <v>0</v>
      </c>
      <c r="J28" s="38">
        <f t="shared" si="4"/>
        <v>0</v>
      </c>
      <c r="K28" s="39">
        <f>COUNTIF(Vertices[Betweenness Centrality], "&gt;= " &amp; J28) - COUNTIF(Vertices[Betweenness Centrality], "&gt;=" &amp; J29)</f>
        <v>0</v>
      </c>
      <c r="L28" s="38">
        <f t="shared" si="5"/>
        <v>0</v>
      </c>
      <c r="M28" s="39">
        <f>COUNTIF(Vertices[Closeness Centrality], "&gt;= " &amp; L28) - COUNTIF(Vertices[Closeness Centrality], "&gt;=" &amp; L29)</f>
        <v>0</v>
      </c>
      <c r="N28" s="38">
        <f t="shared" si="6"/>
        <v>0</v>
      </c>
      <c r="O28" s="39">
        <f>COUNTIF(Vertices[Eigenvector Centrality], "&gt;= " &amp; N28) - COUNTIF(Vertices[Eigenvector Centrality], "&gt;=" &amp; N29)</f>
        <v>0</v>
      </c>
      <c r="P28" s="38">
        <f t="shared" si="7"/>
        <v>0</v>
      </c>
      <c r="Q28" s="39">
        <f>COUNTIF(Vertices[PageRank], "&gt;= " &amp; P28) - COUNTIF(Vertices[PageRank], "&gt;=" &amp; P29)</f>
        <v>0</v>
      </c>
      <c r="R28" s="38">
        <f t="shared" si="8"/>
        <v>0</v>
      </c>
      <c r="S28" s="44">
        <f>COUNTIF(Vertices[Clustering Coefficient], "&gt;= " &amp; R28) - COUNTIF(Vertices[Clustering Coefficient], "&gt;=" &amp; R29)</f>
        <v>0</v>
      </c>
      <c r="T28" s="38" t="e">
        <f t="shared" ca="1" si="9"/>
        <v>#REF!</v>
      </c>
      <c r="U28" s="39" t="e">
        <f t="shared" ca="1" si="0"/>
        <v>#REF!</v>
      </c>
    </row>
    <row r="29" spans="1:21" x14ac:dyDescent="0.25">
      <c r="A29" t="s">
        <v>163</v>
      </c>
      <c r="B29" t="s">
        <v>17</v>
      </c>
      <c r="D29" s="33">
        <f t="shared" si="1"/>
        <v>0</v>
      </c>
      <c r="E29" s="3">
        <f>COUNTIF(Vertices[Degree], "&gt;= " &amp; D29) - COUNTIF(Vertices[Degree], "&gt;=" &amp; D30)</f>
        <v>0</v>
      </c>
      <c r="F29" s="40">
        <f t="shared" si="2"/>
        <v>0</v>
      </c>
      <c r="G29" s="41">
        <f>COUNTIF(Vertices[In-Degree], "&gt;= " &amp; F29) - COUNTIF(Vertices[In-Degree], "&gt;=" &amp; F30)</f>
        <v>0</v>
      </c>
      <c r="H29" s="40">
        <f t="shared" si="3"/>
        <v>0</v>
      </c>
      <c r="I29" s="41">
        <f>COUNTIF(Vertices[Out-Degree], "&gt;= " &amp; H29) - COUNTIF(Vertices[Out-Degree], "&gt;=" &amp; H30)</f>
        <v>0</v>
      </c>
      <c r="J29" s="40">
        <f t="shared" si="4"/>
        <v>0</v>
      </c>
      <c r="K29" s="41">
        <f>COUNTIF(Vertices[Betweenness Centrality], "&gt;= " &amp; J29) - COUNTIF(Vertices[Betweenness Centrality], "&gt;=" &amp; J30)</f>
        <v>0</v>
      </c>
      <c r="L29" s="40">
        <f t="shared" si="5"/>
        <v>0</v>
      </c>
      <c r="M29" s="41">
        <f>COUNTIF(Vertices[Closeness Centrality], "&gt;= " &amp; L29) - COUNTIF(Vertices[Closeness Centrality], "&gt;=" &amp; L30)</f>
        <v>0</v>
      </c>
      <c r="N29" s="40">
        <f t="shared" si="6"/>
        <v>0</v>
      </c>
      <c r="O29" s="41">
        <f>COUNTIF(Vertices[Eigenvector Centrality], "&gt;= " &amp; N29) - COUNTIF(Vertices[Eigenvector Centrality], "&gt;=" &amp; N30)</f>
        <v>0</v>
      </c>
      <c r="P29" s="40">
        <f t="shared" si="7"/>
        <v>0</v>
      </c>
      <c r="Q29" s="41">
        <f>COUNTIF(Vertices[PageRank], "&gt;= " &amp; P29) - COUNTIF(Vertices[PageRank], "&gt;=" &amp; P30)</f>
        <v>0</v>
      </c>
      <c r="R29" s="40">
        <f t="shared" si="8"/>
        <v>0</v>
      </c>
      <c r="S29" s="45">
        <f>COUNTIF(Vertices[Clustering Coefficient], "&gt;= " &amp; R29) - COUNTIF(Vertices[Clustering Coefficient], "&gt;=" &amp; R30)</f>
        <v>0</v>
      </c>
      <c r="T29" s="40" t="e">
        <f t="shared" ca="1" si="9"/>
        <v>#REF!</v>
      </c>
      <c r="U29" s="41" t="e">
        <f t="shared" ca="1" si="0"/>
        <v>#REF!</v>
      </c>
    </row>
    <row r="30" spans="1:21" x14ac:dyDescent="0.25">
      <c r="A30" s="34"/>
      <c r="B30" s="34"/>
      <c r="D30" s="33">
        <f t="shared" si="1"/>
        <v>0</v>
      </c>
      <c r="E30" s="3">
        <f>COUNTIF(Vertices[Degree], "&gt;= " &amp; D30) - COUNTIF(Vertices[Degree], "&gt;=" &amp; D31)</f>
        <v>0</v>
      </c>
      <c r="F30" s="38">
        <f t="shared" si="2"/>
        <v>0</v>
      </c>
      <c r="G30" s="39">
        <f>COUNTIF(Vertices[In-Degree], "&gt;= " &amp; F30) - COUNTIF(Vertices[In-Degree], "&gt;=" &amp; F31)</f>
        <v>0</v>
      </c>
      <c r="H30" s="38">
        <f t="shared" si="3"/>
        <v>0</v>
      </c>
      <c r="I30" s="39">
        <f>COUNTIF(Vertices[Out-Degree], "&gt;= " &amp; H30) - COUNTIF(Vertices[Out-Degree], "&gt;=" &amp; H31)</f>
        <v>0</v>
      </c>
      <c r="J30" s="38">
        <f t="shared" si="4"/>
        <v>0</v>
      </c>
      <c r="K30" s="39">
        <f>COUNTIF(Vertices[Betweenness Centrality], "&gt;= " &amp; J30) - COUNTIF(Vertices[Betweenness Centrality], "&gt;=" &amp; J31)</f>
        <v>0</v>
      </c>
      <c r="L30" s="38">
        <f t="shared" si="5"/>
        <v>0</v>
      </c>
      <c r="M30" s="39">
        <f>COUNTIF(Vertices[Closeness Centrality], "&gt;= " &amp; L30) - COUNTIF(Vertices[Closeness Centrality], "&gt;=" &amp; L31)</f>
        <v>0</v>
      </c>
      <c r="N30" s="38">
        <f t="shared" si="6"/>
        <v>0</v>
      </c>
      <c r="O30" s="39">
        <f>COUNTIF(Vertices[Eigenvector Centrality], "&gt;= " &amp; N30) - COUNTIF(Vertices[Eigenvector Centrality], "&gt;=" &amp; N31)</f>
        <v>0</v>
      </c>
      <c r="P30" s="38">
        <f t="shared" si="7"/>
        <v>0</v>
      </c>
      <c r="Q30" s="39">
        <f>COUNTIF(Vertices[PageRank], "&gt;= " &amp; P30) - COUNTIF(Vertices[PageRank], "&gt;=" &amp; P31)</f>
        <v>0</v>
      </c>
      <c r="R30" s="38">
        <f t="shared" si="8"/>
        <v>0</v>
      </c>
      <c r="S30" s="44">
        <f>COUNTIF(Vertices[Clustering Coefficient], "&gt;= " &amp; R30) - COUNTIF(Vertices[Clustering Coefficient], "&gt;=" &amp; R31)</f>
        <v>0</v>
      </c>
      <c r="T30" s="38" t="e">
        <f t="shared" ca="1" si="9"/>
        <v>#REF!</v>
      </c>
      <c r="U30" s="39" t="e">
        <f t="shared" ca="1" si="0"/>
        <v>#REF!</v>
      </c>
    </row>
    <row r="31" spans="1:21" x14ac:dyDescent="0.25">
      <c r="D31" s="33">
        <f t="shared" si="1"/>
        <v>0</v>
      </c>
      <c r="E31" s="3">
        <f>COUNTIF(Vertices[Degree], "&gt;= " &amp; D31) - COUNTIF(Vertices[Degree], "&gt;=" &amp; D32)</f>
        <v>0</v>
      </c>
      <c r="F31" s="40">
        <f t="shared" si="2"/>
        <v>0</v>
      </c>
      <c r="G31" s="41">
        <f>COUNTIF(Vertices[In-Degree], "&gt;= " &amp; F31) - COUNTIF(Vertices[In-Degree], "&gt;=" &amp; F32)</f>
        <v>0</v>
      </c>
      <c r="H31" s="40">
        <f t="shared" si="3"/>
        <v>0</v>
      </c>
      <c r="I31" s="41">
        <f>COUNTIF(Vertices[Out-Degree], "&gt;= " &amp; H31) - COUNTIF(Vertices[Out-Degree], "&gt;=" &amp; H32)</f>
        <v>0</v>
      </c>
      <c r="J31" s="40">
        <f t="shared" si="4"/>
        <v>0</v>
      </c>
      <c r="K31" s="41">
        <f>COUNTIF(Vertices[Betweenness Centrality], "&gt;= " &amp; J31) - COUNTIF(Vertices[Betweenness Centrality], "&gt;=" &amp; J32)</f>
        <v>0</v>
      </c>
      <c r="L31" s="40">
        <f t="shared" si="5"/>
        <v>0</v>
      </c>
      <c r="M31" s="41">
        <f>COUNTIF(Vertices[Closeness Centrality], "&gt;= " &amp; L31) - COUNTIF(Vertices[Closeness Centrality], "&gt;=" &amp; L32)</f>
        <v>0</v>
      </c>
      <c r="N31" s="40">
        <f t="shared" si="6"/>
        <v>0</v>
      </c>
      <c r="O31" s="41">
        <f>COUNTIF(Vertices[Eigenvector Centrality], "&gt;= " &amp; N31) - COUNTIF(Vertices[Eigenvector Centrality], "&gt;=" &amp; N32)</f>
        <v>0</v>
      </c>
      <c r="P31" s="40">
        <f t="shared" si="7"/>
        <v>0</v>
      </c>
      <c r="Q31" s="41">
        <f>COUNTIF(Vertices[PageRank], "&gt;= " &amp; P31) - COUNTIF(Vertices[PageRank], "&gt;=" &amp; P32)</f>
        <v>0</v>
      </c>
      <c r="R31" s="40">
        <f t="shared" si="8"/>
        <v>0</v>
      </c>
      <c r="S31" s="45">
        <f>COUNTIF(Vertices[Clustering Coefficient], "&gt;= " &amp; R31) - COUNTIF(Vertices[Clustering Coefficient], "&gt;=" &amp; R32)</f>
        <v>0</v>
      </c>
      <c r="T31" s="40" t="e">
        <f t="shared" ca="1" si="9"/>
        <v>#REF!</v>
      </c>
      <c r="U31" s="41" t="e">
        <f t="shared" ca="1" si="0"/>
        <v>#REF!</v>
      </c>
    </row>
    <row r="32" spans="1:21" x14ac:dyDescent="0.25">
      <c r="D32" s="33">
        <f t="shared" si="1"/>
        <v>0</v>
      </c>
      <c r="E32" s="3">
        <f>COUNTIF(Vertices[Degree], "&gt;= " &amp; D32) - COUNTIF(Vertices[Degree], "&gt;=" &amp; D33)</f>
        <v>0</v>
      </c>
      <c r="F32" s="38">
        <f t="shared" si="2"/>
        <v>0</v>
      </c>
      <c r="G32" s="39">
        <f>COUNTIF(Vertices[In-Degree], "&gt;= " &amp; F32) - COUNTIF(Vertices[In-Degree], "&gt;=" &amp; F33)</f>
        <v>0</v>
      </c>
      <c r="H32" s="38">
        <f t="shared" si="3"/>
        <v>0</v>
      </c>
      <c r="I32" s="39">
        <f>COUNTIF(Vertices[Out-Degree], "&gt;= " &amp; H32) - COUNTIF(Vertices[Out-Degree], "&gt;=" &amp; H33)</f>
        <v>0</v>
      </c>
      <c r="J32" s="38">
        <f t="shared" si="4"/>
        <v>0</v>
      </c>
      <c r="K32" s="39">
        <f>COUNTIF(Vertices[Betweenness Centrality], "&gt;= " &amp; J32) - COUNTIF(Vertices[Betweenness Centrality], "&gt;=" &amp; J33)</f>
        <v>0</v>
      </c>
      <c r="L32" s="38">
        <f t="shared" si="5"/>
        <v>0</v>
      </c>
      <c r="M32" s="39">
        <f>COUNTIF(Vertices[Closeness Centrality], "&gt;= " &amp; L32) - COUNTIF(Vertices[Closeness Centrality], "&gt;=" &amp; L33)</f>
        <v>0</v>
      </c>
      <c r="N32" s="38">
        <f t="shared" si="6"/>
        <v>0</v>
      </c>
      <c r="O32" s="39">
        <f>COUNTIF(Vertices[Eigenvector Centrality], "&gt;= " &amp; N32) - COUNTIF(Vertices[Eigenvector Centrality], "&gt;=" &amp; N33)</f>
        <v>0</v>
      </c>
      <c r="P32" s="38">
        <f t="shared" si="7"/>
        <v>0</v>
      </c>
      <c r="Q32" s="39">
        <f>COUNTIF(Vertices[PageRank], "&gt;= " &amp; P32) - COUNTIF(Vertices[PageRank], "&gt;=" &amp; P33)</f>
        <v>0</v>
      </c>
      <c r="R32" s="38">
        <f t="shared" si="8"/>
        <v>0</v>
      </c>
      <c r="S32" s="44">
        <f>COUNTIF(Vertices[Clustering Coefficient], "&gt;= " &amp; R32) - COUNTIF(Vertices[Clustering Coefficient], "&gt;=" &amp; R33)</f>
        <v>0</v>
      </c>
      <c r="T32" s="38" t="e">
        <f t="shared" ca="1" si="9"/>
        <v>#REF!</v>
      </c>
      <c r="U32" s="39" t="e">
        <f t="shared" ca="1" si="0"/>
        <v>#REF!</v>
      </c>
    </row>
    <row r="33" spans="1:21" x14ac:dyDescent="0.25">
      <c r="D33" s="33">
        <f t="shared" si="1"/>
        <v>0</v>
      </c>
      <c r="E33" s="3">
        <f>COUNTIF(Vertices[Degree], "&gt;= " &amp; D33) - COUNTIF(Vertices[Degree], "&gt;=" &amp; D34)</f>
        <v>0</v>
      </c>
      <c r="F33" s="40">
        <f t="shared" si="2"/>
        <v>0</v>
      </c>
      <c r="G33" s="41">
        <f>COUNTIF(Vertices[In-Degree], "&gt;= " &amp; F33) - COUNTIF(Vertices[In-Degree], "&gt;=" &amp; F34)</f>
        <v>0</v>
      </c>
      <c r="H33" s="40">
        <f t="shared" si="3"/>
        <v>0</v>
      </c>
      <c r="I33" s="41">
        <f>COUNTIF(Vertices[Out-Degree], "&gt;= " &amp; H33) - COUNTIF(Vertices[Out-Degree], "&gt;=" &amp; H34)</f>
        <v>0</v>
      </c>
      <c r="J33" s="40">
        <f t="shared" si="4"/>
        <v>0</v>
      </c>
      <c r="K33" s="41">
        <f>COUNTIF(Vertices[Betweenness Centrality], "&gt;= " &amp; J33) - COUNTIF(Vertices[Betweenness Centrality], "&gt;=" &amp; J34)</f>
        <v>0</v>
      </c>
      <c r="L33" s="40">
        <f t="shared" si="5"/>
        <v>0</v>
      </c>
      <c r="M33" s="41">
        <f>COUNTIF(Vertices[Closeness Centrality], "&gt;= " &amp; L33) - COUNTIF(Vertices[Closeness Centrality], "&gt;=" &amp; L34)</f>
        <v>0</v>
      </c>
      <c r="N33" s="40">
        <f t="shared" si="6"/>
        <v>0</v>
      </c>
      <c r="O33" s="41">
        <f>COUNTIF(Vertices[Eigenvector Centrality], "&gt;= " &amp; N33) - COUNTIF(Vertices[Eigenvector Centrality], "&gt;=" &amp; N34)</f>
        <v>0</v>
      </c>
      <c r="P33" s="40">
        <f t="shared" si="7"/>
        <v>0</v>
      </c>
      <c r="Q33" s="41">
        <f>COUNTIF(Vertices[PageRank], "&gt;= " &amp; P33) - COUNTIF(Vertices[PageRank], "&gt;=" &amp; P34)</f>
        <v>0</v>
      </c>
      <c r="R33" s="40">
        <f t="shared" si="8"/>
        <v>0</v>
      </c>
      <c r="S33" s="45">
        <f>COUNTIF(Vertices[Clustering Coefficient], "&gt;= " &amp; R33) - COUNTIF(Vertices[Clustering Coefficient], "&gt;=" &amp; R34)</f>
        <v>0</v>
      </c>
      <c r="T33" s="40" t="e">
        <f t="shared" ca="1" si="9"/>
        <v>#REF!</v>
      </c>
      <c r="U33" s="41" t="e">
        <f t="shared" ca="1" si="0"/>
        <v>#REF!</v>
      </c>
    </row>
    <row r="34" spans="1:21" x14ac:dyDescent="0.25">
      <c r="D34" s="33">
        <f t="shared" si="1"/>
        <v>0</v>
      </c>
      <c r="E34" s="3">
        <f>COUNTIF(Vertices[Degree], "&gt;= " &amp; D34) - COUNTIF(Vertices[Degree], "&gt;=" &amp; D35)</f>
        <v>0</v>
      </c>
      <c r="F34" s="38">
        <f t="shared" si="2"/>
        <v>0</v>
      </c>
      <c r="G34" s="39">
        <f>COUNTIF(Vertices[In-Degree], "&gt;= " &amp; F34) - COUNTIF(Vertices[In-Degree], "&gt;=" &amp; F35)</f>
        <v>0</v>
      </c>
      <c r="H34" s="38">
        <f t="shared" si="3"/>
        <v>0</v>
      </c>
      <c r="I34" s="39">
        <f>COUNTIF(Vertices[Out-Degree], "&gt;= " &amp; H34) - COUNTIF(Vertices[Out-Degree], "&gt;=" &amp; H35)</f>
        <v>0</v>
      </c>
      <c r="J34" s="38">
        <f t="shared" si="4"/>
        <v>0</v>
      </c>
      <c r="K34" s="39">
        <f>COUNTIF(Vertices[Betweenness Centrality], "&gt;= " &amp; J34) - COUNTIF(Vertices[Betweenness Centrality], "&gt;=" &amp; J35)</f>
        <v>0</v>
      </c>
      <c r="L34" s="38">
        <f t="shared" si="5"/>
        <v>0</v>
      </c>
      <c r="M34" s="39">
        <f>COUNTIF(Vertices[Closeness Centrality], "&gt;= " &amp; L34) - COUNTIF(Vertices[Closeness Centrality], "&gt;=" &amp; L35)</f>
        <v>0</v>
      </c>
      <c r="N34" s="38">
        <f t="shared" si="6"/>
        <v>0</v>
      </c>
      <c r="O34" s="39">
        <f>COUNTIF(Vertices[Eigenvector Centrality], "&gt;= " &amp; N34) - COUNTIF(Vertices[Eigenvector Centrality], "&gt;=" &amp; N35)</f>
        <v>0</v>
      </c>
      <c r="P34" s="38">
        <f t="shared" si="7"/>
        <v>0</v>
      </c>
      <c r="Q34" s="39">
        <f>COUNTIF(Vertices[PageRank], "&gt;= " &amp; P34) - COUNTIF(Vertices[PageRank], "&gt;=" &amp; P35)</f>
        <v>0</v>
      </c>
      <c r="R34" s="38">
        <f t="shared" si="8"/>
        <v>0</v>
      </c>
      <c r="S34" s="44">
        <f>COUNTIF(Vertices[Clustering Coefficient], "&gt;= " &amp; R34) - COUNTIF(Vertices[Clustering Coefficient], "&gt;=" &amp; R35)</f>
        <v>0</v>
      </c>
      <c r="T34" s="38" t="e">
        <f t="shared" ca="1" si="9"/>
        <v>#REF!</v>
      </c>
      <c r="U34" s="39" t="e">
        <f t="shared" ca="1" si="0"/>
        <v>#REF!</v>
      </c>
    </row>
    <row r="35" spans="1:21" x14ac:dyDescent="0.25">
      <c r="D35" s="33">
        <f t="shared" si="1"/>
        <v>0</v>
      </c>
      <c r="E35" s="3">
        <f>COUNTIF(Vertices[Degree], "&gt;= " &amp; D35) - COUNTIF(Vertices[Degree], "&gt;=" &amp; D36)</f>
        <v>0</v>
      </c>
      <c r="F35" s="40">
        <f t="shared" si="2"/>
        <v>0</v>
      </c>
      <c r="G35" s="41">
        <f>COUNTIF(Vertices[In-Degree], "&gt;= " &amp; F35) - COUNTIF(Vertices[In-Degree], "&gt;=" &amp; F36)</f>
        <v>0</v>
      </c>
      <c r="H35" s="40">
        <f t="shared" si="3"/>
        <v>0</v>
      </c>
      <c r="I35" s="41">
        <f>COUNTIF(Vertices[Out-Degree], "&gt;= " &amp; H35) - COUNTIF(Vertices[Out-Degree], "&gt;=" &amp; H36)</f>
        <v>0</v>
      </c>
      <c r="J35" s="40">
        <f t="shared" si="4"/>
        <v>0</v>
      </c>
      <c r="K35" s="41">
        <f>COUNTIF(Vertices[Betweenness Centrality], "&gt;= " &amp; J35) - COUNTIF(Vertices[Betweenness Centrality], "&gt;=" &amp; J36)</f>
        <v>0</v>
      </c>
      <c r="L35" s="40">
        <f t="shared" si="5"/>
        <v>0</v>
      </c>
      <c r="M35" s="41">
        <f>COUNTIF(Vertices[Closeness Centrality], "&gt;= " &amp; L35) - COUNTIF(Vertices[Closeness Centrality], "&gt;=" &amp; L36)</f>
        <v>0</v>
      </c>
      <c r="N35" s="40">
        <f t="shared" si="6"/>
        <v>0</v>
      </c>
      <c r="O35" s="41">
        <f>COUNTIF(Vertices[Eigenvector Centrality], "&gt;= " &amp; N35) - COUNTIF(Vertices[Eigenvector Centrality], "&gt;=" &amp; N36)</f>
        <v>0</v>
      </c>
      <c r="P35" s="40">
        <f t="shared" si="7"/>
        <v>0</v>
      </c>
      <c r="Q35" s="41">
        <f>COUNTIF(Vertices[PageRank], "&gt;= " &amp; P35) - COUNTIF(Vertices[PageRank], "&gt;=" &amp; P36)</f>
        <v>0</v>
      </c>
      <c r="R35" s="40">
        <f t="shared" si="8"/>
        <v>0</v>
      </c>
      <c r="S35" s="45">
        <f>COUNTIF(Vertices[Clustering Coefficient], "&gt;= " &amp; R35) - COUNTIF(Vertices[Clustering Coefficient], "&gt;=" &amp; R36)</f>
        <v>0</v>
      </c>
      <c r="T35" s="40" t="e">
        <f t="shared" ca="1" si="9"/>
        <v>#REF!</v>
      </c>
      <c r="U35" s="41" t="e">
        <f t="shared" ca="1" si="0"/>
        <v>#REF!</v>
      </c>
    </row>
    <row r="36" spans="1:21" x14ac:dyDescent="0.25">
      <c r="D36" s="33">
        <f t="shared" si="1"/>
        <v>0</v>
      </c>
      <c r="E36" s="3">
        <f>COUNTIF(Vertices[Degree], "&gt;= " &amp; D36) - COUNTIF(Vertices[Degree], "&gt;=" &amp; D37)</f>
        <v>0</v>
      </c>
      <c r="F36" s="38">
        <f t="shared" si="2"/>
        <v>0</v>
      </c>
      <c r="G36" s="39">
        <f>COUNTIF(Vertices[In-Degree], "&gt;= " &amp; F36) - COUNTIF(Vertices[In-Degree], "&gt;=" &amp; F37)</f>
        <v>0</v>
      </c>
      <c r="H36" s="38">
        <f t="shared" si="3"/>
        <v>0</v>
      </c>
      <c r="I36" s="39">
        <f>COUNTIF(Vertices[Out-Degree], "&gt;= " &amp; H36) - COUNTIF(Vertices[Out-Degree], "&gt;=" &amp; H37)</f>
        <v>0</v>
      </c>
      <c r="J36" s="38">
        <f t="shared" si="4"/>
        <v>0</v>
      </c>
      <c r="K36" s="39">
        <f>COUNTIF(Vertices[Betweenness Centrality], "&gt;= " &amp; J36) - COUNTIF(Vertices[Betweenness Centrality], "&gt;=" &amp; J37)</f>
        <v>0</v>
      </c>
      <c r="L36" s="38">
        <f t="shared" si="5"/>
        <v>0</v>
      </c>
      <c r="M36" s="39">
        <f>COUNTIF(Vertices[Closeness Centrality], "&gt;= " &amp; L36) - COUNTIF(Vertices[Closeness Centrality], "&gt;=" &amp; L37)</f>
        <v>0</v>
      </c>
      <c r="N36" s="38">
        <f t="shared" si="6"/>
        <v>0</v>
      </c>
      <c r="O36" s="39">
        <f>COUNTIF(Vertices[Eigenvector Centrality], "&gt;= " &amp; N36) - COUNTIF(Vertices[Eigenvector Centrality], "&gt;=" &amp; N37)</f>
        <v>0</v>
      </c>
      <c r="P36" s="38">
        <f t="shared" si="7"/>
        <v>0</v>
      </c>
      <c r="Q36" s="39">
        <f>COUNTIF(Vertices[PageRank], "&gt;= " &amp; P36) - COUNTIF(Vertices[PageRank], "&gt;=" &amp; P37)</f>
        <v>0</v>
      </c>
      <c r="R36" s="38">
        <f t="shared" si="8"/>
        <v>0</v>
      </c>
      <c r="S36" s="44">
        <f>COUNTIF(Vertices[Clustering Coefficient], "&gt;= " &amp; R36) - COUNTIF(Vertices[Clustering Coefficient], "&gt;=" &amp; R37)</f>
        <v>0</v>
      </c>
      <c r="T36" s="38" t="e">
        <f t="shared" ca="1" si="9"/>
        <v>#REF!</v>
      </c>
      <c r="U36" s="39" t="e">
        <f t="shared" ca="1" si="0"/>
        <v>#REF!</v>
      </c>
    </row>
    <row r="37" spans="1:21" x14ac:dyDescent="0.25">
      <c r="D37" s="33">
        <f t="shared" si="1"/>
        <v>0</v>
      </c>
      <c r="E37" s="3">
        <f>COUNTIF(Vertices[Degree], "&gt;= " &amp; D37) - COUNTIF(Vertices[Degree], "&gt;=" &amp; D38)</f>
        <v>0</v>
      </c>
      <c r="F37" s="40">
        <f t="shared" si="2"/>
        <v>0</v>
      </c>
      <c r="G37" s="41">
        <f>COUNTIF(Vertices[In-Degree], "&gt;= " &amp; F37) - COUNTIF(Vertices[In-Degree], "&gt;=" &amp; F38)</f>
        <v>0</v>
      </c>
      <c r="H37" s="40">
        <f t="shared" si="3"/>
        <v>0</v>
      </c>
      <c r="I37" s="41">
        <f>COUNTIF(Vertices[Out-Degree], "&gt;= " &amp; H37) - COUNTIF(Vertices[Out-Degree], "&gt;=" &amp; H38)</f>
        <v>0</v>
      </c>
      <c r="J37" s="40">
        <f t="shared" si="4"/>
        <v>0</v>
      </c>
      <c r="K37" s="41">
        <f>COUNTIF(Vertices[Betweenness Centrality], "&gt;= " &amp; J37) - COUNTIF(Vertices[Betweenness Centrality], "&gt;=" &amp; J38)</f>
        <v>0</v>
      </c>
      <c r="L37" s="40">
        <f t="shared" si="5"/>
        <v>0</v>
      </c>
      <c r="M37" s="41">
        <f>COUNTIF(Vertices[Closeness Centrality], "&gt;= " &amp; L37) - COUNTIF(Vertices[Closeness Centrality], "&gt;=" &amp; L38)</f>
        <v>0</v>
      </c>
      <c r="N37" s="40">
        <f t="shared" si="6"/>
        <v>0</v>
      </c>
      <c r="O37" s="41">
        <f>COUNTIF(Vertices[Eigenvector Centrality], "&gt;= " &amp; N37) - COUNTIF(Vertices[Eigenvector Centrality], "&gt;=" &amp; N38)</f>
        <v>0</v>
      </c>
      <c r="P37" s="40">
        <f t="shared" si="7"/>
        <v>0</v>
      </c>
      <c r="Q37" s="41">
        <f>COUNTIF(Vertices[PageRank], "&gt;= " &amp; P37) - COUNTIF(Vertices[PageRank], "&gt;=" &amp; P38)</f>
        <v>0</v>
      </c>
      <c r="R37" s="40">
        <f t="shared" si="8"/>
        <v>0</v>
      </c>
      <c r="S37" s="45">
        <f>COUNTIF(Vertices[Clustering Coefficient], "&gt;= " &amp; R37) - COUNTIF(Vertices[Clustering Coefficient], "&gt;=" &amp; R38)</f>
        <v>0</v>
      </c>
      <c r="T37" s="40" t="e">
        <f t="shared" ca="1" si="9"/>
        <v>#REF!</v>
      </c>
      <c r="U37" s="41" t="e">
        <f t="shared" ca="1" si="0"/>
        <v>#REF!</v>
      </c>
    </row>
    <row r="38" spans="1:21" x14ac:dyDescent="0.25">
      <c r="D38" s="33">
        <f t="shared" si="1"/>
        <v>0</v>
      </c>
      <c r="E38" s="3">
        <f>COUNTIF(Vertices[Degree], "&gt;= " &amp; D38) - COUNTIF(Vertices[Degree], "&gt;=" &amp; D39)</f>
        <v>0</v>
      </c>
      <c r="F38" s="38">
        <f t="shared" si="2"/>
        <v>0</v>
      </c>
      <c r="G38" s="39">
        <f>COUNTIF(Vertices[In-Degree], "&gt;= " &amp; F38) - COUNTIF(Vertices[In-Degree], "&gt;=" &amp; F39)</f>
        <v>0</v>
      </c>
      <c r="H38" s="38">
        <f t="shared" si="3"/>
        <v>0</v>
      </c>
      <c r="I38" s="39">
        <f>COUNTIF(Vertices[Out-Degree], "&gt;= " &amp; H38) - COUNTIF(Vertices[Out-Degree], "&gt;=" &amp; H39)</f>
        <v>0</v>
      </c>
      <c r="J38" s="38">
        <f t="shared" si="4"/>
        <v>0</v>
      </c>
      <c r="K38" s="39">
        <f>COUNTIF(Vertices[Betweenness Centrality], "&gt;= " &amp; J38) - COUNTIF(Vertices[Betweenness Centrality], "&gt;=" &amp; J39)</f>
        <v>0</v>
      </c>
      <c r="L38" s="38">
        <f t="shared" si="5"/>
        <v>0</v>
      </c>
      <c r="M38" s="39">
        <f>COUNTIF(Vertices[Closeness Centrality], "&gt;= " &amp; L38) - COUNTIF(Vertices[Closeness Centrality], "&gt;=" &amp; L39)</f>
        <v>0</v>
      </c>
      <c r="N38" s="38">
        <f t="shared" si="6"/>
        <v>0</v>
      </c>
      <c r="O38" s="39">
        <f>COUNTIF(Vertices[Eigenvector Centrality], "&gt;= " &amp; N38) - COUNTIF(Vertices[Eigenvector Centrality], "&gt;=" &amp; N39)</f>
        <v>0</v>
      </c>
      <c r="P38" s="38">
        <f t="shared" si="7"/>
        <v>0</v>
      </c>
      <c r="Q38" s="39">
        <f>COUNTIF(Vertices[PageRank], "&gt;= " &amp; P38) - COUNTIF(Vertices[PageRank], "&gt;=" &amp; P39)</f>
        <v>0</v>
      </c>
      <c r="R38" s="38">
        <f t="shared" si="8"/>
        <v>0</v>
      </c>
      <c r="S38" s="44">
        <f>COUNTIF(Vertices[Clustering Coefficient], "&gt;= " &amp; R38) - COUNTIF(Vertices[Clustering Coefficient], "&gt;=" &amp; R39)</f>
        <v>0</v>
      </c>
      <c r="T38" s="38" t="e">
        <f t="shared" ca="1" si="9"/>
        <v>#REF!</v>
      </c>
      <c r="U38" s="39" t="e">
        <f t="shared" ca="1" si="0"/>
        <v>#REF!</v>
      </c>
    </row>
    <row r="39" spans="1:21" x14ac:dyDescent="0.25">
      <c r="D39" s="33">
        <f t="shared" si="1"/>
        <v>0</v>
      </c>
      <c r="E39" s="3">
        <f>COUNTIF(Vertices[Degree], "&gt;= " &amp; D39) - COUNTIF(Vertices[Degree], "&gt;=" &amp; D40)</f>
        <v>0</v>
      </c>
      <c r="F39" s="40">
        <f t="shared" si="2"/>
        <v>0</v>
      </c>
      <c r="G39" s="41">
        <f>COUNTIF(Vertices[In-Degree], "&gt;= " &amp; F39) - COUNTIF(Vertices[In-Degree], "&gt;=" &amp; F40)</f>
        <v>0</v>
      </c>
      <c r="H39" s="40">
        <f t="shared" si="3"/>
        <v>0</v>
      </c>
      <c r="I39" s="41">
        <f>COUNTIF(Vertices[Out-Degree], "&gt;= " &amp; H39) - COUNTIF(Vertices[Out-Degree], "&gt;=" &amp; H40)</f>
        <v>0</v>
      </c>
      <c r="J39" s="40">
        <f t="shared" si="4"/>
        <v>0</v>
      </c>
      <c r="K39" s="41">
        <f>COUNTIF(Vertices[Betweenness Centrality], "&gt;= " &amp; J39) - COUNTIF(Vertices[Betweenness Centrality], "&gt;=" &amp; J40)</f>
        <v>0</v>
      </c>
      <c r="L39" s="40">
        <f t="shared" si="5"/>
        <v>0</v>
      </c>
      <c r="M39" s="41">
        <f>COUNTIF(Vertices[Closeness Centrality], "&gt;= " &amp; L39) - COUNTIF(Vertices[Closeness Centrality], "&gt;=" &amp; L40)</f>
        <v>0</v>
      </c>
      <c r="N39" s="40">
        <f t="shared" si="6"/>
        <v>0</v>
      </c>
      <c r="O39" s="41">
        <f>COUNTIF(Vertices[Eigenvector Centrality], "&gt;= " &amp; N39) - COUNTIF(Vertices[Eigenvector Centrality], "&gt;=" &amp; N40)</f>
        <v>0</v>
      </c>
      <c r="P39" s="40">
        <f t="shared" si="7"/>
        <v>0</v>
      </c>
      <c r="Q39" s="41">
        <f>COUNTIF(Vertices[PageRank], "&gt;= " &amp; P39) - COUNTIF(Vertices[PageRank], "&gt;=" &amp; P40)</f>
        <v>0</v>
      </c>
      <c r="R39" s="40">
        <f t="shared" si="8"/>
        <v>0</v>
      </c>
      <c r="S39" s="45">
        <f>COUNTIF(Vertices[Clustering Coefficient], "&gt;= " &amp; R39) - COUNTIF(Vertices[Clustering Coefficient], "&gt;=" &amp; R40)</f>
        <v>0</v>
      </c>
      <c r="T39" s="40" t="e">
        <f t="shared" ca="1" si="9"/>
        <v>#REF!</v>
      </c>
      <c r="U39" s="41" t="e">
        <f t="shared" ca="1" si="0"/>
        <v>#REF!</v>
      </c>
    </row>
    <row r="40" spans="1:21" x14ac:dyDescent="0.25">
      <c r="D40" s="33">
        <f t="shared" si="1"/>
        <v>0</v>
      </c>
      <c r="E40" s="3">
        <f>COUNTIF(Vertices[Degree], "&gt;= " &amp; D40) - COUNTIF(Vertices[Degree], "&gt;=" &amp; D41)</f>
        <v>0</v>
      </c>
      <c r="F40" s="38">
        <f t="shared" si="2"/>
        <v>0</v>
      </c>
      <c r="G40" s="39">
        <f>COUNTIF(Vertices[In-Degree], "&gt;= " &amp; F40) - COUNTIF(Vertices[In-Degree], "&gt;=" &amp; F41)</f>
        <v>0</v>
      </c>
      <c r="H40" s="38">
        <f t="shared" si="3"/>
        <v>0</v>
      </c>
      <c r="I40" s="39">
        <f>COUNTIF(Vertices[Out-Degree], "&gt;= " &amp; H40) - COUNTIF(Vertices[Out-Degree], "&gt;=" &amp; H41)</f>
        <v>0</v>
      </c>
      <c r="J40" s="38">
        <f t="shared" si="4"/>
        <v>0</v>
      </c>
      <c r="K40" s="39">
        <f>COUNTIF(Vertices[Betweenness Centrality], "&gt;= " &amp; J40) - COUNTIF(Vertices[Betweenness Centrality], "&gt;=" &amp; J41)</f>
        <v>0</v>
      </c>
      <c r="L40" s="38">
        <f t="shared" si="5"/>
        <v>0</v>
      </c>
      <c r="M40" s="39">
        <f>COUNTIF(Vertices[Closeness Centrality], "&gt;= " &amp; L40) - COUNTIF(Vertices[Closeness Centrality], "&gt;=" &amp; L41)</f>
        <v>0</v>
      </c>
      <c r="N40" s="38">
        <f t="shared" si="6"/>
        <v>0</v>
      </c>
      <c r="O40" s="39">
        <f>COUNTIF(Vertices[Eigenvector Centrality], "&gt;= " &amp; N40) - COUNTIF(Vertices[Eigenvector Centrality], "&gt;=" &amp; N41)</f>
        <v>0</v>
      </c>
      <c r="P40" s="38">
        <f t="shared" si="7"/>
        <v>0</v>
      </c>
      <c r="Q40" s="39">
        <f>COUNTIF(Vertices[PageRank], "&gt;= " &amp; P40) - COUNTIF(Vertices[PageRank], "&gt;=" &amp; P41)</f>
        <v>0</v>
      </c>
      <c r="R40" s="38">
        <f t="shared" si="8"/>
        <v>0</v>
      </c>
      <c r="S40" s="44">
        <f>COUNTIF(Vertices[Clustering Coefficient], "&gt;= " &amp; R40) - COUNTIF(Vertices[Clustering Coefficient], "&gt;=" &amp; R41)</f>
        <v>0</v>
      </c>
      <c r="T40" s="38" t="e">
        <f t="shared" ca="1" si="9"/>
        <v>#REF!</v>
      </c>
      <c r="U40" s="39" t="e">
        <f t="shared" ca="1" si="0"/>
        <v>#REF!</v>
      </c>
    </row>
    <row r="41" spans="1:21" x14ac:dyDescent="0.25">
      <c r="D41" s="33">
        <f t="shared" si="1"/>
        <v>0</v>
      </c>
      <c r="E41" s="3">
        <f>COUNTIF(Vertices[Degree], "&gt;= " &amp; D41) - COUNTIF(Vertices[Degree], "&gt;=" &amp; D42)</f>
        <v>0</v>
      </c>
      <c r="F41" s="40">
        <f t="shared" si="2"/>
        <v>0</v>
      </c>
      <c r="G41" s="41">
        <f>COUNTIF(Vertices[In-Degree], "&gt;= " &amp; F41) - COUNTIF(Vertices[In-Degree], "&gt;=" &amp; F42)</f>
        <v>0</v>
      </c>
      <c r="H41" s="40">
        <f t="shared" si="3"/>
        <v>0</v>
      </c>
      <c r="I41" s="41">
        <f>COUNTIF(Vertices[Out-Degree], "&gt;= " &amp; H41) - COUNTIF(Vertices[Out-Degree], "&gt;=" &amp; H42)</f>
        <v>0</v>
      </c>
      <c r="J41" s="40">
        <f t="shared" si="4"/>
        <v>0</v>
      </c>
      <c r="K41" s="41">
        <f>COUNTIF(Vertices[Betweenness Centrality], "&gt;= " &amp; J41) - COUNTIF(Vertices[Betweenness Centrality], "&gt;=" &amp; J42)</f>
        <v>0</v>
      </c>
      <c r="L41" s="40">
        <f t="shared" si="5"/>
        <v>0</v>
      </c>
      <c r="M41" s="41">
        <f>COUNTIF(Vertices[Closeness Centrality], "&gt;= " &amp; L41) - COUNTIF(Vertices[Closeness Centrality], "&gt;=" &amp; L42)</f>
        <v>0</v>
      </c>
      <c r="N41" s="40">
        <f t="shared" si="6"/>
        <v>0</v>
      </c>
      <c r="O41" s="41">
        <f>COUNTIF(Vertices[Eigenvector Centrality], "&gt;= " &amp; N41) - COUNTIF(Vertices[Eigenvector Centrality], "&gt;=" &amp; N42)</f>
        <v>0</v>
      </c>
      <c r="P41" s="40">
        <f t="shared" si="7"/>
        <v>0</v>
      </c>
      <c r="Q41" s="41">
        <f>COUNTIF(Vertices[PageRank], "&gt;= " &amp; P41) - COUNTIF(Vertices[PageRank], "&gt;=" &amp; P42)</f>
        <v>0</v>
      </c>
      <c r="R41" s="40">
        <f t="shared" si="8"/>
        <v>0</v>
      </c>
      <c r="S41" s="45">
        <f>COUNTIF(Vertices[Clustering Coefficient], "&gt;= " &amp; R41) - COUNTIF(Vertices[Clustering Coefficient], "&gt;=" &amp; R42)</f>
        <v>0</v>
      </c>
      <c r="T41" s="40" t="e">
        <f t="shared" ca="1" si="9"/>
        <v>#REF!</v>
      </c>
      <c r="U41" s="41" t="e">
        <f t="shared" ca="1" si="0"/>
        <v>#REF!</v>
      </c>
    </row>
    <row r="42" spans="1:21" x14ac:dyDescent="0.25">
      <c r="D42" s="33">
        <f t="shared" si="1"/>
        <v>0</v>
      </c>
      <c r="E42" s="3">
        <f>COUNTIF(Vertices[Degree], "&gt;= " &amp; D42) - COUNTIF(Vertices[Degree], "&gt;=" &amp; D43)</f>
        <v>0</v>
      </c>
      <c r="F42" s="38">
        <f t="shared" si="2"/>
        <v>0</v>
      </c>
      <c r="G42" s="39">
        <f>COUNTIF(Vertices[In-Degree], "&gt;= " &amp; F42) - COUNTIF(Vertices[In-Degree], "&gt;=" &amp; F43)</f>
        <v>0</v>
      </c>
      <c r="H42" s="38">
        <f t="shared" si="3"/>
        <v>0</v>
      </c>
      <c r="I42" s="39">
        <f>COUNTIF(Vertices[Out-Degree], "&gt;= " &amp; H42) - COUNTIF(Vertices[Out-Degree], "&gt;=" &amp; H43)</f>
        <v>0</v>
      </c>
      <c r="J42" s="38">
        <f t="shared" si="4"/>
        <v>0</v>
      </c>
      <c r="K42" s="39">
        <f>COUNTIF(Vertices[Betweenness Centrality], "&gt;= " &amp; J42) - COUNTIF(Vertices[Betweenness Centrality], "&gt;=" &amp; J43)</f>
        <v>0</v>
      </c>
      <c r="L42" s="38">
        <f t="shared" si="5"/>
        <v>0</v>
      </c>
      <c r="M42" s="39">
        <f>COUNTIF(Vertices[Closeness Centrality], "&gt;= " &amp; L42) - COUNTIF(Vertices[Closeness Centrality], "&gt;=" &amp; L43)</f>
        <v>0</v>
      </c>
      <c r="N42" s="38">
        <f t="shared" si="6"/>
        <v>0</v>
      </c>
      <c r="O42" s="39">
        <f>COUNTIF(Vertices[Eigenvector Centrality], "&gt;= " &amp; N42) - COUNTIF(Vertices[Eigenvector Centrality], "&gt;=" &amp; N43)</f>
        <v>0</v>
      </c>
      <c r="P42" s="38">
        <f t="shared" si="7"/>
        <v>0</v>
      </c>
      <c r="Q42" s="39">
        <f>COUNTIF(Vertices[PageRank], "&gt;= " &amp; P42) - COUNTIF(Vertices[PageRank], "&gt;=" &amp; P43)</f>
        <v>0</v>
      </c>
      <c r="R42" s="38">
        <f t="shared" si="8"/>
        <v>0</v>
      </c>
      <c r="S42" s="44">
        <f>COUNTIF(Vertices[Clustering Coefficient], "&gt;= " &amp; R42) - COUNTIF(Vertices[Clustering Coefficient], "&gt;=" &amp; R43)</f>
        <v>0</v>
      </c>
      <c r="T42" s="38" t="e">
        <f t="shared" ca="1" si="9"/>
        <v>#REF!</v>
      </c>
      <c r="U42" s="39" t="e">
        <f t="shared" ca="1" si="0"/>
        <v>#REF!</v>
      </c>
    </row>
    <row r="43" spans="1:21" x14ac:dyDescent="0.25">
      <c r="A43" s="34" t="s">
        <v>81</v>
      </c>
      <c r="B43" s="47" t="str">
        <f>IF(COUNT(Vertices[Degree])&gt;0, D2, NoMetricMessage)</f>
        <v>Not Available</v>
      </c>
      <c r="D43" s="33">
        <f t="shared" si="1"/>
        <v>0</v>
      </c>
      <c r="E43" s="3">
        <f>COUNTIF(Vertices[Degree], "&gt;= " &amp; D43) - COUNTIF(Vertices[Degree], "&gt;=" &amp; D44)</f>
        <v>0</v>
      </c>
      <c r="F43" s="40">
        <f t="shared" si="2"/>
        <v>0</v>
      </c>
      <c r="G43" s="41">
        <f>COUNTIF(Vertices[In-Degree], "&gt;= " &amp; F43) - COUNTIF(Vertices[In-Degree], "&gt;=" &amp; F44)</f>
        <v>0</v>
      </c>
      <c r="H43" s="40">
        <f t="shared" si="3"/>
        <v>0</v>
      </c>
      <c r="I43" s="41">
        <f>COUNTIF(Vertices[Out-Degree], "&gt;= " &amp; H43) - COUNTIF(Vertices[Out-Degree], "&gt;=" &amp; H44)</f>
        <v>0</v>
      </c>
      <c r="J43" s="40">
        <f t="shared" si="4"/>
        <v>0</v>
      </c>
      <c r="K43" s="41">
        <f>COUNTIF(Vertices[Betweenness Centrality], "&gt;= " &amp; J43) - COUNTIF(Vertices[Betweenness Centrality], "&gt;=" &amp; J44)</f>
        <v>0</v>
      </c>
      <c r="L43" s="40">
        <f t="shared" si="5"/>
        <v>0</v>
      </c>
      <c r="M43" s="41">
        <f>COUNTIF(Vertices[Closeness Centrality], "&gt;= " &amp; L43) - COUNTIF(Vertices[Closeness Centrality], "&gt;=" &amp; L44)</f>
        <v>0</v>
      </c>
      <c r="N43" s="40">
        <f t="shared" si="6"/>
        <v>0</v>
      </c>
      <c r="O43" s="41">
        <f>COUNTIF(Vertices[Eigenvector Centrality], "&gt;= " &amp; N43) - COUNTIF(Vertices[Eigenvector Centrality], "&gt;=" &amp; N44)</f>
        <v>0</v>
      </c>
      <c r="P43" s="40">
        <f t="shared" si="7"/>
        <v>0</v>
      </c>
      <c r="Q43" s="41">
        <f>COUNTIF(Vertices[PageRank], "&gt;= " &amp; P43) - COUNTIF(Vertices[PageRank], "&gt;=" &amp; P44)</f>
        <v>0</v>
      </c>
      <c r="R43" s="40">
        <f t="shared" si="8"/>
        <v>0</v>
      </c>
      <c r="S43" s="45">
        <f>COUNTIF(Vertices[Clustering Coefficient], "&gt;= " &amp; R43) - COUNTIF(Vertices[Clustering Coefficient], "&gt;=" &amp; R44)</f>
        <v>0</v>
      </c>
      <c r="T43" s="40" t="e">
        <f t="shared" ca="1" si="9"/>
        <v>#REF!</v>
      </c>
      <c r="U43" s="41" t="e">
        <f t="shared" ca="1" si="0"/>
        <v>#REF!</v>
      </c>
    </row>
    <row r="44" spans="1:21" x14ac:dyDescent="0.25">
      <c r="A44" s="34" t="s">
        <v>82</v>
      </c>
      <c r="B44" s="47" t="str">
        <f>IF(COUNT(Vertices[Degree])&gt;0, D45, NoMetricMessage)</f>
        <v>Not Available</v>
      </c>
      <c r="D44" s="33">
        <f t="shared" si="1"/>
        <v>0</v>
      </c>
      <c r="E44" s="3">
        <f>COUNTIF(Vertices[Degree], "&gt;= " &amp; D44) - COUNTIF(Vertices[Degree], "&gt;=" &amp; D45)</f>
        <v>0</v>
      </c>
      <c r="F44" s="38">
        <f t="shared" si="2"/>
        <v>0</v>
      </c>
      <c r="G44" s="39">
        <f>COUNTIF(Vertices[In-Degree], "&gt;= " &amp; F44) - COUNTIF(Vertices[In-Degree], "&gt;=" &amp; F45)</f>
        <v>0</v>
      </c>
      <c r="H44" s="38">
        <f t="shared" si="3"/>
        <v>0</v>
      </c>
      <c r="I44" s="39">
        <f>COUNTIF(Vertices[Out-Degree], "&gt;= " &amp; H44) - COUNTIF(Vertices[Out-Degree], "&gt;=" &amp; H45)</f>
        <v>0</v>
      </c>
      <c r="J44" s="38">
        <f t="shared" si="4"/>
        <v>0</v>
      </c>
      <c r="K44" s="39">
        <f>COUNTIF(Vertices[Betweenness Centrality], "&gt;= " &amp; J44) - COUNTIF(Vertices[Betweenness Centrality], "&gt;=" &amp; J45)</f>
        <v>0</v>
      </c>
      <c r="L44" s="38">
        <f t="shared" si="5"/>
        <v>0</v>
      </c>
      <c r="M44" s="39">
        <f>COUNTIF(Vertices[Closeness Centrality], "&gt;= " &amp; L44) - COUNTIF(Vertices[Closeness Centrality], "&gt;=" &amp; L45)</f>
        <v>0</v>
      </c>
      <c r="N44" s="38">
        <f t="shared" si="6"/>
        <v>0</v>
      </c>
      <c r="O44" s="39">
        <f>COUNTIF(Vertices[Eigenvector Centrality], "&gt;= " &amp; N44) - COUNTIF(Vertices[Eigenvector Centrality], "&gt;=" &amp; N45)</f>
        <v>0</v>
      </c>
      <c r="P44" s="38">
        <f t="shared" si="7"/>
        <v>0</v>
      </c>
      <c r="Q44" s="39">
        <f>COUNTIF(Vertices[PageRank], "&gt;= " &amp; P44) - COUNTIF(Vertices[PageRank], "&gt;=" &amp; P45)</f>
        <v>0</v>
      </c>
      <c r="R44" s="38">
        <f t="shared" si="8"/>
        <v>0</v>
      </c>
      <c r="S44" s="44">
        <f>COUNTIF(Vertices[Clustering Coefficient], "&gt;= " &amp; R44) - COUNTIF(Vertices[Clustering Coefficient], "&gt;=" &amp; R45)</f>
        <v>0</v>
      </c>
      <c r="T44" s="38" t="e">
        <f t="shared" ca="1" si="9"/>
        <v>#REF!</v>
      </c>
      <c r="U44" s="39" t="e">
        <f t="shared" ca="1" si="0"/>
        <v>#REF!</v>
      </c>
    </row>
    <row r="45" spans="1:21" x14ac:dyDescent="0.25">
      <c r="A45" s="34" t="s">
        <v>83</v>
      </c>
      <c r="B45" s="48" t="str">
        <f>IFERROR(AVERAGE(Vertices[Degree]),NoMetricMessage)</f>
        <v>Not Available</v>
      </c>
      <c r="D45" s="33">
        <f>MAX(Vertices[Degree])</f>
        <v>0</v>
      </c>
      <c r="E45" s="3">
        <f>COUNTIF(Vertices[Degree], "&gt;= " &amp; D45) - COUNTIF(Vertices[Degree], "&gt;=" &amp; D46)</f>
        <v>0</v>
      </c>
      <c r="F45" s="42">
        <f>MAX(Vertices[In-Degree])</f>
        <v>0</v>
      </c>
      <c r="G45" s="43">
        <f>COUNTIF(Vertices[In-Degree], "&gt;= " &amp; F45) - COUNTIF(Vertices[In-Degree], "&gt;=" &amp; F46)</f>
        <v>255</v>
      </c>
      <c r="H45" s="42">
        <f>MAX(Vertices[Out-Degree])</f>
        <v>0</v>
      </c>
      <c r="I45" s="43">
        <f>COUNTIF(Vertices[Out-Degree], "&gt;= " &amp; H45) - COUNTIF(Vertices[Out-Degree], "&gt;=" &amp; H46)</f>
        <v>255</v>
      </c>
      <c r="J45" s="42">
        <f>MAX(Vertices[Betweenness Centrality])</f>
        <v>0</v>
      </c>
      <c r="K45" s="43">
        <f>COUNTIF(Vertices[Betweenness Centrality], "&gt;= " &amp; J45) - COUNTIF(Vertices[Betweenness Centrality], "&gt;=" &amp; J46)</f>
        <v>255</v>
      </c>
      <c r="L45" s="42">
        <f>MAX(Vertices[Closeness Centrality])</f>
        <v>0</v>
      </c>
      <c r="M45" s="43">
        <f>COUNTIF(Vertices[Closeness Centrality], "&gt;= " &amp; L45) - COUNTIF(Vertices[Closeness Centrality], "&gt;=" &amp; L46)</f>
        <v>255</v>
      </c>
      <c r="N45" s="42">
        <f>MAX(Vertices[Eigenvector Centrality])</f>
        <v>0</v>
      </c>
      <c r="O45" s="43">
        <f>COUNTIF(Vertices[Eigenvector Centrality], "&gt;= " &amp; N45) - COUNTIF(Vertices[Eigenvector Centrality], "&gt;=" &amp; N46)</f>
        <v>255</v>
      </c>
      <c r="P45" s="42">
        <f>MAX(Vertices[PageRank])</f>
        <v>0</v>
      </c>
      <c r="Q45" s="43">
        <f>COUNTIF(Vertices[PageRank], "&gt;= " &amp; P45) - COUNTIF(Vertices[PageRank], "&gt;=" &amp; P46)</f>
        <v>255</v>
      </c>
      <c r="R45" s="42">
        <f>MAX(Vertices[Clustering Coefficient])</f>
        <v>0</v>
      </c>
      <c r="S45" s="46">
        <f>COUNTIF(Vertices[Clustering Coefficient], "&gt;= " &amp; R45) - COUNTIF(Vertices[Clustering Coefficient], "&gt;=" &amp; R46)</f>
        <v>255</v>
      </c>
      <c r="T45" s="42" t="e">
        <f ca="1">MAX(INDIRECT(DynamicFilterSourceColumnRange))</f>
        <v>#REF!</v>
      </c>
      <c r="U45" s="43" t="e">
        <f t="shared" ca="1" si="0"/>
        <v>#REF!</v>
      </c>
    </row>
    <row r="46" spans="1:21" x14ac:dyDescent="0.25">
      <c r="A46" s="34" t="s">
        <v>84</v>
      </c>
      <c r="B46" s="48" t="str">
        <f>IFERROR(MEDIAN(Vertices[Degree]),NoMetricMessage)</f>
        <v>Not Available</v>
      </c>
    </row>
    <row r="57" spans="1:2" x14ac:dyDescent="0.25">
      <c r="A57" s="34" t="s">
        <v>88</v>
      </c>
      <c r="B57" s="47">
        <f>IF(COUNT(Vertices[In-Degree])&gt;0, F2, NoMetricMessage)</f>
        <v>0</v>
      </c>
    </row>
    <row r="58" spans="1:2" x14ac:dyDescent="0.25">
      <c r="A58" s="34" t="s">
        <v>89</v>
      </c>
      <c r="B58" s="47">
        <f>IF(COUNT(Vertices[In-Degree])&gt;0, F45, NoMetricMessage)</f>
        <v>0</v>
      </c>
    </row>
    <row r="59" spans="1:2" x14ac:dyDescent="0.25">
      <c r="A59" s="34" t="s">
        <v>90</v>
      </c>
      <c r="B59" s="48">
        <f>IFERROR(AVERAGE(Vertices[In-Degree]),NoMetricMessage)</f>
        <v>0</v>
      </c>
    </row>
    <row r="60" spans="1:2" x14ac:dyDescent="0.25">
      <c r="A60" s="34" t="s">
        <v>91</v>
      </c>
      <c r="B60" s="48">
        <f>IFERROR(MEDIAN(Vertices[In-Degree]),NoMetricMessage)</f>
        <v>0</v>
      </c>
    </row>
    <row r="71" spans="1:2" x14ac:dyDescent="0.25">
      <c r="A71" s="34" t="s">
        <v>94</v>
      </c>
      <c r="B71" s="47">
        <f>IF(COUNT(Vertices[Out-Degree])&gt;0, H2, NoMetricMessage)</f>
        <v>0</v>
      </c>
    </row>
    <row r="72" spans="1:2" x14ac:dyDescent="0.25">
      <c r="A72" s="34" t="s">
        <v>95</v>
      </c>
      <c r="B72" s="47">
        <f>IF(COUNT(Vertices[Out-Degree])&gt;0, H45, NoMetricMessage)</f>
        <v>0</v>
      </c>
    </row>
    <row r="73" spans="1:2" x14ac:dyDescent="0.25">
      <c r="A73" s="34" t="s">
        <v>96</v>
      </c>
      <c r="B73" s="48">
        <f>IFERROR(AVERAGE(Vertices[Out-Degree]),NoMetricMessage)</f>
        <v>0</v>
      </c>
    </row>
    <row r="74" spans="1:2" x14ac:dyDescent="0.25">
      <c r="A74" s="34" t="s">
        <v>97</v>
      </c>
      <c r="B74" s="48">
        <f>IFERROR(MEDIAN(Vertices[Out-Degree]),NoMetricMessage)</f>
        <v>0</v>
      </c>
    </row>
    <row r="85" spans="1:2" x14ac:dyDescent="0.25">
      <c r="A85" s="34" t="s">
        <v>100</v>
      </c>
      <c r="B85" s="48">
        <f>IF(COUNT(Vertices[Betweenness Centrality])&gt;0, J2, NoMetricMessage)</f>
        <v>0</v>
      </c>
    </row>
    <row r="86" spans="1:2" x14ac:dyDescent="0.25">
      <c r="A86" s="34" t="s">
        <v>101</v>
      </c>
      <c r="B86" s="48">
        <f>IF(COUNT(Vertices[Betweenness Centrality])&gt;0, J45, NoMetricMessage)</f>
        <v>0</v>
      </c>
    </row>
    <row r="87" spans="1:2" x14ac:dyDescent="0.25">
      <c r="A87" s="34" t="s">
        <v>102</v>
      </c>
      <c r="B87" s="48">
        <f>IFERROR(AVERAGE(Vertices[Betweenness Centrality]),NoMetricMessage)</f>
        <v>0</v>
      </c>
    </row>
    <row r="88" spans="1:2" x14ac:dyDescent="0.25">
      <c r="A88" s="34" t="s">
        <v>103</v>
      </c>
      <c r="B88" s="48">
        <f>IFERROR(MEDIAN(Vertices[Betweenness Centrality]),NoMetricMessage)</f>
        <v>0</v>
      </c>
    </row>
    <row r="99" spans="1:2" x14ac:dyDescent="0.25">
      <c r="A99" s="34" t="s">
        <v>106</v>
      </c>
      <c r="B99" s="48">
        <f>IF(COUNT(Vertices[Closeness Centrality])&gt;0, L2, NoMetricMessage)</f>
        <v>0</v>
      </c>
    </row>
    <row r="100" spans="1:2" x14ac:dyDescent="0.25">
      <c r="A100" s="34" t="s">
        <v>107</v>
      </c>
      <c r="B100" s="48">
        <f>IF(COUNT(Vertices[Closeness Centrality])&gt;0, L45, NoMetricMessage)</f>
        <v>0</v>
      </c>
    </row>
    <row r="101" spans="1:2" x14ac:dyDescent="0.25">
      <c r="A101" s="34" t="s">
        <v>108</v>
      </c>
      <c r="B101" s="48">
        <f>IFERROR(AVERAGE(Vertices[Closeness Centrality]),NoMetricMessage)</f>
        <v>0</v>
      </c>
    </row>
    <row r="102" spans="1:2" x14ac:dyDescent="0.25">
      <c r="A102" s="34" t="s">
        <v>109</v>
      </c>
      <c r="B102" s="48">
        <f>IFERROR(MEDIAN(Vertices[Closeness Centrality]),NoMetricMessage)</f>
        <v>0</v>
      </c>
    </row>
    <row r="113" spans="1:2" x14ac:dyDescent="0.25">
      <c r="A113" s="34" t="s">
        <v>112</v>
      </c>
      <c r="B113" s="48">
        <f>IF(COUNT(Vertices[Eigenvector Centrality])&gt;0, N2, NoMetricMessage)</f>
        <v>0</v>
      </c>
    </row>
    <row r="114" spans="1:2" x14ac:dyDescent="0.25">
      <c r="A114" s="34" t="s">
        <v>113</v>
      </c>
      <c r="B114" s="48">
        <f>IF(COUNT(Vertices[Eigenvector Centrality])&gt;0, N45, NoMetricMessage)</f>
        <v>0</v>
      </c>
    </row>
    <row r="115" spans="1:2" x14ac:dyDescent="0.25">
      <c r="A115" s="34" t="s">
        <v>114</v>
      </c>
      <c r="B115" s="48">
        <f>IFERROR(AVERAGE(Vertices[Eigenvector Centrality]),NoMetricMessage)</f>
        <v>0</v>
      </c>
    </row>
    <row r="116" spans="1:2" x14ac:dyDescent="0.25">
      <c r="A116" s="34" t="s">
        <v>115</v>
      </c>
      <c r="B116" s="48">
        <f>IFERROR(MEDIAN(Vertices[Eigenvector Centrality]),NoMetricMessage)</f>
        <v>0</v>
      </c>
    </row>
    <row r="127" spans="1:2" x14ac:dyDescent="0.25">
      <c r="A127" s="34" t="s">
        <v>140</v>
      </c>
      <c r="B127" s="48">
        <f>IF(COUNT(Vertices[PageRank])&gt;0, P2, NoMetricMessage)</f>
        <v>0</v>
      </c>
    </row>
    <row r="128" spans="1:2" x14ac:dyDescent="0.25">
      <c r="A128" s="34" t="s">
        <v>141</v>
      </c>
      <c r="B128" s="48">
        <f>IF(COUNT(Vertices[PageRank])&gt;0, P45, NoMetricMessage)</f>
        <v>0</v>
      </c>
    </row>
    <row r="129" spans="1:2" x14ac:dyDescent="0.25">
      <c r="A129" s="34" t="s">
        <v>142</v>
      </c>
      <c r="B129" s="48">
        <f>IFERROR(AVERAGE(Vertices[PageRank]),NoMetricMessage)</f>
        <v>0</v>
      </c>
    </row>
    <row r="130" spans="1:2" x14ac:dyDescent="0.25">
      <c r="A130" s="34" t="s">
        <v>143</v>
      </c>
      <c r="B130" s="48">
        <f>IFERROR(MEDIAN(Vertices[PageRank]),NoMetricMessage)</f>
        <v>0</v>
      </c>
    </row>
    <row r="141" spans="1:2" x14ac:dyDescent="0.25">
      <c r="A141" s="34" t="s">
        <v>118</v>
      </c>
      <c r="B141" s="48">
        <f>IF(COUNT(Vertices[Clustering Coefficient])&gt;0, R2, NoMetricMessage)</f>
        <v>0</v>
      </c>
    </row>
    <row r="142" spans="1:2" x14ac:dyDescent="0.25">
      <c r="A142" s="34" t="s">
        <v>119</v>
      </c>
      <c r="B142" s="48">
        <f>IF(COUNT(Vertices[Clustering Coefficient])&gt;0, R45, NoMetricMessage)</f>
        <v>0</v>
      </c>
    </row>
    <row r="143" spans="1:2" x14ac:dyDescent="0.25">
      <c r="A143" s="34" t="s">
        <v>120</v>
      </c>
      <c r="B143" s="48">
        <f>IFERROR(AVERAGE(Vertices[Clustering Coefficient]),NoMetricMessage)</f>
        <v>0</v>
      </c>
    </row>
    <row r="144" spans="1:2" x14ac:dyDescent="0.25">
      <c r="A144" s="34" t="s">
        <v>121</v>
      </c>
      <c r="B144" s="48">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105</v>
      </c>
    </row>
    <row r="3" spans="1:18" x14ac:dyDescent="0.25">
      <c r="A3" s="1" t="s">
        <v>52</v>
      </c>
      <c r="B3" s="1" t="s">
        <v>133</v>
      </c>
      <c r="C3" t="s">
        <v>52</v>
      </c>
      <c r="D3" t="s">
        <v>56</v>
      </c>
      <c r="E3" t="s">
        <v>56</v>
      </c>
      <c r="F3" s="1" t="s">
        <v>52</v>
      </c>
      <c r="G3" t="s">
        <v>66</v>
      </c>
      <c r="H3" t="s">
        <v>68</v>
      </c>
      <c r="J3" t="s">
        <v>30</v>
      </c>
      <c r="K3" t="s">
        <v>1828</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1908</v>
      </c>
    </row>
    <row r="6" spans="1:18" x14ac:dyDescent="0.25">
      <c r="A6">
        <v>0</v>
      </c>
      <c r="B6" s="1" t="s">
        <v>136</v>
      </c>
      <c r="C6">
        <v>1</v>
      </c>
      <c r="D6" t="s">
        <v>59</v>
      </c>
      <c r="E6" t="s">
        <v>59</v>
      </c>
      <c r="F6">
        <v>0</v>
      </c>
      <c r="H6" t="s">
        <v>71</v>
      </c>
      <c r="J6" t="s">
        <v>173</v>
      </c>
      <c r="K6">
        <v>2</v>
      </c>
      <c r="R6" t="s">
        <v>129</v>
      </c>
    </row>
    <row r="7" spans="1:18" x14ac:dyDescent="0.25">
      <c r="A7">
        <v>2</v>
      </c>
      <c r="B7">
        <v>1</v>
      </c>
      <c r="C7">
        <v>0</v>
      </c>
      <c r="D7" t="s">
        <v>60</v>
      </c>
      <c r="E7" t="s">
        <v>60</v>
      </c>
      <c r="F7">
        <v>2</v>
      </c>
      <c r="H7" t="s">
        <v>72</v>
      </c>
      <c r="J7" t="s">
        <v>174</v>
      </c>
      <c r="K7" t="s">
        <v>1907</v>
      </c>
    </row>
    <row r="8" spans="1:18" x14ac:dyDescent="0.25">
      <c r="A8"/>
      <c r="B8">
        <v>2</v>
      </c>
      <c r="C8">
        <v>2</v>
      </c>
      <c r="D8" t="s">
        <v>61</v>
      </c>
      <c r="E8" t="s">
        <v>61</v>
      </c>
      <c r="H8" t="s">
        <v>73</v>
      </c>
      <c r="J8" t="s">
        <v>175</v>
      </c>
      <c r="K8" t="s">
        <v>1852</v>
      </c>
    </row>
    <row r="9" spans="1:18" ht="409.5" x14ac:dyDescent="0.25">
      <c r="A9"/>
      <c r="B9">
        <v>3</v>
      </c>
      <c r="C9">
        <v>4</v>
      </c>
      <c r="D9" t="s">
        <v>62</v>
      </c>
      <c r="E9" t="s">
        <v>62</v>
      </c>
      <c r="H9" t="s">
        <v>74</v>
      </c>
      <c r="J9" t="s">
        <v>1851</v>
      </c>
      <c r="K9" s="13" t="s">
        <v>1909</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defaultRowHeight="15" x14ac:dyDescent="0.25"/>
  <cols>
    <col min="1" max="1" width="39.7109375" customWidth="1"/>
    <col min="2" max="2" width="20.140625" bestFit="1" customWidth="1"/>
  </cols>
  <sheetData>
    <row r="1" spans="1:2" ht="15" customHeight="1" x14ac:dyDescent="0.25">
      <c r="A1" s="13" t="s">
        <v>1834</v>
      </c>
      <c r="B1" s="13" t="s">
        <v>1835</v>
      </c>
    </row>
    <row r="2" spans="1:2" x14ac:dyDescent="0.25">
      <c r="A2" s="78"/>
      <c r="B2" s="78"/>
    </row>
    <row r="4" spans="1:2" ht="15" customHeight="1" x14ac:dyDescent="0.25">
      <c r="A4" s="13" t="s">
        <v>1837</v>
      </c>
      <c r="B4" s="13" t="s">
        <v>1835</v>
      </c>
    </row>
    <row r="5" spans="1:2" x14ac:dyDescent="0.25">
      <c r="A5" s="78"/>
      <c r="B5" s="78"/>
    </row>
    <row r="7" spans="1:2" ht="15" customHeight="1" x14ac:dyDescent="0.25">
      <c r="A7" s="13" t="s">
        <v>1839</v>
      </c>
      <c r="B7" s="13" t="s">
        <v>1835</v>
      </c>
    </row>
    <row r="8" spans="1:2" x14ac:dyDescent="0.25">
      <c r="A8" s="78"/>
      <c r="B8" s="78"/>
    </row>
    <row r="10" spans="1:2" ht="15" customHeight="1" x14ac:dyDescent="0.25">
      <c r="A10" s="13" t="s">
        <v>1841</v>
      </c>
      <c r="B10" s="13" t="s">
        <v>1835</v>
      </c>
    </row>
    <row r="11" spans="1:2" x14ac:dyDescent="0.25">
      <c r="A11" s="78"/>
      <c r="B11" s="78"/>
    </row>
    <row r="13" spans="1:2" ht="15" customHeight="1" x14ac:dyDescent="0.25">
      <c r="A13" s="13" t="s">
        <v>1843</v>
      </c>
      <c r="B13" s="13" t="s">
        <v>1835</v>
      </c>
    </row>
    <row r="14" spans="1:2" x14ac:dyDescent="0.25">
      <c r="A14" s="78"/>
      <c r="B14" s="78"/>
    </row>
    <row r="16" spans="1:2" ht="15" customHeight="1" x14ac:dyDescent="0.25">
      <c r="A16" s="13" t="s">
        <v>1845</v>
      </c>
      <c r="B16" s="13" t="s">
        <v>1835</v>
      </c>
    </row>
    <row r="17" spans="1:2" x14ac:dyDescent="0.25">
      <c r="A17" s="78"/>
      <c r="B17" s="78"/>
    </row>
    <row r="19" spans="1:2" ht="15" customHeight="1" x14ac:dyDescent="0.25">
      <c r="A19" s="13" t="s">
        <v>1846</v>
      </c>
      <c r="B19" s="13" t="s">
        <v>1835</v>
      </c>
    </row>
    <row r="20" spans="1:2" x14ac:dyDescent="0.25">
      <c r="A20" s="78"/>
      <c r="B20" s="78"/>
    </row>
    <row r="22" spans="1:2" ht="15" customHeight="1" x14ac:dyDescent="0.25">
      <c r="A22" s="13" t="s">
        <v>1849</v>
      </c>
      <c r="B22" s="13" t="s">
        <v>1835</v>
      </c>
    </row>
    <row r="23" spans="1:2" x14ac:dyDescent="0.25">
      <c r="A23" s="78" t="s">
        <v>372</v>
      </c>
      <c r="B23" s="78">
        <v>126290</v>
      </c>
    </row>
    <row r="24" spans="1:2" x14ac:dyDescent="0.25">
      <c r="A24" s="78" t="s">
        <v>317</v>
      </c>
      <c r="B24" s="78">
        <v>101041</v>
      </c>
    </row>
    <row r="25" spans="1:2" x14ac:dyDescent="0.25">
      <c r="A25" s="78" t="s">
        <v>346</v>
      </c>
      <c r="B25" s="78">
        <v>97974</v>
      </c>
    </row>
    <row r="26" spans="1:2" x14ac:dyDescent="0.25">
      <c r="A26" s="78" t="s">
        <v>198</v>
      </c>
      <c r="B26" s="78">
        <v>95849</v>
      </c>
    </row>
    <row r="27" spans="1:2" x14ac:dyDescent="0.25">
      <c r="A27" s="78" t="s">
        <v>248</v>
      </c>
      <c r="B27" s="78">
        <v>83151</v>
      </c>
    </row>
    <row r="28" spans="1:2" x14ac:dyDescent="0.25">
      <c r="A28" s="78" t="s">
        <v>390</v>
      </c>
      <c r="B28" s="78">
        <v>72436</v>
      </c>
    </row>
    <row r="29" spans="1:2" x14ac:dyDescent="0.25">
      <c r="A29" s="78" t="s">
        <v>361</v>
      </c>
      <c r="B29" s="78">
        <v>72206</v>
      </c>
    </row>
    <row r="30" spans="1:2" x14ac:dyDescent="0.25">
      <c r="A30" s="78" t="s">
        <v>339</v>
      </c>
      <c r="B30" s="78">
        <v>69723</v>
      </c>
    </row>
    <row r="31" spans="1:2" x14ac:dyDescent="0.25">
      <c r="A31" s="78" t="s">
        <v>403</v>
      </c>
      <c r="B31" s="78">
        <v>59519</v>
      </c>
    </row>
    <row r="32" spans="1:2" x14ac:dyDescent="0.25">
      <c r="A32" s="78" t="s">
        <v>387</v>
      </c>
      <c r="B32" s="78">
        <v>58879</v>
      </c>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 Hai-Jew</dc:creator>
  <cp:lastModifiedBy>Shalin Hai-Jew</cp:lastModifiedBy>
  <dcterms:created xsi:type="dcterms:W3CDTF">2008-01-30T00:41:58Z</dcterms:created>
  <dcterms:modified xsi:type="dcterms:W3CDTF">2013-12-28T17:41:01Z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