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4 Competition BU\M4 comp (04-10-2018)\Registrations\"/>
    </mc:Choice>
  </mc:AlternateContent>
  <bookViews>
    <workbookView xWindow="0" yWindow="0" windowWidth="28800" windowHeight="12000"/>
  </bookViews>
  <sheets>
    <sheet name="Methods" sheetId="26" r:id="rId1"/>
    <sheet name="Point Forecasts-Frequency" sheetId="2" r:id="rId2"/>
    <sheet name="Point Forecasts-Domain" sheetId="14" r:id="rId3"/>
    <sheet name="Point Forecasts-Summary" sheetId="27" r:id="rId4"/>
    <sheet name="Prediction Intervals-Frequency" sheetId="28" r:id="rId5"/>
    <sheet name="Prediction Intervals-Domain" sheetId="29" r:id="rId6"/>
    <sheet name="Prediction Interval-Summary" sheetId="31" r:id="rId7"/>
  </sheets>
  <definedNames>
    <definedName name="_xlnm._FilterDatabase" localSheetId="0" hidden="1">Methods!$A$1:$L$60</definedName>
    <definedName name="_xlnm._FilterDatabase" localSheetId="3" hidden="1">'Point Forecasts-Summary'!$A$2:$AD$61</definedName>
    <definedName name="_xlnm._FilterDatabase" localSheetId="6" hidden="1">'Prediction Interval-Summary'!$A$2:$V$25</definedName>
  </definedNames>
  <calcPr calcId="152511"/>
</workbook>
</file>

<file path=xl/calcChain.xml><?xml version="1.0" encoding="utf-8"?>
<calcChain xmlns="http://schemas.openxmlformats.org/spreadsheetml/2006/main">
  <c r="M4" i="26" l="1"/>
  <c r="M5" i="26"/>
  <c r="M8" i="26"/>
  <c r="M9" i="26"/>
  <c r="M11" i="26"/>
  <c r="M12" i="26"/>
  <c r="M15" i="26"/>
  <c r="M16" i="26"/>
  <c r="M17" i="26"/>
  <c r="M18" i="26"/>
  <c r="M19" i="26"/>
  <c r="M22" i="26"/>
  <c r="M25" i="26"/>
  <c r="M26" i="26"/>
  <c r="M27" i="26"/>
  <c r="M29" i="26"/>
  <c r="M32" i="26"/>
  <c r="M33" i="26"/>
  <c r="M34" i="26"/>
  <c r="M35" i="26"/>
  <c r="M36" i="26"/>
  <c r="M37" i="26"/>
  <c r="M38" i="26"/>
  <c r="M40" i="26"/>
  <c r="M41" i="26"/>
  <c r="M47" i="26"/>
  <c r="M48" i="26"/>
  <c r="M49" i="26"/>
  <c r="M50" i="26"/>
  <c r="M52" i="26"/>
  <c r="M53" i="26"/>
  <c r="M54" i="26"/>
  <c r="M55" i="26"/>
  <c r="M56" i="26"/>
  <c r="M57" i="26"/>
  <c r="M58" i="26"/>
  <c r="M59" i="26"/>
  <c r="M60" i="26"/>
  <c r="V11" i="31"/>
  <c r="R19" i="31"/>
  <c r="Q25" i="31"/>
  <c r="O24" i="31"/>
  <c r="L4" i="31"/>
  <c r="P18" i="31"/>
  <c r="O9" i="31"/>
  <c r="N3" i="31"/>
  <c r="N6" i="31"/>
  <c r="M4" i="31"/>
  <c r="N4" i="31"/>
  <c r="O4" i="31"/>
  <c r="P4" i="31"/>
  <c r="Q4" i="31"/>
  <c r="R4" i="31"/>
  <c r="L5" i="31"/>
  <c r="M5" i="31"/>
  <c r="N5" i="31"/>
  <c r="O5" i="31"/>
  <c r="P5" i="31"/>
  <c r="Q5" i="31"/>
  <c r="R5" i="31"/>
  <c r="L6" i="31"/>
  <c r="M6" i="31"/>
  <c r="O6" i="31"/>
  <c r="P6" i="31"/>
  <c r="Q6" i="31"/>
  <c r="R6" i="31"/>
  <c r="L7" i="31"/>
  <c r="M7" i="31"/>
  <c r="N7" i="31"/>
  <c r="O7" i="31"/>
  <c r="P7" i="31"/>
  <c r="Q7" i="31"/>
  <c r="R7" i="31"/>
  <c r="L8" i="31"/>
  <c r="M8" i="31"/>
  <c r="N8" i="31"/>
  <c r="O8" i="31"/>
  <c r="P8" i="31"/>
  <c r="Q8" i="31"/>
  <c r="R8" i="31"/>
  <c r="L9" i="31"/>
  <c r="M9" i="31"/>
  <c r="N9" i="31"/>
  <c r="P9" i="31"/>
  <c r="Q9" i="31"/>
  <c r="R9" i="31"/>
  <c r="L10" i="31"/>
  <c r="N10" i="31"/>
  <c r="O10" i="31"/>
  <c r="P10" i="31"/>
  <c r="Q10" i="31"/>
  <c r="R10" i="31"/>
  <c r="L11" i="31"/>
  <c r="M11" i="31"/>
  <c r="N11" i="31"/>
  <c r="P11" i="31"/>
  <c r="Q11" i="31"/>
  <c r="R11" i="31"/>
  <c r="L12" i="31"/>
  <c r="N12" i="31"/>
  <c r="O12" i="31"/>
  <c r="P12" i="31"/>
  <c r="Q12" i="31"/>
  <c r="R12" i="31"/>
  <c r="L13" i="31"/>
  <c r="M13" i="31"/>
  <c r="N13" i="31"/>
  <c r="O13" i="31"/>
  <c r="P13" i="31"/>
  <c r="R13" i="31"/>
  <c r="L14" i="31"/>
  <c r="M14" i="31"/>
  <c r="N14" i="31"/>
  <c r="O14" i="31"/>
  <c r="P14" i="31"/>
  <c r="R14" i="31"/>
  <c r="L15" i="31"/>
  <c r="M15" i="31"/>
  <c r="N15" i="31"/>
  <c r="O15" i="31"/>
  <c r="P15" i="31"/>
  <c r="Q15" i="31"/>
  <c r="L16" i="31"/>
  <c r="M16" i="31"/>
  <c r="N16" i="31"/>
  <c r="O16" i="31"/>
  <c r="P16" i="31"/>
  <c r="Q16" i="31"/>
  <c r="R16" i="31"/>
  <c r="L17" i="31"/>
  <c r="N17" i="31"/>
  <c r="O17" i="31"/>
  <c r="P17" i="31"/>
  <c r="Q17" i="31"/>
  <c r="R17" i="31"/>
  <c r="L18" i="31"/>
  <c r="M18" i="31"/>
  <c r="N18" i="31"/>
  <c r="O18" i="31"/>
  <c r="Q18" i="31"/>
  <c r="R18" i="31"/>
  <c r="L19" i="31"/>
  <c r="M19" i="31"/>
  <c r="N19" i="31"/>
  <c r="O19" i="31"/>
  <c r="P19" i="31"/>
  <c r="Q19" i="31"/>
  <c r="L20" i="31"/>
  <c r="M20" i="31"/>
  <c r="N20" i="31"/>
  <c r="O20" i="31"/>
  <c r="P20" i="31"/>
  <c r="Q20" i="31"/>
  <c r="R20" i="31"/>
  <c r="L21" i="31"/>
  <c r="M21" i="31"/>
  <c r="O21" i="31"/>
  <c r="P21" i="31"/>
  <c r="Q21" i="31"/>
  <c r="R21" i="31"/>
  <c r="L22" i="31"/>
  <c r="M22" i="31"/>
  <c r="N22" i="31"/>
  <c r="O22" i="31"/>
  <c r="Q22" i="31"/>
  <c r="R22" i="31"/>
  <c r="L23" i="31"/>
  <c r="M23" i="31"/>
  <c r="N23" i="31"/>
  <c r="O23" i="31"/>
  <c r="Q23" i="31"/>
  <c r="R23" i="31"/>
  <c r="L24" i="31"/>
  <c r="M24" i="31"/>
  <c r="N24" i="31"/>
  <c r="P24" i="31"/>
  <c r="Q24" i="31"/>
  <c r="R24" i="31"/>
  <c r="L25" i="31"/>
  <c r="M25" i="31"/>
  <c r="N25" i="31"/>
  <c r="O25" i="31"/>
  <c r="P25" i="31"/>
  <c r="R25" i="31"/>
  <c r="E4" i="31"/>
  <c r="F4" i="31"/>
  <c r="G4" i="31"/>
  <c r="H4" i="31"/>
  <c r="I4" i="31"/>
  <c r="J4" i="31"/>
  <c r="K4" i="31"/>
  <c r="E5" i="31"/>
  <c r="F5" i="31"/>
  <c r="G5" i="31"/>
  <c r="H5" i="31"/>
  <c r="I5" i="31"/>
  <c r="J5" i="31"/>
  <c r="K5" i="31"/>
  <c r="E6" i="31"/>
  <c r="F6" i="31"/>
  <c r="G6" i="31"/>
  <c r="H6" i="31"/>
  <c r="I6" i="31"/>
  <c r="J6" i="31"/>
  <c r="K6" i="31"/>
  <c r="E7" i="31"/>
  <c r="F7" i="31"/>
  <c r="G7" i="31"/>
  <c r="H7" i="31"/>
  <c r="I7" i="31"/>
  <c r="J7" i="31"/>
  <c r="K7" i="31"/>
  <c r="E8" i="31"/>
  <c r="F8" i="31"/>
  <c r="G8" i="31"/>
  <c r="H8" i="31"/>
  <c r="I8" i="31"/>
  <c r="J8" i="31"/>
  <c r="K8" i="31"/>
  <c r="E9" i="31"/>
  <c r="F9" i="31"/>
  <c r="G9" i="31"/>
  <c r="H9" i="31"/>
  <c r="I9" i="31"/>
  <c r="J9" i="31"/>
  <c r="K9" i="31"/>
  <c r="E10" i="31"/>
  <c r="F10" i="31"/>
  <c r="G10" i="31"/>
  <c r="H10" i="31"/>
  <c r="I10" i="31"/>
  <c r="J10" i="31"/>
  <c r="K10" i="31"/>
  <c r="E11" i="31"/>
  <c r="F11" i="31"/>
  <c r="G11" i="31"/>
  <c r="H11" i="31"/>
  <c r="I11" i="31"/>
  <c r="J11" i="31"/>
  <c r="K11" i="31"/>
  <c r="E12" i="31"/>
  <c r="F12" i="31"/>
  <c r="G12" i="31"/>
  <c r="H12" i="31"/>
  <c r="I12" i="31"/>
  <c r="J12" i="31"/>
  <c r="K12" i="31"/>
  <c r="S12" i="31" s="1"/>
  <c r="E13" i="31"/>
  <c r="F13" i="31"/>
  <c r="G13" i="31"/>
  <c r="H13" i="31"/>
  <c r="I13" i="31"/>
  <c r="J13" i="31"/>
  <c r="K13" i="31"/>
  <c r="E14" i="31"/>
  <c r="F14" i="31"/>
  <c r="G14" i="31"/>
  <c r="H14" i="31"/>
  <c r="I14" i="31"/>
  <c r="J14" i="31"/>
  <c r="K14" i="31"/>
  <c r="E15" i="31"/>
  <c r="F15" i="31"/>
  <c r="G15" i="31"/>
  <c r="H15" i="31"/>
  <c r="I15" i="31"/>
  <c r="J15" i="31"/>
  <c r="K15" i="31"/>
  <c r="E16" i="31"/>
  <c r="F16" i="31"/>
  <c r="G16" i="31"/>
  <c r="H16" i="31"/>
  <c r="I16" i="31"/>
  <c r="J16" i="31"/>
  <c r="K16" i="31"/>
  <c r="E17" i="31"/>
  <c r="F17" i="31"/>
  <c r="G17" i="31"/>
  <c r="H17" i="31"/>
  <c r="I17" i="31"/>
  <c r="J17" i="31"/>
  <c r="K17" i="31"/>
  <c r="V7" i="31" s="1"/>
  <c r="E18" i="31"/>
  <c r="F18" i="31"/>
  <c r="G18" i="31"/>
  <c r="H18" i="31"/>
  <c r="I18" i="31"/>
  <c r="J18" i="31"/>
  <c r="K18" i="31"/>
  <c r="E19" i="31"/>
  <c r="F19" i="31"/>
  <c r="G19" i="31"/>
  <c r="H19" i="31"/>
  <c r="I19" i="31"/>
  <c r="J19" i="31"/>
  <c r="K19" i="31"/>
  <c r="E20" i="31"/>
  <c r="F20" i="31"/>
  <c r="G20" i="31"/>
  <c r="H20" i="31"/>
  <c r="I20" i="31"/>
  <c r="J20" i="31"/>
  <c r="K20" i="31"/>
  <c r="S20" i="31" s="1"/>
  <c r="E21" i="31"/>
  <c r="F21" i="31"/>
  <c r="G21" i="31"/>
  <c r="H21" i="31"/>
  <c r="I21" i="31"/>
  <c r="J21" i="31"/>
  <c r="K21" i="31"/>
  <c r="E22" i="31"/>
  <c r="F22" i="31"/>
  <c r="G22" i="31"/>
  <c r="H22" i="31"/>
  <c r="I22" i="31"/>
  <c r="J22" i="31"/>
  <c r="K22" i="31"/>
  <c r="E23" i="31"/>
  <c r="F23" i="31"/>
  <c r="G23" i="31"/>
  <c r="H23" i="31"/>
  <c r="I23" i="31"/>
  <c r="J23" i="31"/>
  <c r="K23" i="31"/>
  <c r="E24" i="31"/>
  <c r="F24" i="31"/>
  <c r="G24" i="31"/>
  <c r="H24" i="31"/>
  <c r="I24" i="31"/>
  <c r="J24" i="31"/>
  <c r="K24" i="31"/>
  <c r="S24" i="31" s="1"/>
  <c r="E25" i="31"/>
  <c r="F25" i="31"/>
  <c r="G25" i="31"/>
  <c r="H25" i="31"/>
  <c r="I25" i="31"/>
  <c r="J25" i="31"/>
  <c r="K25" i="31"/>
  <c r="R3" i="31"/>
  <c r="Q3" i="31"/>
  <c r="P3" i="31"/>
  <c r="O3" i="31"/>
  <c r="M3" i="31"/>
  <c r="L3" i="31"/>
  <c r="K3" i="31"/>
  <c r="J3" i="31"/>
  <c r="I3" i="31"/>
  <c r="H3" i="31"/>
  <c r="G3" i="31"/>
  <c r="F3" i="31"/>
  <c r="E3" i="31"/>
  <c r="L61" i="26"/>
  <c r="L62" i="26"/>
  <c r="D25" i="31"/>
  <c r="C25" i="31"/>
  <c r="B25" i="31"/>
  <c r="D24" i="31"/>
  <c r="C24" i="31"/>
  <c r="B24" i="31"/>
  <c r="D23" i="31"/>
  <c r="C23" i="31"/>
  <c r="B23" i="31"/>
  <c r="D22" i="31"/>
  <c r="C22" i="31"/>
  <c r="B22" i="31"/>
  <c r="D21" i="31"/>
  <c r="C21" i="31"/>
  <c r="B21" i="31"/>
  <c r="D20" i="31"/>
  <c r="C20" i="31"/>
  <c r="B20" i="31"/>
  <c r="D19" i="31"/>
  <c r="C19" i="31"/>
  <c r="B19" i="31"/>
  <c r="D18" i="31"/>
  <c r="C18" i="31"/>
  <c r="B18" i="31"/>
  <c r="D17" i="31"/>
  <c r="C17" i="31"/>
  <c r="B17" i="31"/>
  <c r="D16" i="31"/>
  <c r="C16" i="31"/>
  <c r="B16" i="31"/>
  <c r="D15" i="31"/>
  <c r="C15" i="31"/>
  <c r="B15" i="31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9" i="31"/>
  <c r="C9" i="31"/>
  <c r="B9" i="31"/>
  <c r="D8" i="31"/>
  <c r="C8" i="31"/>
  <c r="B8" i="31"/>
  <c r="D7" i="31"/>
  <c r="C7" i="31"/>
  <c r="B7" i="31"/>
  <c r="D6" i="31"/>
  <c r="C6" i="31"/>
  <c r="B6" i="31"/>
  <c r="D5" i="31"/>
  <c r="C5" i="31"/>
  <c r="B5" i="31"/>
  <c r="D4" i="31"/>
  <c r="C4" i="31"/>
  <c r="B4" i="31"/>
  <c r="D3" i="31"/>
  <c r="C3" i="31"/>
  <c r="B3" i="31"/>
  <c r="S16" i="31" l="1"/>
  <c r="S3" i="31"/>
  <c r="S21" i="31"/>
  <c r="S13" i="31"/>
  <c r="S22" i="31"/>
  <c r="S14" i="31"/>
  <c r="S23" i="31"/>
  <c r="S15" i="31"/>
  <c r="S7" i="31"/>
  <c r="V19" i="31"/>
  <c r="T25" i="31"/>
  <c r="M45" i="26" s="1"/>
  <c r="T9" i="31"/>
  <c r="M13" i="26" s="1"/>
  <c r="S18" i="31"/>
  <c r="S10" i="31"/>
  <c r="S19" i="31"/>
  <c r="S11" i="31"/>
  <c r="S4" i="31"/>
  <c r="S5" i="31"/>
  <c r="T13" i="31"/>
  <c r="M31" i="26" s="1"/>
  <c r="T22" i="31"/>
  <c r="M43" i="26" s="1"/>
  <c r="T14" i="31"/>
  <c r="M30" i="26" s="1"/>
  <c r="T6" i="31"/>
  <c r="M61" i="26" s="1"/>
  <c r="S6" i="31"/>
  <c r="U16" i="31"/>
  <c r="S25" i="31"/>
  <c r="S17" i="31"/>
  <c r="S9" i="31"/>
  <c r="T24" i="31"/>
  <c r="M46" i="26" s="1"/>
  <c r="T16" i="31"/>
  <c r="M20" i="26" s="1"/>
  <c r="T8" i="31"/>
  <c r="M7" i="26" s="1"/>
  <c r="V22" i="31"/>
  <c r="V14" i="31"/>
  <c r="V6" i="31"/>
  <c r="S8" i="31"/>
  <c r="T23" i="31"/>
  <c r="M44" i="26" s="1"/>
  <c r="T15" i="31"/>
  <c r="M28" i="26" s="1"/>
  <c r="T7" i="31"/>
  <c r="M6" i="26" s="1"/>
  <c r="V21" i="31"/>
  <c r="V13" i="31"/>
  <c r="V5" i="31"/>
  <c r="V20" i="31"/>
  <c r="V12" i="31"/>
  <c r="V4" i="31"/>
  <c r="T21" i="31"/>
  <c r="M42" i="26" s="1"/>
  <c r="U4" i="31"/>
  <c r="T20" i="31"/>
  <c r="M23" i="26" s="1"/>
  <c r="T12" i="31"/>
  <c r="M14" i="26" s="1"/>
  <c r="T4" i="31"/>
  <c r="M3" i="26" s="1"/>
  <c r="V3" i="31"/>
  <c r="V18" i="31"/>
  <c r="V10" i="31"/>
  <c r="U20" i="31"/>
  <c r="T19" i="31"/>
  <c r="M39" i="26" s="1"/>
  <c r="T11" i="31"/>
  <c r="M62" i="26" s="1"/>
  <c r="V25" i="31"/>
  <c r="V17" i="31"/>
  <c r="V9" i="31"/>
  <c r="T5" i="31"/>
  <c r="M10" i="26" s="1"/>
  <c r="T3" i="31"/>
  <c r="M2" i="26" s="1"/>
  <c r="T18" i="31"/>
  <c r="M21" i="26" s="1"/>
  <c r="T10" i="31"/>
  <c r="M24" i="26" s="1"/>
  <c r="V24" i="31"/>
  <c r="V16" i="31"/>
  <c r="V8" i="31"/>
  <c r="T17" i="31"/>
  <c r="M51" i="26" s="1"/>
  <c r="V23" i="31"/>
  <c r="V15" i="31"/>
  <c r="M17" i="31"/>
  <c r="Q13" i="31"/>
  <c r="O11" i="31"/>
  <c r="R15" i="31"/>
  <c r="U15" i="31" s="1"/>
  <c r="Q14" i="31"/>
  <c r="M10" i="31"/>
  <c r="P22" i="31"/>
  <c r="P23" i="31"/>
  <c r="N21" i="31"/>
  <c r="M12" i="31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3" i="27"/>
  <c r="U10" i="31" l="1"/>
  <c r="U13" i="31"/>
  <c r="U3" i="31"/>
  <c r="U19" i="31"/>
  <c r="U21" i="31"/>
  <c r="U24" i="31"/>
  <c r="U23" i="31"/>
  <c r="U9" i="31"/>
  <c r="U12" i="31"/>
  <c r="U22" i="31"/>
  <c r="U6" i="31"/>
  <c r="U17" i="31"/>
  <c r="U11" i="31"/>
  <c r="U8" i="31"/>
  <c r="U5" i="31"/>
  <c r="U7" i="31"/>
  <c r="U18" i="31"/>
  <c r="U25" i="31"/>
  <c r="U14" i="31"/>
  <c r="AC3" i="27"/>
  <c r="AD3" i="27"/>
  <c r="AB60" i="27"/>
  <c r="AB56" i="27"/>
  <c r="AB55" i="27"/>
  <c r="AB47" i="27"/>
  <c r="AB35" i="27"/>
  <c r="AB27" i="27"/>
  <c r="AB19" i="27"/>
  <c r="AB11" i="27"/>
  <c r="AB58" i="27"/>
  <c r="AB54" i="27"/>
  <c r="AB50" i="27"/>
  <c r="AB46" i="27"/>
  <c r="AB42" i="27"/>
  <c r="AB38" i="27"/>
  <c r="AB34" i="27"/>
  <c r="AB30" i="27"/>
  <c r="AB26" i="27"/>
  <c r="AB22" i="27"/>
  <c r="AB18" i="27"/>
  <c r="AB14" i="27"/>
  <c r="AB10" i="27"/>
  <c r="AB6" i="27"/>
  <c r="AB48" i="27"/>
  <c r="AB59" i="27"/>
  <c r="AB51" i="27"/>
  <c r="AB43" i="27"/>
  <c r="AB39" i="27"/>
  <c r="AB31" i="27"/>
  <c r="AB23" i="27"/>
  <c r="AB15" i="27"/>
  <c r="AB7" i="27"/>
  <c r="AB61" i="27"/>
  <c r="AB57" i="27"/>
  <c r="AB53" i="27"/>
  <c r="AB49" i="27"/>
  <c r="AB45" i="27"/>
  <c r="AB41" i="27"/>
  <c r="AB37" i="27"/>
  <c r="AB33" i="27"/>
  <c r="AB29" i="27"/>
  <c r="AB25" i="27"/>
  <c r="AB21" i="27"/>
  <c r="AB17" i="27"/>
  <c r="AB13" i="27"/>
  <c r="AB9" i="27"/>
  <c r="AB5" i="27"/>
  <c r="AB52" i="27"/>
  <c r="AB44" i="27"/>
  <c r="AB40" i="27"/>
  <c r="AB36" i="27"/>
  <c r="AB32" i="27"/>
  <c r="AB28" i="27"/>
  <c r="AB24" i="27"/>
  <c r="AB20" i="27"/>
  <c r="AB16" i="27"/>
  <c r="AB12" i="27"/>
  <c r="AB8" i="27"/>
  <c r="AB4" i="27"/>
  <c r="AB3" i="27"/>
  <c r="P61" i="14" l="1"/>
  <c r="Q61" i="14"/>
  <c r="R61" i="14"/>
  <c r="S61" i="14"/>
  <c r="T61" i="14"/>
  <c r="U61" i="14"/>
  <c r="V61" i="14"/>
  <c r="P61" i="2"/>
  <c r="Q61" i="2"/>
  <c r="R61" i="2"/>
  <c r="S61" i="2"/>
  <c r="T61" i="2"/>
  <c r="U61" i="2"/>
  <c r="V61" i="2"/>
  <c r="V22" i="2" l="1"/>
  <c r="P3" i="2"/>
  <c r="P60" i="2" l="1"/>
  <c r="Q60" i="2"/>
  <c r="R60" i="2"/>
  <c r="S60" i="2"/>
  <c r="T60" i="2"/>
  <c r="U60" i="2"/>
  <c r="V60" i="2"/>
  <c r="P60" i="14"/>
  <c r="Q60" i="14"/>
  <c r="R60" i="14"/>
  <c r="S60" i="14"/>
  <c r="T60" i="14"/>
  <c r="U60" i="14"/>
  <c r="V60" i="14"/>
  <c r="U13" i="2" l="1"/>
  <c r="V14" i="2" l="1"/>
  <c r="U14" i="2"/>
  <c r="P58" i="14"/>
  <c r="Q58" i="14"/>
  <c r="R58" i="14"/>
  <c r="S58" i="14"/>
  <c r="T58" i="14"/>
  <c r="U58" i="14"/>
  <c r="V58" i="14"/>
  <c r="P59" i="14"/>
  <c r="Q59" i="14"/>
  <c r="R59" i="14"/>
  <c r="S59" i="14"/>
  <c r="T59" i="14"/>
  <c r="U59" i="14"/>
  <c r="V59" i="14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5" i="14"/>
  <c r="Q55" i="14"/>
  <c r="R55" i="14"/>
  <c r="S55" i="14"/>
  <c r="T55" i="14"/>
  <c r="U55" i="14"/>
  <c r="V55" i="14"/>
  <c r="P56" i="14"/>
  <c r="Q56" i="14"/>
  <c r="R56" i="14"/>
  <c r="S56" i="14"/>
  <c r="T56" i="14"/>
  <c r="U56" i="14"/>
  <c r="V56" i="14"/>
  <c r="P57" i="14"/>
  <c r="Q57" i="14"/>
  <c r="R57" i="14"/>
  <c r="S57" i="14"/>
  <c r="T57" i="14"/>
  <c r="U57" i="14"/>
  <c r="V57" i="14"/>
  <c r="V49" i="14"/>
  <c r="P50" i="14"/>
  <c r="Q50" i="14"/>
  <c r="R50" i="14"/>
  <c r="S50" i="14"/>
  <c r="T50" i="14"/>
  <c r="U50" i="14"/>
  <c r="V50" i="14"/>
  <c r="P51" i="14"/>
  <c r="Q51" i="14"/>
  <c r="R51" i="14"/>
  <c r="S51" i="14"/>
  <c r="T51" i="14"/>
  <c r="U51" i="14"/>
  <c r="V51" i="14"/>
  <c r="P52" i="14"/>
  <c r="Q52" i="14"/>
  <c r="R52" i="14"/>
  <c r="S52" i="14"/>
  <c r="T52" i="14"/>
  <c r="U52" i="14"/>
  <c r="V52" i="14"/>
  <c r="P53" i="14"/>
  <c r="Q53" i="14"/>
  <c r="R53" i="14"/>
  <c r="S53" i="14"/>
  <c r="T53" i="14"/>
  <c r="U53" i="14"/>
  <c r="V53" i="14"/>
  <c r="P54" i="14"/>
  <c r="Q54" i="14"/>
  <c r="R54" i="14"/>
  <c r="S54" i="14"/>
  <c r="T54" i="14"/>
  <c r="U54" i="14"/>
  <c r="V54" i="14"/>
  <c r="V49" i="2"/>
  <c r="P50" i="2"/>
  <c r="Q50" i="2"/>
  <c r="R50" i="2"/>
  <c r="S50" i="2"/>
  <c r="T50" i="2"/>
  <c r="U50" i="2"/>
  <c r="V50" i="2"/>
  <c r="P51" i="2"/>
  <c r="Q51" i="2"/>
  <c r="R51" i="2"/>
  <c r="S51" i="2"/>
  <c r="T51" i="2"/>
  <c r="U51" i="2"/>
  <c r="V51" i="2"/>
  <c r="P52" i="2"/>
  <c r="Q52" i="2"/>
  <c r="R52" i="2"/>
  <c r="S52" i="2"/>
  <c r="T52" i="2"/>
  <c r="U52" i="2"/>
  <c r="V52" i="2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48" i="14" l="1"/>
  <c r="Q48" i="14"/>
  <c r="R48" i="14"/>
  <c r="S48" i="14"/>
  <c r="T48" i="14"/>
  <c r="U48" i="14"/>
  <c r="V48" i="14"/>
  <c r="P48" i="2"/>
  <c r="Q48" i="2"/>
  <c r="R48" i="2"/>
  <c r="S48" i="2"/>
  <c r="T48" i="2"/>
  <c r="U48" i="2"/>
  <c r="V48" i="2"/>
  <c r="P47" i="2" l="1"/>
  <c r="Q47" i="2"/>
  <c r="R47" i="2"/>
  <c r="S47" i="2"/>
  <c r="T47" i="2"/>
  <c r="U47" i="2"/>
  <c r="V47" i="2"/>
  <c r="P47" i="14"/>
  <c r="Q47" i="14"/>
  <c r="R47" i="14"/>
  <c r="S47" i="14"/>
  <c r="T47" i="14"/>
  <c r="U47" i="14"/>
  <c r="V47" i="14"/>
  <c r="V46" i="14"/>
  <c r="V46" i="2"/>
  <c r="P45" i="2"/>
  <c r="Q45" i="2"/>
  <c r="R45" i="2"/>
  <c r="S45" i="2"/>
  <c r="T45" i="2"/>
  <c r="U45" i="2"/>
  <c r="V45" i="2"/>
  <c r="P45" i="14"/>
  <c r="Q45" i="14"/>
  <c r="R45" i="14"/>
  <c r="S45" i="14"/>
  <c r="T45" i="14"/>
  <c r="U45" i="14"/>
  <c r="V45" i="14"/>
  <c r="P44" i="14" l="1"/>
  <c r="Q44" i="14"/>
  <c r="R44" i="14"/>
  <c r="S44" i="14"/>
  <c r="T44" i="14"/>
  <c r="U44" i="14"/>
  <c r="V44" i="14"/>
  <c r="P44" i="2"/>
  <c r="Q44" i="2"/>
  <c r="R44" i="2"/>
  <c r="S44" i="2"/>
  <c r="T44" i="2"/>
  <c r="U44" i="2"/>
  <c r="V44" i="2"/>
  <c r="P40" i="14" l="1"/>
  <c r="Q40" i="14"/>
  <c r="R40" i="14"/>
  <c r="S40" i="14"/>
  <c r="T40" i="14"/>
  <c r="U40" i="14"/>
  <c r="V40" i="14"/>
  <c r="P41" i="14"/>
  <c r="Q41" i="14"/>
  <c r="R41" i="14"/>
  <c r="S41" i="14"/>
  <c r="T41" i="14"/>
  <c r="U41" i="14"/>
  <c r="V41" i="14"/>
  <c r="P42" i="14"/>
  <c r="Q42" i="14"/>
  <c r="R42" i="14"/>
  <c r="S42" i="14"/>
  <c r="T42" i="14"/>
  <c r="U42" i="14"/>
  <c r="V42" i="14"/>
  <c r="P43" i="14"/>
  <c r="Q43" i="14"/>
  <c r="R43" i="14"/>
  <c r="S43" i="14"/>
  <c r="T43" i="14"/>
  <c r="U43" i="14"/>
  <c r="V43" i="14"/>
  <c r="P40" i="2"/>
  <c r="Q40" i="2"/>
  <c r="R40" i="2"/>
  <c r="S40" i="2"/>
  <c r="T40" i="2"/>
  <c r="U40" i="2"/>
  <c r="V40" i="2"/>
  <c r="P41" i="2"/>
  <c r="Q41" i="2"/>
  <c r="R41" i="2"/>
  <c r="S41" i="2"/>
  <c r="T41" i="2"/>
  <c r="U41" i="2"/>
  <c r="V41" i="2"/>
  <c r="P42" i="2"/>
  <c r="Q42" i="2"/>
  <c r="R42" i="2"/>
  <c r="S42" i="2"/>
  <c r="T42" i="2"/>
  <c r="U42" i="2"/>
  <c r="V42" i="2"/>
  <c r="P43" i="2"/>
  <c r="Q43" i="2"/>
  <c r="R43" i="2"/>
  <c r="S43" i="2"/>
  <c r="T43" i="2"/>
  <c r="U43" i="2"/>
  <c r="V43" i="2"/>
  <c r="P39" i="14" l="1"/>
  <c r="Q39" i="14"/>
  <c r="R39" i="14"/>
  <c r="S39" i="14"/>
  <c r="T39" i="14"/>
  <c r="U39" i="14"/>
  <c r="V39" i="14"/>
  <c r="P39" i="2"/>
  <c r="Q39" i="2"/>
  <c r="R39" i="2"/>
  <c r="S39" i="2"/>
  <c r="T39" i="2"/>
  <c r="U39" i="2"/>
  <c r="V39" i="2"/>
  <c r="P37" i="14" l="1"/>
  <c r="Q37" i="14"/>
  <c r="R37" i="14"/>
  <c r="S37" i="14"/>
  <c r="T37" i="14"/>
  <c r="U37" i="14"/>
  <c r="V37" i="14"/>
  <c r="P38" i="14"/>
  <c r="Q38" i="14"/>
  <c r="R38" i="14"/>
  <c r="S38" i="14"/>
  <c r="T38" i="14"/>
  <c r="U38" i="14"/>
  <c r="V38" i="14"/>
  <c r="P37" i="2"/>
  <c r="Q37" i="2"/>
  <c r="R37" i="2"/>
  <c r="S37" i="2"/>
  <c r="T37" i="2"/>
  <c r="U37" i="2"/>
  <c r="V37" i="2"/>
  <c r="P38" i="2"/>
  <c r="Q38" i="2"/>
  <c r="R38" i="2"/>
  <c r="S38" i="2"/>
  <c r="T38" i="2"/>
  <c r="U38" i="2"/>
  <c r="V38" i="2"/>
  <c r="P36" i="14" l="1"/>
  <c r="Q36" i="14"/>
  <c r="R36" i="14"/>
  <c r="S36" i="14"/>
  <c r="T36" i="14"/>
  <c r="U36" i="14"/>
  <c r="V36" i="14"/>
  <c r="P36" i="2" l="1"/>
  <c r="Q36" i="2"/>
  <c r="R36" i="2"/>
  <c r="S36" i="2"/>
  <c r="T36" i="2"/>
  <c r="U36" i="2"/>
  <c r="V36" i="2"/>
  <c r="P34" i="14" l="1"/>
  <c r="Q34" i="14"/>
  <c r="R34" i="14"/>
  <c r="S34" i="14"/>
  <c r="T34" i="14"/>
  <c r="U34" i="14"/>
  <c r="V34" i="14"/>
  <c r="P35" i="14"/>
  <c r="Q35" i="14"/>
  <c r="R35" i="14"/>
  <c r="S35" i="14"/>
  <c r="T35" i="14"/>
  <c r="U35" i="14"/>
  <c r="V35" i="14"/>
  <c r="P34" i="2"/>
  <c r="Q34" i="2"/>
  <c r="R34" i="2"/>
  <c r="S34" i="2"/>
  <c r="T34" i="2"/>
  <c r="U34" i="2"/>
  <c r="V34" i="2"/>
  <c r="P35" i="2"/>
  <c r="Q35" i="2"/>
  <c r="R35" i="2"/>
  <c r="S35" i="2"/>
  <c r="T35" i="2"/>
  <c r="U35" i="2"/>
  <c r="V35" i="2"/>
  <c r="P32" i="2" l="1"/>
  <c r="Q32" i="2"/>
  <c r="R32" i="2"/>
  <c r="S32" i="2"/>
  <c r="T32" i="2"/>
  <c r="U32" i="2"/>
  <c r="P33" i="2"/>
  <c r="Q33" i="2"/>
  <c r="R33" i="2"/>
  <c r="S33" i="2"/>
  <c r="T33" i="2"/>
  <c r="U33" i="2"/>
  <c r="P32" i="14"/>
  <c r="Q32" i="14"/>
  <c r="R32" i="14"/>
  <c r="S32" i="14"/>
  <c r="T32" i="14"/>
  <c r="U32" i="14"/>
  <c r="V32" i="14"/>
  <c r="P33" i="14"/>
  <c r="Q33" i="14"/>
  <c r="R33" i="14"/>
  <c r="S33" i="14"/>
  <c r="T33" i="14"/>
  <c r="U33" i="14"/>
  <c r="V33" i="14"/>
  <c r="V32" i="2"/>
  <c r="V33" i="2"/>
  <c r="P31" i="14" l="1"/>
  <c r="Q31" i="14"/>
  <c r="R31" i="14"/>
  <c r="S31" i="14"/>
  <c r="T31" i="14"/>
  <c r="U31" i="14"/>
  <c r="V31" i="14"/>
  <c r="P31" i="2"/>
  <c r="Q31" i="2"/>
  <c r="R31" i="2"/>
  <c r="S31" i="2"/>
  <c r="T31" i="2"/>
  <c r="U31" i="2"/>
  <c r="V31" i="2"/>
  <c r="P14" i="2" l="1"/>
  <c r="Q14" i="2"/>
  <c r="R14" i="2"/>
  <c r="S14" i="2"/>
  <c r="T14" i="2"/>
  <c r="P15" i="2"/>
  <c r="Q15" i="2"/>
  <c r="R15" i="2"/>
  <c r="S15" i="2"/>
  <c r="T15" i="2"/>
  <c r="U15" i="2"/>
  <c r="V15" i="2"/>
  <c r="P16" i="2"/>
  <c r="Q16" i="2"/>
  <c r="R16" i="2"/>
  <c r="S16" i="2"/>
  <c r="T16" i="2"/>
  <c r="U16" i="2"/>
  <c r="V16" i="2"/>
  <c r="P17" i="2"/>
  <c r="Q17" i="2"/>
  <c r="R17" i="2"/>
  <c r="S17" i="2"/>
  <c r="T17" i="2"/>
  <c r="U17" i="2"/>
  <c r="V17" i="2"/>
  <c r="P18" i="2"/>
  <c r="Q18" i="2"/>
  <c r="R18" i="2"/>
  <c r="S18" i="2"/>
  <c r="T18" i="2"/>
  <c r="U18" i="2"/>
  <c r="V18" i="2"/>
  <c r="P19" i="2"/>
  <c r="Q19" i="2"/>
  <c r="R19" i="2"/>
  <c r="S19" i="2"/>
  <c r="T19" i="2"/>
  <c r="U19" i="2"/>
  <c r="V19" i="2"/>
  <c r="P20" i="2"/>
  <c r="Q20" i="2"/>
  <c r="R20" i="2"/>
  <c r="S20" i="2"/>
  <c r="T20" i="2"/>
  <c r="U20" i="2"/>
  <c r="V20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P23" i="2"/>
  <c r="Q23" i="2"/>
  <c r="R23" i="2"/>
  <c r="S23" i="2"/>
  <c r="T23" i="2"/>
  <c r="U23" i="2"/>
  <c r="V23" i="2"/>
  <c r="P24" i="2"/>
  <c r="Q24" i="2"/>
  <c r="R24" i="2"/>
  <c r="S24" i="2"/>
  <c r="T24" i="2"/>
  <c r="U24" i="2"/>
  <c r="V24" i="2"/>
  <c r="P25" i="2"/>
  <c r="Q25" i="2"/>
  <c r="R25" i="2"/>
  <c r="S25" i="2"/>
  <c r="T25" i="2"/>
  <c r="U25" i="2"/>
  <c r="V25" i="2"/>
  <c r="P26" i="2"/>
  <c r="Q26" i="2"/>
  <c r="R26" i="2"/>
  <c r="S26" i="2"/>
  <c r="T26" i="2"/>
  <c r="U26" i="2"/>
  <c r="V26" i="2"/>
  <c r="P27" i="2"/>
  <c r="Q27" i="2"/>
  <c r="R27" i="2"/>
  <c r="S27" i="2"/>
  <c r="T27" i="2"/>
  <c r="U27" i="2"/>
  <c r="V27" i="2"/>
  <c r="P28" i="2"/>
  <c r="Q28" i="2"/>
  <c r="R28" i="2"/>
  <c r="S28" i="2"/>
  <c r="T28" i="2"/>
  <c r="U28" i="2"/>
  <c r="V28" i="2"/>
  <c r="P29" i="2"/>
  <c r="Q29" i="2"/>
  <c r="R29" i="2"/>
  <c r="S29" i="2"/>
  <c r="T29" i="2"/>
  <c r="U29" i="2"/>
  <c r="V29" i="2"/>
  <c r="P30" i="2"/>
  <c r="Q30" i="2"/>
  <c r="R30" i="2"/>
  <c r="S30" i="2"/>
  <c r="T30" i="2"/>
  <c r="U30" i="2"/>
  <c r="V30" i="2"/>
  <c r="P28" i="14"/>
  <c r="Q28" i="14"/>
  <c r="R28" i="14"/>
  <c r="S28" i="14"/>
  <c r="T28" i="14"/>
  <c r="U28" i="14"/>
  <c r="V28" i="14"/>
  <c r="P29" i="14"/>
  <c r="Q29" i="14"/>
  <c r="R29" i="14"/>
  <c r="S29" i="14"/>
  <c r="T29" i="14"/>
  <c r="U29" i="14"/>
  <c r="V29" i="14"/>
  <c r="P30" i="14"/>
  <c r="Q30" i="14"/>
  <c r="R30" i="14"/>
  <c r="S30" i="14"/>
  <c r="T30" i="14"/>
  <c r="U30" i="14"/>
  <c r="V30" i="14"/>
  <c r="P14" i="14"/>
  <c r="Q14" i="14"/>
  <c r="R14" i="14"/>
  <c r="S14" i="14"/>
  <c r="T14" i="14"/>
  <c r="U14" i="14"/>
  <c r="V14" i="14"/>
  <c r="P15" i="14"/>
  <c r="Q15" i="14"/>
  <c r="R15" i="14"/>
  <c r="S15" i="14"/>
  <c r="T15" i="14"/>
  <c r="U15" i="14"/>
  <c r="V15" i="14"/>
  <c r="P16" i="14"/>
  <c r="Q16" i="14"/>
  <c r="R16" i="14"/>
  <c r="S16" i="14"/>
  <c r="T16" i="14"/>
  <c r="U16" i="14"/>
  <c r="V16" i="14"/>
  <c r="P17" i="14"/>
  <c r="Q17" i="14"/>
  <c r="R17" i="14"/>
  <c r="S17" i="14"/>
  <c r="T17" i="14"/>
  <c r="U17" i="14"/>
  <c r="V17" i="14"/>
  <c r="P18" i="14"/>
  <c r="Q18" i="14"/>
  <c r="R18" i="14"/>
  <c r="S18" i="14"/>
  <c r="T18" i="14"/>
  <c r="U18" i="14"/>
  <c r="V18" i="14"/>
  <c r="P19" i="14"/>
  <c r="Q19" i="14"/>
  <c r="R19" i="14"/>
  <c r="S19" i="14"/>
  <c r="T19" i="14"/>
  <c r="U19" i="14"/>
  <c r="V19" i="14"/>
  <c r="P20" i="14"/>
  <c r="Q20" i="14"/>
  <c r="R20" i="14"/>
  <c r="S20" i="14"/>
  <c r="T20" i="14"/>
  <c r="U20" i="14"/>
  <c r="V20" i="14"/>
  <c r="P21" i="14"/>
  <c r="Q21" i="14"/>
  <c r="R21" i="14"/>
  <c r="S21" i="14"/>
  <c r="T21" i="14"/>
  <c r="U21" i="14"/>
  <c r="V21" i="14"/>
  <c r="P22" i="14"/>
  <c r="Q22" i="14"/>
  <c r="R22" i="14"/>
  <c r="S22" i="14"/>
  <c r="T22" i="14"/>
  <c r="U22" i="14"/>
  <c r="V22" i="14"/>
  <c r="P23" i="14"/>
  <c r="Q23" i="14"/>
  <c r="R23" i="14"/>
  <c r="S23" i="14"/>
  <c r="T23" i="14"/>
  <c r="U23" i="14"/>
  <c r="V23" i="14"/>
  <c r="P24" i="14"/>
  <c r="Q24" i="14"/>
  <c r="R24" i="14"/>
  <c r="S24" i="14"/>
  <c r="T24" i="14"/>
  <c r="U24" i="14"/>
  <c r="V24" i="14"/>
  <c r="P25" i="14"/>
  <c r="Q25" i="14"/>
  <c r="R25" i="14"/>
  <c r="S25" i="14"/>
  <c r="T25" i="14"/>
  <c r="U25" i="14"/>
  <c r="V25" i="14"/>
  <c r="P26" i="14"/>
  <c r="Q26" i="14"/>
  <c r="R26" i="14"/>
  <c r="S26" i="14"/>
  <c r="T26" i="14"/>
  <c r="U26" i="14"/>
  <c r="V26" i="14"/>
  <c r="P27" i="14"/>
  <c r="Q27" i="14"/>
  <c r="R27" i="14"/>
  <c r="S27" i="14"/>
  <c r="T27" i="14"/>
  <c r="U27" i="14"/>
  <c r="V27" i="14"/>
  <c r="U13" i="14" l="1"/>
  <c r="T13" i="14"/>
  <c r="S13" i="14"/>
  <c r="R13" i="14"/>
  <c r="Q13" i="14"/>
  <c r="P13" i="14"/>
  <c r="U12" i="14"/>
  <c r="T12" i="14"/>
  <c r="S12" i="14"/>
  <c r="R12" i="14"/>
  <c r="Q12" i="14"/>
  <c r="P12" i="14"/>
  <c r="U11" i="14"/>
  <c r="T11" i="14"/>
  <c r="S11" i="14"/>
  <c r="R11" i="14"/>
  <c r="Q11" i="14"/>
  <c r="P11" i="14"/>
  <c r="U10" i="14"/>
  <c r="T10" i="14"/>
  <c r="S10" i="14"/>
  <c r="R10" i="14"/>
  <c r="Q10" i="14"/>
  <c r="P10" i="14"/>
  <c r="U9" i="14"/>
  <c r="T9" i="14"/>
  <c r="S9" i="14"/>
  <c r="R9" i="14"/>
  <c r="Q9" i="14"/>
  <c r="P9" i="14"/>
  <c r="U8" i="14"/>
  <c r="T8" i="14"/>
  <c r="S8" i="14"/>
  <c r="R8" i="14"/>
  <c r="Q8" i="14"/>
  <c r="P8" i="14"/>
  <c r="U7" i="14"/>
  <c r="T7" i="14"/>
  <c r="S7" i="14"/>
  <c r="R7" i="14"/>
  <c r="Q7" i="14"/>
  <c r="P7" i="14"/>
  <c r="U6" i="14"/>
  <c r="T6" i="14"/>
  <c r="S6" i="14"/>
  <c r="R6" i="14"/>
  <c r="Q6" i="14"/>
  <c r="P6" i="14"/>
  <c r="U5" i="14"/>
  <c r="T5" i="14"/>
  <c r="S5" i="14"/>
  <c r="R5" i="14"/>
  <c r="Q5" i="14"/>
  <c r="P5" i="14"/>
  <c r="U4" i="14"/>
  <c r="T4" i="14"/>
  <c r="S4" i="14"/>
  <c r="R4" i="14"/>
  <c r="Q4" i="14"/>
  <c r="P4" i="14"/>
  <c r="U3" i="14"/>
  <c r="T3" i="14"/>
  <c r="S3" i="14"/>
  <c r="R3" i="14"/>
  <c r="Q3" i="14"/>
  <c r="P3" i="14"/>
  <c r="V3" i="14" l="1"/>
  <c r="V5" i="14"/>
  <c r="V7" i="14"/>
  <c r="V10" i="14"/>
  <c r="V6" i="14"/>
  <c r="V11" i="14"/>
  <c r="V12" i="14"/>
  <c r="V9" i="14"/>
  <c r="V4" i="14"/>
  <c r="V8" i="14"/>
  <c r="V13" i="14"/>
  <c r="P11" i="2" l="1"/>
  <c r="Q11" i="2"/>
  <c r="R11" i="2"/>
  <c r="S11" i="2"/>
  <c r="T11" i="2"/>
  <c r="U11" i="2"/>
  <c r="P12" i="2"/>
  <c r="Q12" i="2"/>
  <c r="R12" i="2"/>
  <c r="S12" i="2"/>
  <c r="T12" i="2"/>
  <c r="U12" i="2"/>
  <c r="Q3" i="2" l="1"/>
  <c r="V11" i="2" l="1"/>
  <c r="V12" i="2"/>
  <c r="V13" i="2"/>
  <c r="V3" i="2"/>
  <c r="U3" i="2" l="1"/>
  <c r="T3" i="2"/>
  <c r="S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3" i="2"/>
  <c r="T13" i="2"/>
  <c r="R3" i="2"/>
  <c r="R4" i="2" l="1"/>
  <c r="R5" i="2"/>
  <c r="R6" i="2"/>
  <c r="R7" i="2"/>
  <c r="R8" i="2"/>
  <c r="R9" i="2"/>
  <c r="R10" i="2"/>
  <c r="R13" i="2"/>
  <c r="Q4" i="2"/>
  <c r="Q5" i="2"/>
  <c r="Q6" i="2"/>
  <c r="Q7" i="2"/>
  <c r="Q8" i="2"/>
  <c r="Q9" i="2"/>
  <c r="Q10" i="2"/>
  <c r="Q13" i="2"/>
  <c r="P4" i="2"/>
  <c r="P5" i="2"/>
  <c r="P6" i="2"/>
  <c r="P7" i="2"/>
  <c r="P8" i="2"/>
  <c r="P9" i="2"/>
  <c r="P10" i="2"/>
  <c r="P13" i="2"/>
  <c r="AC19" i="27" l="1"/>
  <c r="AC14" i="27"/>
  <c r="AC33" i="27"/>
  <c r="V10" i="2"/>
  <c r="V9" i="2"/>
  <c r="V8" i="2"/>
  <c r="V7" i="2"/>
  <c r="V6" i="2"/>
  <c r="V5" i="2"/>
  <c r="V4" i="2"/>
  <c r="AC27" i="27" l="1"/>
  <c r="AC46" i="27"/>
  <c r="AC50" i="27"/>
  <c r="AC21" i="27"/>
  <c r="AC28" i="27"/>
  <c r="AC12" i="27"/>
  <c r="AC15" i="27"/>
  <c r="AC37" i="27"/>
  <c r="AC30" i="27"/>
  <c r="AC40" i="27"/>
  <c r="AC58" i="27"/>
  <c r="AC8" i="27"/>
  <c r="AC5" i="27"/>
  <c r="AC11" i="27"/>
  <c r="AC54" i="27"/>
  <c r="AC42" i="27"/>
  <c r="AC57" i="27"/>
  <c r="AC55" i="27"/>
  <c r="AC25" i="27"/>
  <c r="AC16" i="27"/>
  <c r="AC4" i="27"/>
  <c r="AC22" i="27"/>
  <c r="AC39" i="27"/>
  <c r="AC34" i="27"/>
  <c r="AC7" i="27"/>
  <c r="AC53" i="27"/>
  <c r="AC35" i="27"/>
  <c r="AC45" i="27"/>
  <c r="AC32" i="27"/>
  <c r="AC24" i="27"/>
  <c r="AC44" i="27"/>
  <c r="AC26" i="27"/>
  <c r="AC13" i="27"/>
  <c r="AC52" i="27"/>
  <c r="AC29" i="27"/>
  <c r="AC41" i="27"/>
  <c r="AC23" i="27"/>
  <c r="AC47" i="27"/>
  <c r="AC31" i="27"/>
  <c r="AC20" i="27"/>
  <c r="AC59" i="27"/>
  <c r="AC38" i="27"/>
  <c r="AC9" i="27"/>
  <c r="AC60" i="27"/>
  <c r="AC51" i="27"/>
  <c r="AC56" i="27"/>
  <c r="AC36" i="27"/>
  <c r="AC18" i="27"/>
  <c r="AC10" i="27"/>
  <c r="AC61" i="27"/>
  <c r="AC49" i="27"/>
  <c r="AC17" i="27"/>
  <c r="AC48" i="27"/>
  <c r="AC43" i="27"/>
  <c r="AC6" i="27"/>
  <c r="Z23" i="27" l="1"/>
  <c r="Z20" i="27"/>
  <c r="AD41" i="27"/>
  <c r="Z39" i="27"/>
  <c r="Z58" i="27"/>
  <c r="AD10" i="27"/>
  <c r="Z12" i="27"/>
  <c r="AD6" i="27"/>
  <c r="Z44" i="27"/>
  <c r="AD26" i="27"/>
  <c r="AD53" i="27"/>
  <c r="AD27" i="27"/>
  <c r="Z47" i="27"/>
  <c r="AD35" i="27"/>
  <c r="Z4" i="27"/>
  <c r="Z28" i="27"/>
  <c r="Z3" i="27"/>
  <c r="AD18" i="27"/>
  <c r="Z17" i="27"/>
  <c r="Z61" i="27"/>
  <c r="AD59" i="27"/>
  <c r="Z8" i="27"/>
  <c r="AD36" i="27"/>
  <c r="AD40" i="27"/>
  <c r="Z25" i="27"/>
  <c r="Z60" i="27"/>
  <c r="AD24" i="27"/>
  <c r="AD55" i="27"/>
  <c r="AD31" i="27"/>
  <c r="AD56" i="27"/>
  <c r="Z14" i="27"/>
  <c r="Z9" i="27"/>
  <c r="Z22" i="27"/>
  <c r="Z15" i="27"/>
  <c r="Z43" i="27"/>
  <c r="Z34" i="27"/>
  <c r="Z37" i="27"/>
  <c r="Z33" i="27"/>
  <c r="Z50" i="27"/>
  <c r="Z13" i="27"/>
  <c r="Z7" i="27"/>
  <c r="Z16" i="27"/>
  <c r="AD43" i="27"/>
  <c r="AD42" i="27"/>
  <c r="AD47" i="27"/>
  <c r="AD7" i="27"/>
  <c r="AD32" i="27"/>
  <c r="AD37" i="27"/>
  <c r="AD52" i="27"/>
  <c r="AD38" i="27"/>
  <c r="Z57" i="27"/>
  <c r="Z52" i="27"/>
  <c r="Z42" i="27"/>
  <c r="Z30" i="27"/>
  <c r="AD54" i="27"/>
  <c r="AD58" i="27"/>
  <c r="AD14" i="27"/>
  <c r="AD49" i="27"/>
  <c r="AD46" i="27"/>
  <c r="AD51" i="27"/>
  <c r="Z21" i="27"/>
  <c r="AD50" i="27"/>
  <c r="Z54" i="27"/>
  <c r="Z32" i="27"/>
  <c r="Z29" i="27"/>
  <c r="Z11" i="27"/>
  <c r="Z48" i="27"/>
  <c r="AD8" i="27"/>
  <c r="AD13" i="27"/>
  <c r="AD30" i="27"/>
  <c r="AD61" i="27"/>
  <c r="AD5" i="27"/>
  <c r="AD11" i="27"/>
  <c r="AD4" i="27"/>
  <c r="AD9" i="27"/>
  <c r="Z56" i="27"/>
  <c r="Z49" i="27"/>
  <c r="Z51" i="27"/>
  <c r="Z46" i="27"/>
  <c r="Z38" i="27"/>
  <c r="Z5" i="27"/>
  <c r="Z31" i="27"/>
  <c r="Z10" i="27"/>
  <c r="AD29" i="27"/>
  <c r="AD57" i="27"/>
  <c r="AD33" i="27"/>
  <c r="AD48" i="27"/>
  <c r="AD16" i="27"/>
  <c r="AD21" i="27"/>
  <c r="AD15" i="27"/>
  <c r="AD20" i="27"/>
  <c r="AD25" i="27"/>
  <c r="AD22" i="27"/>
  <c r="AD28" i="27" l="1"/>
  <c r="Z40" i="27"/>
  <c r="Z35" i="27"/>
  <c r="Z41" i="27"/>
  <c r="AA19" i="27"/>
  <c r="L18" i="26" s="1"/>
  <c r="AD34" i="27"/>
  <c r="Z59" i="27"/>
  <c r="Z55" i="27"/>
  <c r="AD60" i="27"/>
  <c r="Z24" i="27"/>
  <c r="Z36" i="27"/>
  <c r="Z18" i="27"/>
  <c r="AD39" i="27"/>
  <c r="AD17" i="27"/>
  <c r="AA61" i="27"/>
  <c r="L50" i="26" s="1"/>
  <c r="AD23" i="27"/>
  <c r="AA11" i="27"/>
  <c r="L10" i="26" s="1"/>
  <c r="Z53" i="27"/>
  <c r="AA45" i="27"/>
  <c r="L36" i="26" s="1"/>
  <c r="Z45" i="27"/>
  <c r="AA31" i="27"/>
  <c r="L27" i="26" s="1"/>
  <c r="AA60" i="27"/>
  <c r="L49" i="26" s="1"/>
  <c r="AA9" i="27"/>
  <c r="L8" i="26" s="1"/>
  <c r="AA15" i="27"/>
  <c r="L14" i="26" s="1"/>
  <c r="AA26" i="27"/>
  <c r="L22" i="26" s="1"/>
  <c r="AD19" i="27"/>
  <c r="AA12" i="27"/>
  <c r="L11" i="26" s="1"/>
  <c r="AA34" i="27"/>
  <c r="L54" i="26" s="1"/>
  <c r="AA49" i="27"/>
  <c r="L40" i="26" s="1"/>
  <c r="AA10" i="27"/>
  <c r="L9" i="26" s="1"/>
  <c r="AA14" i="27"/>
  <c r="L13" i="26" s="1"/>
  <c r="AD45" i="27"/>
  <c r="Z27" i="27"/>
  <c r="AA4" i="27"/>
  <c r="L3" i="26" s="1"/>
  <c r="AA55" i="27"/>
  <c r="L46" i="26" s="1"/>
  <c r="AA24" i="27"/>
  <c r="L20" i="26" s="1"/>
  <c r="AA25" i="27"/>
  <c r="L21" i="26" s="1"/>
  <c r="AA36" i="27"/>
  <c r="L30" i="26" s="1"/>
  <c r="AA28" i="27"/>
  <c r="L24" i="26" s="1"/>
  <c r="Z19" i="27"/>
  <c r="AD12" i="27"/>
  <c r="AA18" i="27"/>
  <c r="L17" i="26" s="1"/>
  <c r="AA35" i="27"/>
  <c r="L29" i="26" s="1"/>
  <c r="AA27" i="27"/>
  <c r="L23" i="26" s="1"/>
  <c r="AA53" i="27"/>
  <c r="L44" i="26" s="1"/>
  <c r="AA44" i="27"/>
  <c r="L35" i="26" s="1"/>
  <c r="AA57" i="27"/>
  <c r="L60" i="26" s="1"/>
  <c r="AD44" i="27"/>
  <c r="AA33" i="27"/>
  <c r="L55" i="26" s="1"/>
  <c r="AA23" i="27"/>
  <c r="L56" i="26" s="1"/>
  <c r="AA43" i="27"/>
  <c r="L52" i="26" s="1"/>
  <c r="AA30" i="27"/>
  <c r="L26" i="26" s="1"/>
  <c r="AA7" i="27"/>
  <c r="L6" i="26" s="1"/>
  <c r="AA40" i="27"/>
  <c r="L33" i="26" s="1"/>
  <c r="AA13" i="27"/>
  <c r="L12" i="26" s="1"/>
  <c r="AA58" i="27"/>
  <c r="L48" i="26" s="1"/>
  <c r="AA56" i="27"/>
  <c r="L47" i="26" s="1"/>
  <c r="AA54" i="27"/>
  <c r="L45" i="26" s="1"/>
  <c r="AA16" i="27"/>
  <c r="L15" i="26" s="1"/>
  <c r="AA38" i="27"/>
  <c r="L31" i="26" s="1"/>
  <c r="AA21" i="27"/>
  <c r="L58" i="26" s="1"/>
  <c r="AA39" i="27"/>
  <c r="L32" i="26" s="1"/>
  <c r="Z26" i="27"/>
  <c r="AA48" i="27"/>
  <c r="L39" i="26" s="1"/>
  <c r="AA6" i="27"/>
  <c r="L5" i="26" s="1"/>
  <c r="AA47" i="27"/>
  <c r="L38" i="26" s="1"/>
  <c r="AA5" i="27"/>
  <c r="L4" i="26" s="1"/>
  <c r="AA8" i="27"/>
  <c r="L7" i="26" s="1"/>
  <c r="AA51" i="27"/>
  <c r="L42" i="26" s="1"/>
  <c r="AA59" i="27"/>
  <c r="L59" i="26" s="1"/>
  <c r="AA20" i="27"/>
  <c r="L57" i="26" s="1"/>
  <c r="AA3" i="27"/>
  <c r="L2" i="26" s="1"/>
  <c r="AA22" i="27"/>
  <c r="L19" i="26" s="1"/>
  <c r="AA17" i="27"/>
  <c r="L16" i="26" s="1"/>
  <c r="AA46" i="27"/>
  <c r="L37" i="26" s="1"/>
  <c r="AA52" i="27"/>
  <c r="L43" i="26" s="1"/>
  <c r="Z6" i="27"/>
  <c r="AA41" i="27"/>
  <c r="L51" i="26" s="1"/>
  <c r="AA37" i="27"/>
  <c r="L53" i="26" s="1"/>
  <c r="AA50" i="27"/>
  <c r="L41" i="26" s="1"/>
  <c r="AA29" i="27"/>
  <c r="L25" i="26" s="1"/>
  <c r="AA32" i="27"/>
  <c r="L28" i="26" s="1"/>
  <c r="AA42" i="27"/>
  <c r="L34" i="26" s="1"/>
</calcChain>
</file>

<file path=xl/sharedStrings.xml><?xml version="1.0" encoding="utf-8"?>
<sst xmlns="http://schemas.openxmlformats.org/spreadsheetml/2006/main" count="828" uniqueCount="308">
  <si>
    <t>Yearly</t>
  </si>
  <si>
    <t>Quarterly</t>
  </si>
  <si>
    <t>Monthly</t>
  </si>
  <si>
    <t>Weekly</t>
  </si>
  <si>
    <t>Daily</t>
  </si>
  <si>
    <t>Micro</t>
  </si>
  <si>
    <t>Industry</t>
  </si>
  <si>
    <t>Macro</t>
  </si>
  <si>
    <t>Finance</t>
  </si>
  <si>
    <t>Hourly</t>
  </si>
  <si>
    <t>Naive2</t>
  </si>
  <si>
    <t>SES</t>
  </si>
  <si>
    <t>Holt</t>
  </si>
  <si>
    <t>Damped</t>
  </si>
  <si>
    <t>Theta</t>
  </si>
  <si>
    <t>Total</t>
  </si>
  <si>
    <t>Com</t>
  </si>
  <si>
    <t>Method</t>
  </si>
  <si>
    <t>MASE</t>
  </si>
  <si>
    <t>sMAPE</t>
  </si>
  <si>
    <t>OWA</t>
  </si>
  <si>
    <t>Demographic</t>
  </si>
  <si>
    <t>Other</t>
  </si>
  <si>
    <t>MLP</t>
  </si>
  <si>
    <t>RNN</t>
  </si>
  <si>
    <t>-</t>
  </si>
  <si>
    <t>Statistical</t>
  </si>
  <si>
    <t>Affiliation Type</t>
  </si>
  <si>
    <t>Affiliation</t>
  </si>
  <si>
    <t>Individual</t>
  </si>
  <si>
    <t>Machine Learning</t>
  </si>
  <si>
    <t>University</t>
  </si>
  <si>
    <t>Guckan</t>
  </si>
  <si>
    <t>Yapar</t>
  </si>
  <si>
    <t>Turkey</t>
  </si>
  <si>
    <t>United Kingdom</t>
  </si>
  <si>
    <t>Brazil</t>
  </si>
  <si>
    <t>Russian Federation</t>
  </si>
  <si>
    <t>Company-Organization</t>
  </si>
  <si>
    <t>United States</t>
  </si>
  <si>
    <t>Student</t>
  </si>
  <si>
    <t>Thomas</t>
  </si>
  <si>
    <t>Reilly</t>
  </si>
  <si>
    <t>Canada</t>
  </si>
  <si>
    <t>Poland</t>
  </si>
  <si>
    <t>Eric</t>
  </si>
  <si>
    <t>Wainwright</t>
  </si>
  <si>
    <t>Switzerland</t>
  </si>
  <si>
    <t>Greece</t>
  </si>
  <si>
    <t>Spain</t>
  </si>
  <si>
    <t>University of Castilla-La Mancha</t>
  </si>
  <si>
    <t>Gianluca</t>
  </si>
  <si>
    <t>Bontempi</t>
  </si>
  <si>
    <t>Belgium</t>
  </si>
  <si>
    <t>Clark</t>
  </si>
  <si>
    <t>Netherlands</t>
  </si>
  <si>
    <t>Jose Augusto</t>
  </si>
  <si>
    <t>Fiorucci</t>
  </si>
  <si>
    <t>Ahmed</t>
  </si>
  <si>
    <t>Mohamed</t>
  </si>
  <si>
    <t>ServiceNow</t>
  </si>
  <si>
    <t>Srihari</t>
  </si>
  <si>
    <t>Jaganathan</t>
  </si>
  <si>
    <t>David</t>
  </si>
  <si>
    <t>Shaub</t>
  </si>
  <si>
    <t>Harvard Extension School</t>
  </si>
  <si>
    <t>Malaysia</t>
  </si>
  <si>
    <t>Thiyanga</t>
  </si>
  <si>
    <t>Talagala</t>
  </si>
  <si>
    <t>Australia</t>
  </si>
  <si>
    <t>Somnath</t>
  </si>
  <si>
    <t>Mukhopadhyay</t>
  </si>
  <si>
    <t>Monash University</t>
  </si>
  <si>
    <t>Wei</t>
  </si>
  <si>
    <t>Tiago</t>
  </si>
  <si>
    <t>Dantas</t>
  </si>
  <si>
    <t>Remo</t>
  </si>
  <si>
    <t>Fritschi</t>
  </si>
  <si>
    <t>Slawek</t>
  </si>
  <si>
    <t>Smyl</t>
  </si>
  <si>
    <t>Uber Technologies</t>
  </si>
  <si>
    <t>Alexandre</t>
  </si>
  <si>
    <t>Konstantin</t>
  </si>
  <si>
    <t>Chirikhin</t>
  </si>
  <si>
    <t>Novosibirsk State University</t>
  </si>
  <si>
    <t>Roubinchtein</t>
  </si>
  <si>
    <t>Estonia</t>
  </si>
  <si>
    <t>University of Oxford</t>
  </si>
  <si>
    <t>Cyprus</t>
  </si>
  <si>
    <t>Chen</t>
  </si>
  <si>
    <t>Alexandros</t>
  </si>
  <si>
    <t>Patelis</t>
  </si>
  <si>
    <t>Fred</t>
  </si>
  <si>
    <t>Viole</t>
  </si>
  <si>
    <t>Belinda</t>
  </si>
  <si>
    <t>Trotta</t>
  </si>
  <si>
    <t>Meng</t>
  </si>
  <si>
    <t>Sui</t>
  </si>
  <si>
    <t>Fordham University</t>
  </si>
  <si>
    <t>Kasun</t>
  </si>
  <si>
    <t>Bandara</t>
  </si>
  <si>
    <t>Azhar</t>
  </si>
  <si>
    <t>Iqbal</t>
  </si>
  <si>
    <t>Wells Fargo Securities</t>
  </si>
  <si>
    <t>Paweł</t>
  </si>
  <si>
    <t>Pełka</t>
  </si>
  <si>
    <t>Type of Method</t>
  </si>
  <si>
    <t>Benchmark</t>
  </si>
  <si>
    <t>Arsa</t>
  </si>
  <si>
    <t>Nikzad</t>
  </si>
  <si>
    <t>University of Tartu</t>
  </si>
  <si>
    <t>Grzegorz</t>
  </si>
  <si>
    <t>Dudek</t>
  </si>
  <si>
    <t>Czestochowa University of Technology</t>
  </si>
  <si>
    <t>Ivan</t>
  </si>
  <si>
    <t>Svetunkov</t>
  </si>
  <si>
    <t>Sepideh</t>
  </si>
  <si>
    <t>Kharaghani</t>
  </si>
  <si>
    <t>Rafael</t>
  </si>
  <si>
    <t>Valle dos Santos</t>
  </si>
  <si>
    <t>Sarah</t>
  </si>
  <si>
    <t>Darin</t>
  </si>
  <si>
    <t>Maciej</t>
  </si>
  <si>
    <t>Pawlikowski</t>
  </si>
  <si>
    <t>ProLogistica Soft</t>
  </si>
  <si>
    <t>Jurgen</t>
  </si>
  <si>
    <t>Doornik</t>
  </si>
  <si>
    <t>José-Vicente</t>
  </si>
  <si>
    <t>Segura-Heras</t>
  </si>
  <si>
    <t>Ioannis</t>
  </si>
  <si>
    <t>Kyriakides</t>
  </si>
  <si>
    <t>University of Nicosia</t>
  </si>
  <si>
    <t>Waddah</t>
  </si>
  <si>
    <t>Waheeb</t>
  </si>
  <si>
    <t>Universiti Tun Hussein Onn Malaysia</t>
  </si>
  <si>
    <t>Jose Gilmar</t>
  </si>
  <si>
    <t>Alves Santos Junior</t>
  </si>
  <si>
    <t>Pablo</t>
  </si>
  <si>
    <t>Montero-Manso</t>
  </si>
  <si>
    <t>Venika</t>
  </si>
  <si>
    <t>Wadhwa</t>
  </si>
  <si>
    <t>Smart Forecast</t>
  </si>
  <si>
    <t>Caroline</t>
  </si>
  <si>
    <t>Meelis</t>
  </si>
  <si>
    <t>Kull</t>
  </si>
  <si>
    <t>Michael</t>
  </si>
  <si>
    <t>Ibrahim</t>
  </si>
  <si>
    <t>Georgia Institute of Technology</t>
  </si>
  <si>
    <t>Hanife Taylan</t>
  </si>
  <si>
    <t>Selamlar</t>
  </si>
  <si>
    <t>Beyza</t>
  </si>
  <si>
    <t>Çetin</t>
  </si>
  <si>
    <t>Ali Sabri</t>
  </si>
  <si>
    <t>Taylan</t>
  </si>
  <si>
    <t>Tugce Ekiz</t>
  </si>
  <si>
    <t>Yilmaz</t>
  </si>
  <si>
    <t>Roman</t>
  </si>
  <si>
    <t>Sirotin</t>
  </si>
  <si>
    <t>Siberian State University of Telecommunications and Information Sciences</t>
  </si>
  <si>
    <t>Spiliotis</t>
  </si>
  <si>
    <t>Evangelos</t>
  </si>
  <si>
    <t>National Technical University of Athens</t>
  </si>
  <si>
    <t>Naive</t>
  </si>
  <si>
    <t>Reilly, T.</t>
  </si>
  <si>
    <t>Bontempi, G.</t>
  </si>
  <si>
    <t>Mohamed, A.</t>
  </si>
  <si>
    <t>Shaub, D.</t>
  </si>
  <si>
    <t>Mukhopadhyay, S.</t>
  </si>
  <si>
    <t>Fritschi, R.</t>
  </si>
  <si>
    <t>Smyl, S.</t>
  </si>
  <si>
    <t>Roubinchtein, A.</t>
  </si>
  <si>
    <t>Patelis, A.</t>
  </si>
  <si>
    <t>Trotta, B.</t>
  </si>
  <si>
    <t>Nikzad, A.</t>
  </si>
  <si>
    <t>Dudek, G.</t>
  </si>
  <si>
    <t>Kharaghani, S.</t>
  </si>
  <si>
    <t>Pełka, P.</t>
  </si>
  <si>
    <t>Waheeb, W.</t>
  </si>
  <si>
    <t>Clark, C.</t>
  </si>
  <si>
    <t>Ibrahim, M.</t>
  </si>
  <si>
    <t>Selamlar, H. T.</t>
  </si>
  <si>
    <t>Çetin, B.</t>
  </si>
  <si>
    <t>Taylan, A. S.</t>
  </si>
  <si>
    <t>Yilmaz, T. E.</t>
  </si>
  <si>
    <t>Sirotin, R.</t>
  </si>
  <si>
    <t>sNaive</t>
  </si>
  <si>
    <t>General Rank (OWA)</t>
  </si>
  <si>
    <t>General Rank (sMAPE)</t>
  </si>
  <si>
    <t>General Rank (MASE)</t>
  </si>
  <si>
    <t>% improvement over Comb</t>
  </si>
  <si>
    <t>GitHub</t>
  </si>
  <si>
    <t>MichaelIbrahim-GaTech</t>
  </si>
  <si>
    <t>SmartForecast</t>
  </si>
  <si>
    <t>btrotta</t>
  </si>
  <si>
    <t>gbonte</t>
  </si>
  <si>
    <t>Siopred</t>
  </si>
  <si>
    <t>gyapar</t>
  </si>
  <si>
    <t>alsabtay</t>
  </si>
  <si>
    <t>beyzacetin</t>
  </si>
  <si>
    <t>prologistica</t>
  </si>
  <si>
    <t>Waddah-Waheeb</t>
  </si>
  <si>
    <t>Arsa-Nik</t>
  </si>
  <si>
    <t>manblue0</t>
  </si>
  <si>
    <t>slaweks17 </t>
  </si>
  <si>
    <t>GMD-CUT</t>
  </si>
  <si>
    <t>apatelis</t>
  </si>
  <si>
    <t>fotpetr</t>
  </si>
  <si>
    <t>Fotios</t>
  </si>
  <si>
    <t>Petropoulos</t>
  </si>
  <si>
    <t>config-i1</t>
  </si>
  <si>
    <t>roubinchtein</t>
  </si>
  <si>
    <t>kasungayan</t>
  </si>
  <si>
    <t>sdarin</t>
  </si>
  <si>
    <t>djpt999</t>
  </si>
  <si>
    <t>shannonseery</t>
  </si>
  <si>
    <t>ekiztugce  </t>
  </si>
  <si>
    <t>vangspiliot</t>
  </si>
  <si>
    <t>First Name (1st author)</t>
  </si>
  <si>
    <t>Last Name (1st author)</t>
  </si>
  <si>
    <t>Country (1st author)</t>
  </si>
  <si>
    <t>Legaki N. Z. &amp; Koutsouri K.</t>
  </si>
  <si>
    <t>University of Bath &amp; Lancaster University</t>
  </si>
  <si>
    <t>Pedregal</t>
  </si>
  <si>
    <t>Diego J.</t>
  </si>
  <si>
    <t>Dokuz Eylul University</t>
  </si>
  <si>
    <t>Université Libre de Bruxelles</t>
  </si>
  <si>
    <t>Hybrid</t>
  </si>
  <si>
    <t>Montero-Manso, P., Talagala, T., Hyndman, R. J. &amp; Athanasopoulos, G.</t>
  </si>
  <si>
    <t>Pawlikowski, M., Chorowska, A. &amp; Yanchuk, O.</t>
  </si>
  <si>
    <t>Jaganathan, S. &amp; Prakash, P.</t>
  </si>
  <si>
    <t>Fiorucci, J. A. &amp; Louzada, F.</t>
  </si>
  <si>
    <t>University of Brasilia &amp; University of São Paulo</t>
  </si>
  <si>
    <t>Petropoulos, F. &amp; Svetunkov, I.</t>
  </si>
  <si>
    <t>Pedregal, D.J., Trapero, J. R., Villegas, M. A. &amp; Madrigal, J. J.</t>
  </si>
  <si>
    <t>Spiliotis, E. &amp; Assimakopoulos, V.</t>
  </si>
  <si>
    <t>Washington State Employment Security Department</t>
  </si>
  <si>
    <t>Darin, S. &amp; Stellwagen, E.</t>
  </si>
  <si>
    <t>Business Forecast Systems (Forecast Pro)</t>
  </si>
  <si>
    <t>Pontifical Catholic University of Rio de Janeiro</t>
  </si>
  <si>
    <t>Automatic Forecasting Systems, Inc. (AutoBox)</t>
  </si>
  <si>
    <t>Wainwright, E., Butz E. &amp; Raychaudhuri, S.</t>
  </si>
  <si>
    <t>Oracle Corporation (Crystal Ball)</t>
  </si>
  <si>
    <t>Talagala, T., Hyndman, R. J. &amp; Athanasopoulos, G.</t>
  </si>
  <si>
    <t>University of Texas</t>
  </si>
  <si>
    <t>Chirikhin, K. &amp; Ryabko, B.</t>
  </si>
  <si>
    <t>Viole, F. &amp; Vinod, H.</t>
  </si>
  <si>
    <t>Yapar G., Capar S. &amp; Yavuz. I.</t>
  </si>
  <si>
    <t>Sui, M. &amp; Rengifo, E.</t>
  </si>
  <si>
    <t>Bandara, K., Bergmeir, C. &amp; Hewamalage, C.</t>
  </si>
  <si>
    <t>Iqbal, A., Seery, S. &amp; Silvia, J.</t>
  </si>
  <si>
    <t>Lancaster University &amp; University of Newcastle</t>
  </si>
  <si>
    <t>Chen, W. &amp; Francis, J.</t>
  </si>
  <si>
    <t>Segura-Heras, J. V., Vercher-González, E., Bermúdez-Edo, J. D., &amp; Corberán-Vallet, A.</t>
  </si>
  <si>
    <t>Universidad Miguel Hernández &amp; Universitat de Valencia</t>
  </si>
  <si>
    <t>Kyriakides, I. &amp; Artusi, A.</t>
  </si>
  <si>
    <t>Alves Santos Junior, J. G.</t>
  </si>
  <si>
    <t>Smart Cube (Smart Forecast)</t>
  </si>
  <si>
    <t>N</t>
  </si>
  <si>
    <t>Y</t>
  </si>
  <si>
    <t>Yapı Kredi Invest</t>
  </si>
  <si>
    <t>Combination (S)</t>
  </si>
  <si>
    <t>Combination (S &amp; ML)</t>
  </si>
  <si>
    <t>Combination (ML)</t>
  </si>
  <si>
    <t>Svetunkov, I., Abolghasemi, M. &amp; Kourentzes, N.</t>
  </si>
  <si>
    <t>doornik</t>
  </si>
  <si>
    <t>dashaub</t>
  </si>
  <si>
    <t>tiagomendesdantas</t>
  </si>
  <si>
    <t>hnftyln</t>
  </si>
  <si>
    <t>zaquest</t>
  </si>
  <si>
    <t>Doornik, J., Hendry, D. &amp; Castle, J.</t>
  </si>
  <si>
    <t>Dantas, T. &amp; Cyrino Oliveira, F.</t>
  </si>
  <si>
    <t>Eligible for Prize</t>
  </si>
  <si>
    <t>University of A Coruña &amp; Monash University</t>
  </si>
  <si>
    <t>smukhopadhyay</t>
  </si>
  <si>
    <t>meeliskull</t>
  </si>
  <si>
    <t>kchirikhin </t>
  </si>
  <si>
    <t>KaterinaKou</t>
  </si>
  <si>
    <t>thiyangt</t>
  </si>
  <si>
    <t>Tartu M4 seminar</t>
  </si>
  <si>
    <t>Valle dos Santos, R., Araújo, C. &amp; Accioly, R.</t>
  </si>
  <si>
    <t>jafiorucci</t>
  </si>
  <si>
    <t>pmontman</t>
  </si>
  <si>
    <t>GilmarSantosJr</t>
  </si>
  <si>
    <t>fritschi87</t>
  </si>
  <si>
    <t>Team Members</t>
  </si>
  <si>
    <t>User ID</t>
  </si>
  <si>
    <t>M4Competition</t>
  </si>
  <si>
    <t>The M4 Team</t>
  </si>
  <si>
    <t>Overview</t>
  </si>
  <si>
    <t>Better than Comb</t>
  </si>
  <si>
    <t>ETS</t>
  </si>
  <si>
    <t>ARIMA</t>
  </si>
  <si>
    <t>MSIS</t>
  </si>
  <si>
    <t>General Rank (MSIS)</t>
  </si>
  <si>
    <t>MSIS: mean scaled interval score</t>
  </si>
  <si>
    <t>ACD: absolute coverage difference, i.e., the absolute difference between the coverage of the method and the target (0.95)</t>
  </si>
  <si>
    <t>ACD</t>
  </si>
  <si>
    <t>sMAPE: symmetric mean absolute percentage error</t>
  </si>
  <si>
    <t>OWA: overall weighted average of the relative sMAPE and the relative MASE</t>
  </si>
  <si>
    <t>MASE: mean absolute scaled error</t>
  </si>
  <si>
    <t>Better than Naive</t>
  </si>
  <si>
    <t>% improvement over Naive</t>
  </si>
  <si>
    <t>General Rank (ACD)</t>
  </si>
  <si>
    <t>Rank - Point Forecasts</t>
  </si>
  <si>
    <t>Rank - Prediction Intervals</t>
  </si>
  <si>
    <t>Legaki</t>
  </si>
  <si>
    <t>Nikoletta Zampeta</t>
  </si>
  <si>
    <t>forecaster18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</si>
</sst>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20" fillId="36" borderId="10" xfId="0" applyFont="1" applyFill="1" applyBorder="1" applyAlignment="1">
      <alignment horizontal="left"/>
    </xf>
    <xf numFmtId="165" fontId="0" fillId="0" borderId="10" xfId="0" applyNumberFormat="1" applyBorder="1"/>
    <xf numFmtId="165" fontId="0" fillId="0" borderId="0" xfId="0" applyNumberFormat="1"/>
    <xf numFmtId="1" fontId="0" fillId="0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49" fontId="0" fillId="0" borderId="10" xfId="0" applyNumberFormat="1" applyFill="1" applyBorder="1" applyAlignment="1">
      <alignment horizontal="left" vertical="center"/>
    </xf>
    <xf numFmtId="0" fontId="16" fillId="39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41" borderId="10" xfId="0" applyFill="1" applyBorder="1" applyAlignment="1">
      <alignment horizontal="left" vertical="center"/>
    </xf>
    <xf numFmtId="0" fontId="0" fillId="41" borderId="10" xfId="0" applyFill="1" applyBorder="1" applyAlignment="1">
      <alignment horizontal="left" vertical="center" wrapText="1"/>
    </xf>
    <xf numFmtId="0" fontId="21" fillId="41" borderId="10" xfId="0" applyFont="1" applyFill="1" applyBorder="1" applyAlignment="1">
      <alignment horizontal="left" vertical="center" wrapText="1"/>
    </xf>
    <xf numFmtId="49" fontId="0" fillId="41" borderId="10" xfId="0" applyNumberFormat="1" applyFill="1" applyBorder="1" applyAlignment="1">
      <alignment horizontal="left" vertical="center"/>
    </xf>
    <xf numFmtId="164" fontId="0" fillId="0" borderId="12" xfId="0" applyNumberFormat="1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18" fillId="35" borderId="11" xfId="0" applyFont="1" applyFill="1" applyBorder="1" applyAlignment="1">
      <alignment horizontal="left"/>
    </xf>
    <xf numFmtId="1" fontId="16" fillId="36" borderId="11" xfId="0" applyNumberFormat="1" applyFont="1" applyFill="1" applyBorder="1" applyAlignment="1">
      <alignment horizontal="left"/>
    </xf>
    <xf numFmtId="0" fontId="16" fillId="0" borderId="17" xfId="0" applyFont="1" applyBorder="1" applyAlignment="1">
      <alignment horizontal="center" vertical="center" wrapText="1"/>
    </xf>
    <xf numFmtId="2" fontId="0" fillId="0" borderId="17" xfId="0" applyNumberFormat="1" applyBorder="1"/>
    <xf numFmtId="165" fontId="0" fillId="38" borderId="19" xfId="0" applyNumberFormat="1" applyFill="1" applyBorder="1"/>
    <xf numFmtId="2" fontId="0" fillId="0" borderId="20" xfId="0" applyNumberFormat="1" applyBorder="1"/>
    <xf numFmtId="165" fontId="0" fillId="0" borderId="17" xfId="0" applyNumberFormat="1" applyBorder="1"/>
    <xf numFmtId="165" fontId="0" fillId="38" borderId="20" xfId="0" applyNumberFormat="1" applyFill="1" applyBorder="1"/>
    <xf numFmtId="0" fontId="16" fillId="40" borderId="11" xfId="0" applyFont="1" applyFill="1" applyBorder="1" applyAlignment="1">
      <alignment horizontal="center"/>
    </xf>
    <xf numFmtId="0" fontId="16" fillId="0" borderId="16" xfId="0" applyFont="1" applyBorder="1" applyAlignment="1">
      <alignment horizontal="center" vertical="center" wrapText="1"/>
    </xf>
    <xf numFmtId="1" fontId="0" fillId="0" borderId="19" xfId="0" applyNumberFormat="1" applyFill="1" applyBorder="1" applyAlignment="1">
      <alignment horizontal="center"/>
    </xf>
    <xf numFmtId="0" fontId="0" fillId="0" borderId="19" xfId="0" applyBorder="1"/>
    <xf numFmtId="0" fontId="16" fillId="39" borderId="16" xfId="0" applyFont="1" applyFill="1" applyBorder="1" applyAlignment="1">
      <alignment horizontal="center" vertical="center"/>
    </xf>
    <xf numFmtId="0" fontId="16" fillId="39" borderId="17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1" fontId="16" fillId="36" borderId="16" xfId="0" applyNumberFormat="1" applyFont="1" applyFill="1" applyBorder="1" applyAlignment="1">
      <alignment horizontal="left"/>
    </xf>
    <xf numFmtId="0" fontId="20" fillId="36" borderId="17" xfId="0" applyFont="1" applyFill="1" applyBorder="1" applyAlignment="1">
      <alignment horizontal="left"/>
    </xf>
    <xf numFmtId="0" fontId="18" fillId="35" borderId="16" xfId="0" applyFont="1" applyFill="1" applyBorder="1" applyAlignment="1">
      <alignment horizontal="left"/>
    </xf>
    <xf numFmtId="1" fontId="16" fillId="36" borderId="18" xfId="0" applyNumberFormat="1" applyFont="1" applyFill="1" applyBorder="1" applyAlignment="1">
      <alignment horizontal="left"/>
    </xf>
    <xf numFmtId="0" fontId="20" fillId="36" borderId="19" xfId="0" applyFont="1" applyFill="1" applyBorder="1" applyAlignment="1">
      <alignment horizontal="left"/>
    </xf>
    <xf numFmtId="0" fontId="20" fillId="36" borderId="20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left" vertical="center" wrapText="1"/>
    </xf>
    <xf numFmtId="2" fontId="0" fillId="0" borderId="10" xfId="0" applyNumberFormat="1" applyBorder="1"/>
    <xf numFmtId="2" fontId="0" fillId="0" borderId="0" xfId="0" applyNumberFormat="1"/>
    <xf numFmtId="2" fontId="0" fillId="38" borderId="17" xfId="0" applyNumberFormat="1" applyFill="1" applyBorder="1"/>
    <xf numFmtId="2" fontId="0" fillId="38" borderId="20" xfId="0" applyNumberFormat="1" applyFill="1" applyBorder="1"/>
    <xf numFmtId="0" fontId="0" fillId="0" borderId="16" xfId="0" applyBorder="1"/>
    <xf numFmtId="0" fontId="0" fillId="0" borderId="18" xfId="0" applyBorder="1"/>
    <xf numFmtId="0" fontId="18" fillId="35" borderId="22" xfId="0" applyFont="1" applyFill="1" applyBorder="1" applyAlignment="1">
      <alignment horizontal="left"/>
    </xf>
    <xf numFmtId="1" fontId="16" fillId="36" borderId="22" xfId="0" applyNumberFormat="1" applyFont="1" applyFill="1" applyBorder="1" applyAlignment="1">
      <alignment horizontal="left"/>
    </xf>
    <xf numFmtId="1" fontId="16" fillId="36" borderId="23" xfId="0" applyNumberFormat="1" applyFont="1" applyFill="1" applyBorder="1" applyAlignment="1">
      <alignment horizontal="left"/>
    </xf>
    <xf numFmtId="0" fontId="16" fillId="40" borderId="24" xfId="0" applyFont="1" applyFill="1" applyBorder="1" applyAlignment="1">
      <alignment horizontal="center"/>
    </xf>
    <xf numFmtId="0" fontId="18" fillId="35" borderId="28" xfId="0" applyFont="1" applyFill="1" applyBorder="1" applyAlignment="1">
      <alignment horizontal="left"/>
    </xf>
    <xf numFmtId="164" fontId="0" fillId="0" borderId="29" xfId="0" applyNumberFormat="1" applyBorder="1"/>
    <xf numFmtId="164" fontId="0" fillId="0" borderId="30" xfId="0" applyNumberFormat="1" applyBorder="1"/>
    <xf numFmtId="2" fontId="0" fillId="0" borderId="31" xfId="0" applyNumberFormat="1" applyBorder="1"/>
    <xf numFmtId="0" fontId="0" fillId="0" borderId="29" xfId="0" applyBorder="1"/>
    <xf numFmtId="0" fontId="0" fillId="0" borderId="30" xfId="0" applyBorder="1"/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1" fontId="16" fillId="36" borderId="35" xfId="0" applyNumberFormat="1" applyFont="1" applyFill="1" applyBorder="1" applyAlignment="1">
      <alignment horizontal="left"/>
    </xf>
    <xf numFmtId="1" fontId="16" fillId="36" borderId="36" xfId="0" applyNumberFormat="1" applyFont="1" applyFill="1" applyBorder="1" applyAlignment="1">
      <alignment horizontal="left"/>
    </xf>
    <xf numFmtId="2" fontId="0" fillId="0" borderId="11" xfId="0" applyNumberFormat="1" applyBorder="1"/>
    <xf numFmtId="2" fontId="0" fillId="38" borderId="11" xfId="0" applyNumberFormat="1" applyFill="1" applyBorder="1"/>
    <xf numFmtId="2" fontId="0" fillId="38" borderId="37" xfId="0" applyNumberFormat="1" applyFill="1" applyBorder="1"/>
    <xf numFmtId="0" fontId="18" fillId="35" borderId="35" xfId="0" applyFont="1" applyFill="1" applyBorder="1" applyAlignment="1">
      <alignment horizontal="left"/>
    </xf>
    <xf numFmtId="0" fontId="16" fillId="40" borderId="25" xfId="0" applyFont="1" applyFill="1" applyBorder="1" applyAlignment="1">
      <alignment horizontal="center"/>
    </xf>
    <xf numFmtId="0" fontId="18" fillId="35" borderId="38" xfId="0" applyFont="1" applyFill="1" applyBorder="1" applyAlignment="1">
      <alignment horizontal="left"/>
    </xf>
    <xf numFmtId="0" fontId="16" fillId="0" borderId="39" xfId="0" applyFont="1" applyBorder="1" applyAlignment="1">
      <alignment horizontal="center" vertical="center"/>
    </xf>
    <xf numFmtId="164" fontId="0" fillId="0" borderId="31" xfId="0" applyNumberFormat="1" applyBorder="1"/>
    <xf numFmtId="2" fontId="0" fillId="0" borderId="40" xfId="0" applyNumberFormat="1" applyBorder="1"/>
    <xf numFmtId="2" fontId="0" fillId="0" borderId="19" xfId="0" applyNumberFormat="1" applyBorder="1"/>
    <xf numFmtId="1" fontId="16" fillId="36" borderId="38" xfId="0" applyNumberFormat="1" applyFont="1" applyFill="1" applyBorder="1" applyAlignment="1">
      <alignment horizontal="left"/>
    </xf>
    <xf numFmtId="0" fontId="16" fillId="0" borderId="41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16" fillId="0" borderId="0" xfId="0" applyFont="1"/>
    <xf numFmtId="1" fontId="0" fillId="0" borderId="16" xfId="0" applyNumberForma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39" borderId="14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9" borderId="15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0" fontId="16" fillId="34" borderId="26" xfId="0" applyFont="1" applyFill="1" applyBorder="1" applyAlignment="1">
      <alignment horizontal="center"/>
    </xf>
    <xf numFmtId="0" fontId="16" fillId="34" borderId="2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4Competition/M4-methods/commits?author=btrott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4Competition/M4-methods/commits?author=SmartForecast" TargetMode="External"/><Relationship Id="rId1" Type="http://schemas.openxmlformats.org/officeDocument/2006/relationships/hyperlink" Target="https://github.com/M4Competition/M4-methods/commits?author=MichaelIbrahim-GaTech" TargetMode="External"/><Relationship Id="rId6" Type="http://schemas.openxmlformats.org/officeDocument/2006/relationships/hyperlink" Target="https://maps.google.com/?q=1+:+gyapar&amp;entry=gmail&amp;source=g" TargetMode="External"/><Relationship Id="rId5" Type="http://schemas.openxmlformats.org/officeDocument/2006/relationships/hyperlink" Target="https://github.com/M4Competition/M4-methods/commits?author=Siopred" TargetMode="External"/><Relationship Id="rId4" Type="http://schemas.openxmlformats.org/officeDocument/2006/relationships/hyperlink" Target="https://github.com/M4Competition/M4-methods/commits?author=gbon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zoomScale="85" zoomScaleNormal="85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1.42578125" bestFit="1" customWidth="1"/>
    <col min="2" max="2" width="12.7109375" customWidth="1"/>
    <col min="3" max="3" width="24.28515625" bestFit="1" customWidth="1"/>
    <col min="4" max="4" width="23.85546875" bestFit="1" customWidth="1"/>
    <col min="5" max="5" width="29.28515625" bestFit="1" customWidth="1"/>
    <col min="6" max="6" width="26.28515625" customWidth="1"/>
    <col min="7" max="7" width="22.28515625" bestFit="1" customWidth="1"/>
    <col min="8" max="8" width="10.28515625" customWidth="1"/>
    <col min="9" max="9" width="20.5703125" customWidth="1"/>
    <col min="10" max="10" width="21" bestFit="1" customWidth="1"/>
    <col min="11" max="11" width="22.42578125" bestFit="1" customWidth="1"/>
    <col min="12" max="12" width="15.140625" customWidth="1"/>
    <col min="13" max="13" width="16.5703125" customWidth="1"/>
  </cols>
  <sheetData>
    <row r="1" spans="1:13" ht="38.25" x14ac:dyDescent="0.25">
      <c r="A1" s="12" t="s">
        <v>285</v>
      </c>
      <c r="B1" s="12" t="s">
        <v>271</v>
      </c>
      <c r="C1" s="12" t="s">
        <v>217</v>
      </c>
      <c r="D1" s="12" t="s">
        <v>218</v>
      </c>
      <c r="E1" s="12" t="s">
        <v>219</v>
      </c>
      <c r="F1" s="12" t="s">
        <v>284</v>
      </c>
      <c r="G1" s="12" t="s">
        <v>27</v>
      </c>
      <c r="H1" s="12" t="s">
        <v>40</v>
      </c>
      <c r="I1" s="12" t="s">
        <v>28</v>
      </c>
      <c r="J1" s="12" t="s">
        <v>106</v>
      </c>
      <c r="K1" s="12" t="s">
        <v>190</v>
      </c>
      <c r="L1" s="12" t="s">
        <v>303</v>
      </c>
      <c r="M1" s="12" t="s">
        <v>304</v>
      </c>
    </row>
    <row r="2" spans="1:13" x14ac:dyDescent="0.25">
      <c r="A2" s="13">
        <v>118</v>
      </c>
      <c r="B2" s="13" t="s">
        <v>258</v>
      </c>
      <c r="C2" s="14" t="s">
        <v>78</v>
      </c>
      <c r="D2" s="15" t="s">
        <v>79</v>
      </c>
      <c r="E2" s="14" t="s">
        <v>39</v>
      </c>
      <c r="F2" s="15" t="s">
        <v>169</v>
      </c>
      <c r="G2" s="14" t="s">
        <v>38</v>
      </c>
      <c r="H2" s="13" t="s">
        <v>257</v>
      </c>
      <c r="I2" s="57" t="s">
        <v>80</v>
      </c>
      <c r="J2" s="15" t="s">
        <v>226</v>
      </c>
      <c r="K2" s="16" t="s">
        <v>203</v>
      </c>
      <c r="L2" s="13">
        <f>VLOOKUP(A2,'Point Forecasts-Summary'!A:AD,27,FALSE)</f>
        <v>1</v>
      </c>
      <c r="M2" s="97">
        <f>VLOOKUP(A2,'Prediction Interval-Summary'!A:V,20,FALSE)</f>
        <v>1</v>
      </c>
    </row>
    <row r="3" spans="1:13" ht="45" x14ac:dyDescent="0.25">
      <c r="A3" s="13">
        <v>245</v>
      </c>
      <c r="B3" s="13" t="s">
        <v>258</v>
      </c>
      <c r="C3" s="14" t="s">
        <v>137</v>
      </c>
      <c r="D3" s="15" t="s">
        <v>138</v>
      </c>
      <c r="E3" s="14" t="s">
        <v>49</v>
      </c>
      <c r="F3" s="15" t="s">
        <v>227</v>
      </c>
      <c r="G3" s="14" t="s">
        <v>31</v>
      </c>
      <c r="H3" s="13" t="s">
        <v>258</v>
      </c>
      <c r="I3" s="57" t="s">
        <v>272</v>
      </c>
      <c r="J3" s="15" t="s">
        <v>261</v>
      </c>
      <c r="K3" s="16" t="s">
        <v>281</v>
      </c>
      <c r="L3" s="13">
        <f>VLOOKUP(A3,'Point Forecasts-Summary'!A:AD,27,FALSE)</f>
        <v>2</v>
      </c>
      <c r="M3" s="97">
        <f>VLOOKUP(A3,'Prediction Interval-Summary'!A:V,20,FALSE)</f>
        <v>2</v>
      </c>
    </row>
    <row r="4" spans="1:13" ht="45" x14ac:dyDescent="0.25">
      <c r="A4" s="13">
        <v>237</v>
      </c>
      <c r="B4" s="13" t="s">
        <v>258</v>
      </c>
      <c r="C4" s="14" t="s">
        <v>122</v>
      </c>
      <c r="D4" s="15" t="s">
        <v>123</v>
      </c>
      <c r="E4" s="14" t="s">
        <v>44</v>
      </c>
      <c r="F4" s="15" t="s">
        <v>228</v>
      </c>
      <c r="G4" s="14" t="s">
        <v>38</v>
      </c>
      <c r="H4" s="13" t="s">
        <v>257</v>
      </c>
      <c r="I4" s="57" t="s">
        <v>124</v>
      </c>
      <c r="J4" s="15" t="s">
        <v>260</v>
      </c>
      <c r="K4" s="16" t="s">
        <v>199</v>
      </c>
      <c r="L4" s="13">
        <f>VLOOKUP(A4,'Point Forecasts-Summary'!A:AD,27,FALSE)</f>
        <v>3</v>
      </c>
      <c r="M4" s="97" t="e">
        <f>VLOOKUP(A4,'Prediction Interval-Summary'!A:V,20,FALSE)</f>
        <v>#N/A</v>
      </c>
    </row>
    <row r="5" spans="1:13" x14ac:dyDescent="0.25">
      <c r="A5" s="13">
        <v>72</v>
      </c>
      <c r="B5" s="13" t="s">
        <v>258</v>
      </c>
      <c r="C5" s="14" t="s">
        <v>61</v>
      </c>
      <c r="D5" s="15" t="s">
        <v>62</v>
      </c>
      <c r="E5" s="14" t="s">
        <v>39</v>
      </c>
      <c r="F5" s="15" t="s">
        <v>229</v>
      </c>
      <c r="G5" s="14" t="s">
        <v>29</v>
      </c>
      <c r="H5" s="13" t="s">
        <v>257</v>
      </c>
      <c r="I5" s="57" t="s">
        <v>29</v>
      </c>
      <c r="J5" s="15" t="s">
        <v>261</v>
      </c>
      <c r="K5" s="16" t="s">
        <v>307</v>
      </c>
      <c r="L5" s="13">
        <f>VLOOKUP(A5,'Point Forecasts-Summary'!A:AD,27,FALSE)</f>
        <v>4</v>
      </c>
      <c r="M5" s="97" t="e">
        <f>VLOOKUP(A5,'Prediction Interval-Summary'!A:V,20,FALSE)</f>
        <v>#N/A</v>
      </c>
    </row>
    <row r="6" spans="1:13" ht="24" x14ac:dyDescent="0.25">
      <c r="A6" s="13">
        <v>69</v>
      </c>
      <c r="B6" s="13" t="s">
        <v>258</v>
      </c>
      <c r="C6" s="14" t="s">
        <v>56</v>
      </c>
      <c r="D6" s="15" t="s">
        <v>57</v>
      </c>
      <c r="E6" s="14" t="s">
        <v>36</v>
      </c>
      <c r="F6" s="15" t="s">
        <v>230</v>
      </c>
      <c r="G6" s="14" t="s">
        <v>31</v>
      </c>
      <c r="H6" s="13" t="s">
        <v>257</v>
      </c>
      <c r="I6" s="57" t="s">
        <v>231</v>
      </c>
      <c r="J6" s="15" t="s">
        <v>260</v>
      </c>
      <c r="K6" s="16" t="s">
        <v>280</v>
      </c>
      <c r="L6" s="13">
        <f>VLOOKUP(A6,'Point Forecasts-Summary'!A:AD,27,FALSE)</f>
        <v>5</v>
      </c>
      <c r="M6" s="97">
        <f>VLOOKUP(A6,'Prediction Interval-Summary'!A:V,20,FALSE)</f>
        <v>5</v>
      </c>
    </row>
    <row r="7" spans="1:13" ht="30" x14ac:dyDescent="0.25">
      <c r="A7" s="13">
        <v>36</v>
      </c>
      <c r="B7" s="13" t="s">
        <v>258</v>
      </c>
      <c r="C7" s="14" t="s">
        <v>207</v>
      </c>
      <c r="D7" s="15" t="s">
        <v>208</v>
      </c>
      <c r="E7" s="14" t="s">
        <v>35</v>
      </c>
      <c r="F7" s="15" t="s">
        <v>232</v>
      </c>
      <c r="G7" s="14" t="s">
        <v>31</v>
      </c>
      <c r="H7" s="13" t="s">
        <v>257</v>
      </c>
      <c r="I7" s="57" t="s">
        <v>221</v>
      </c>
      <c r="J7" s="15" t="s">
        <v>260</v>
      </c>
      <c r="K7" s="16" t="s">
        <v>206</v>
      </c>
      <c r="L7" s="13">
        <f>VLOOKUP(A7,'Point Forecasts-Summary'!A:AD,27,FALSE)</f>
        <v>6</v>
      </c>
      <c r="M7" s="97">
        <f>VLOOKUP(A7,'Prediction Interval-Summary'!A:V,20,FALSE)</f>
        <v>6</v>
      </c>
    </row>
    <row r="8" spans="1:13" ht="24" x14ac:dyDescent="0.25">
      <c r="A8" s="13">
        <v>78</v>
      </c>
      <c r="B8" s="13" t="s">
        <v>258</v>
      </c>
      <c r="C8" s="14" t="s">
        <v>63</v>
      </c>
      <c r="D8" s="15" t="s">
        <v>64</v>
      </c>
      <c r="E8" s="14" t="s">
        <v>39</v>
      </c>
      <c r="F8" s="15" t="s">
        <v>166</v>
      </c>
      <c r="G8" s="14" t="s">
        <v>31</v>
      </c>
      <c r="H8" s="13" t="s">
        <v>258</v>
      </c>
      <c r="I8" s="57" t="s">
        <v>65</v>
      </c>
      <c r="J8" s="15" t="s">
        <v>260</v>
      </c>
      <c r="K8" s="16" t="s">
        <v>265</v>
      </c>
      <c r="L8" s="13">
        <f>VLOOKUP(A8,'Point Forecasts-Summary'!A:AD,27,FALSE)</f>
        <v>7</v>
      </c>
      <c r="M8" s="97" t="e">
        <f>VLOOKUP(A8,'Prediction Interval-Summary'!A:V,20,FALSE)</f>
        <v>#N/A</v>
      </c>
    </row>
    <row r="9" spans="1:13" ht="24" x14ac:dyDescent="0.25">
      <c r="A9" s="13">
        <v>260</v>
      </c>
      <c r="B9" s="13" t="s">
        <v>258</v>
      </c>
      <c r="C9" s="14" t="s">
        <v>305</v>
      </c>
      <c r="D9" s="15" t="s">
        <v>306</v>
      </c>
      <c r="E9" s="14" t="s">
        <v>48</v>
      </c>
      <c r="F9" s="15" t="s">
        <v>220</v>
      </c>
      <c r="G9" s="14" t="s">
        <v>31</v>
      </c>
      <c r="H9" s="13" t="s">
        <v>258</v>
      </c>
      <c r="I9" s="57" t="s">
        <v>161</v>
      </c>
      <c r="J9" s="15" t="s">
        <v>26</v>
      </c>
      <c r="K9" s="16" t="s">
        <v>276</v>
      </c>
      <c r="L9" s="13">
        <f>VLOOKUP(A9,'Point Forecasts-Summary'!A:AD,27,FALSE)</f>
        <v>8</v>
      </c>
      <c r="M9" s="97" t="e">
        <f>VLOOKUP(A9,'Prediction Interval-Summary'!A:V,20,FALSE)</f>
        <v>#N/A</v>
      </c>
    </row>
    <row r="10" spans="1:13" ht="30" x14ac:dyDescent="0.25">
      <c r="A10" s="13">
        <v>238</v>
      </c>
      <c r="B10" s="13" t="s">
        <v>258</v>
      </c>
      <c r="C10" s="14" t="s">
        <v>125</v>
      </c>
      <c r="D10" s="15" t="s">
        <v>126</v>
      </c>
      <c r="E10" s="14" t="s">
        <v>35</v>
      </c>
      <c r="F10" s="15" t="s">
        <v>269</v>
      </c>
      <c r="G10" s="14" t="s">
        <v>31</v>
      </c>
      <c r="H10" s="13" t="s">
        <v>257</v>
      </c>
      <c r="I10" s="57" t="s">
        <v>87</v>
      </c>
      <c r="J10" s="15" t="s">
        <v>260</v>
      </c>
      <c r="K10" s="16" t="s">
        <v>264</v>
      </c>
      <c r="L10" s="13">
        <f>VLOOKUP(A10,'Point Forecasts-Summary'!A:AD,27,FALSE)</f>
        <v>9</v>
      </c>
      <c r="M10" s="97">
        <f>VLOOKUP(A10,'Prediction Interval-Summary'!A:V,20,FALSE)</f>
        <v>3</v>
      </c>
    </row>
    <row r="11" spans="1:13" ht="45" x14ac:dyDescent="0.25">
      <c r="A11" s="13">
        <v>39</v>
      </c>
      <c r="B11" s="13" t="s">
        <v>258</v>
      </c>
      <c r="C11" s="14" t="s">
        <v>223</v>
      </c>
      <c r="D11" s="15" t="s">
        <v>222</v>
      </c>
      <c r="E11" s="14" t="s">
        <v>49</v>
      </c>
      <c r="F11" s="15" t="s">
        <v>233</v>
      </c>
      <c r="G11" s="14" t="s">
        <v>31</v>
      </c>
      <c r="H11" s="13" t="s">
        <v>257</v>
      </c>
      <c r="I11" s="57" t="s">
        <v>50</v>
      </c>
      <c r="J11" s="15" t="s">
        <v>260</v>
      </c>
      <c r="K11" s="16" t="s">
        <v>213</v>
      </c>
      <c r="L11" s="13">
        <f>VLOOKUP(A11,'Point Forecasts-Summary'!A:AD,27,FALSE)</f>
        <v>10</v>
      </c>
      <c r="M11" s="97" t="e">
        <f>VLOOKUP(A11,'Prediction Interval-Summary'!A:V,20,FALSE)</f>
        <v>#N/A</v>
      </c>
    </row>
    <row r="12" spans="1:13" ht="30" x14ac:dyDescent="0.25">
      <c r="A12" s="13">
        <v>5</v>
      </c>
      <c r="B12" s="13" t="s">
        <v>257</v>
      </c>
      <c r="C12" s="14" t="s">
        <v>160</v>
      </c>
      <c r="D12" s="15" t="s">
        <v>159</v>
      </c>
      <c r="E12" s="14" t="s">
        <v>48</v>
      </c>
      <c r="F12" s="15" t="s">
        <v>234</v>
      </c>
      <c r="G12" s="14" t="s">
        <v>31</v>
      </c>
      <c r="H12" s="13" t="s">
        <v>257</v>
      </c>
      <c r="I12" s="57" t="s">
        <v>161</v>
      </c>
      <c r="J12" s="15" t="s">
        <v>26</v>
      </c>
      <c r="K12" s="16" t="s">
        <v>216</v>
      </c>
      <c r="L12" s="13">
        <f>VLOOKUP(A12,'Point Forecasts-Summary'!A:AD,27,FALSE)</f>
        <v>11</v>
      </c>
      <c r="M12" s="97" t="e">
        <f>VLOOKUP(A12,'Prediction Interval-Summary'!A:V,20,FALSE)</f>
        <v>#N/A</v>
      </c>
    </row>
    <row r="13" spans="1:13" ht="36" x14ac:dyDescent="0.25">
      <c r="A13" s="13">
        <v>132</v>
      </c>
      <c r="B13" s="13" t="s">
        <v>258</v>
      </c>
      <c r="C13" s="14" t="s">
        <v>81</v>
      </c>
      <c r="D13" s="15" t="s">
        <v>85</v>
      </c>
      <c r="E13" s="14" t="s">
        <v>39</v>
      </c>
      <c r="F13" s="15" t="s">
        <v>170</v>
      </c>
      <c r="G13" s="14" t="s">
        <v>38</v>
      </c>
      <c r="H13" s="13" t="s">
        <v>257</v>
      </c>
      <c r="I13" s="57" t="s">
        <v>235</v>
      </c>
      <c r="J13" s="15" t="s">
        <v>260</v>
      </c>
      <c r="K13" s="16" t="s">
        <v>210</v>
      </c>
      <c r="L13" s="13">
        <f>VLOOKUP(A13,'Point Forecasts-Summary'!A:AD,27,FALSE)</f>
        <v>12</v>
      </c>
      <c r="M13" s="97">
        <f>VLOOKUP(A13,'Prediction Interval-Summary'!A:V,20,FALSE)</f>
        <v>7</v>
      </c>
    </row>
    <row r="14" spans="1:13" ht="24" x14ac:dyDescent="0.25">
      <c r="A14" s="13">
        <v>251</v>
      </c>
      <c r="B14" s="13" t="s">
        <v>258</v>
      </c>
      <c r="C14" s="14" t="s">
        <v>145</v>
      </c>
      <c r="D14" s="15" t="s">
        <v>146</v>
      </c>
      <c r="E14" s="14" t="s">
        <v>39</v>
      </c>
      <c r="F14" s="15" t="s">
        <v>179</v>
      </c>
      <c r="G14" s="14" t="s">
        <v>31</v>
      </c>
      <c r="H14" s="13" t="s">
        <v>258</v>
      </c>
      <c r="I14" s="57" t="s">
        <v>147</v>
      </c>
      <c r="J14" s="15" t="s">
        <v>26</v>
      </c>
      <c r="K14" s="16" t="s">
        <v>191</v>
      </c>
      <c r="L14" s="13">
        <f>VLOOKUP(A14,'Point Forecasts-Summary'!A:AD,27,FALSE)</f>
        <v>13</v>
      </c>
      <c r="M14" s="97">
        <f>VLOOKUP(A14,'Prediction Interval-Summary'!A:V,20,FALSE)</f>
        <v>10</v>
      </c>
    </row>
    <row r="15" spans="1:13" x14ac:dyDescent="0.25">
      <c r="A15" s="13">
        <v>250</v>
      </c>
      <c r="B15" s="13" t="s">
        <v>258</v>
      </c>
      <c r="C15" s="14" t="s">
        <v>143</v>
      </c>
      <c r="D15" s="15" t="s">
        <v>144</v>
      </c>
      <c r="E15" s="14" t="s">
        <v>86</v>
      </c>
      <c r="F15" s="15" t="s">
        <v>278</v>
      </c>
      <c r="G15" s="14" t="s">
        <v>31</v>
      </c>
      <c r="H15" s="13" t="s">
        <v>258</v>
      </c>
      <c r="I15" s="57" t="s">
        <v>110</v>
      </c>
      <c r="J15" s="15" t="s">
        <v>261</v>
      </c>
      <c r="K15" s="16" t="s">
        <v>274</v>
      </c>
      <c r="L15" s="13">
        <f>VLOOKUP(A15,'Point Forecasts-Summary'!A:AD,27,FALSE)</f>
        <v>14</v>
      </c>
      <c r="M15" s="97" t="e">
        <f>VLOOKUP(A15,'Prediction Interval-Summary'!A:V,20,FALSE)</f>
        <v>#N/A</v>
      </c>
    </row>
    <row r="16" spans="1:13" ht="24" x14ac:dyDescent="0.25">
      <c r="A16" s="13">
        <v>243</v>
      </c>
      <c r="B16" s="13" t="s">
        <v>258</v>
      </c>
      <c r="C16" s="14" t="s">
        <v>132</v>
      </c>
      <c r="D16" s="15" t="s">
        <v>133</v>
      </c>
      <c r="E16" s="14" t="s">
        <v>66</v>
      </c>
      <c r="F16" s="15" t="s">
        <v>177</v>
      </c>
      <c r="G16" s="14" t="s">
        <v>31</v>
      </c>
      <c r="H16" s="13" t="s">
        <v>258</v>
      </c>
      <c r="I16" s="57" t="s">
        <v>134</v>
      </c>
      <c r="J16" s="15" t="s">
        <v>260</v>
      </c>
      <c r="K16" s="16" t="s">
        <v>200</v>
      </c>
      <c r="L16" s="13">
        <f>VLOOKUP(A16,'Point Forecasts-Summary'!A:AD,27,FALSE)</f>
        <v>15</v>
      </c>
      <c r="M16" s="97" t="e">
        <f>VLOOKUP(A16,'Prediction Interval-Summary'!A:V,20,FALSE)</f>
        <v>#N/A</v>
      </c>
    </row>
    <row r="17" spans="1:13" ht="24" x14ac:dyDescent="0.25">
      <c r="A17" s="13">
        <v>235</v>
      </c>
      <c r="B17" s="13" t="s">
        <v>258</v>
      </c>
      <c r="C17" s="14" t="s">
        <v>120</v>
      </c>
      <c r="D17" s="15" t="s">
        <v>121</v>
      </c>
      <c r="E17" s="14" t="s">
        <v>39</v>
      </c>
      <c r="F17" s="15" t="s">
        <v>236</v>
      </c>
      <c r="G17" s="14" t="s">
        <v>38</v>
      </c>
      <c r="H17" s="13" t="s">
        <v>257</v>
      </c>
      <c r="I17" s="57" t="s">
        <v>237</v>
      </c>
      <c r="J17" s="15" t="s">
        <v>26</v>
      </c>
      <c r="K17" s="16" t="s">
        <v>212</v>
      </c>
      <c r="L17" s="13">
        <f>VLOOKUP(A17,'Point Forecasts-Summary'!A:AD,27,FALSE)</f>
        <v>16</v>
      </c>
      <c r="M17" s="97" t="e">
        <f>VLOOKUP(A17,'Prediction Interval-Summary'!A:V,20,FALSE)</f>
        <v>#N/A</v>
      </c>
    </row>
    <row r="18" spans="1:13" ht="36" x14ac:dyDescent="0.25">
      <c r="A18" s="13">
        <v>104</v>
      </c>
      <c r="B18" s="13" t="s">
        <v>258</v>
      </c>
      <c r="C18" s="14" t="s">
        <v>74</v>
      </c>
      <c r="D18" s="15" t="s">
        <v>75</v>
      </c>
      <c r="E18" s="14" t="s">
        <v>36</v>
      </c>
      <c r="F18" s="15" t="s">
        <v>270</v>
      </c>
      <c r="G18" s="14" t="s">
        <v>31</v>
      </c>
      <c r="H18" s="13" t="s">
        <v>258</v>
      </c>
      <c r="I18" s="57" t="s">
        <v>238</v>
      </c>
      <c r="J18" s="15" t="s">
        <v>260</v>
      </c>
      <c r="K18" s="16" t="s">
        <v>266</v>
      </c>
      <c r="L18" s="13">
        <f>VLOOKUP(A18,'Point Forecasts-Summary'!A:AD,27,FALSE)</f>
        <v>17</v>
      </c>
      <c r="M18" s="97" t="e">
        <f>VLOOKUP(A18,'Prediction Interval-Summary'!A:V,20,FALSE)</f>
        <v>#N/A</v>
      </c>
    </row>
    <row r="19" spans="1:13" x14ac:dyDescent="0.25">
      <c r="A19" s="13">
        <v>223</v>
      </c>
      <c r="B19" s="13" t="s">
        <v>258</v>
      </c>
      <c r="C19" s="14" t="s">
        <v>108</v>
      </c>
      <c r="D19" s="15" t="s">
        <v>109</v>
      </c>
      <c r="E19" s="14" t="s">
        <v>43</v>
      </c>
      <c r="F19" s="14" t="s">
        <v>173</v>
      </c>
      <c r="G19" s="14" t="s">
        <v>29</v>
      </c>
      <c r="H19" s="13" t="s">
        <v>257</v>
      </c>
      <c r="I19" s="57" t="s">
        <v>29</v>
      </c>
      <c r="J19" s="15" t="s">
        <v>261</v>
      </c>
      <c r="K19" s="16" t="s">
        <v>201</v>
      </c>
      <c r="L19" s="13">
        <f>VLOOKUP(A19,'Point Forecasts-Summary'!A:AD,27,FALSE)</f>
        <v>20</v>
      </c>
      <c r="M19" s="97" t="e">
        <f>VLOOKUP(A19,'Prediction Interval-Summary'!A:V,20,FALSE)</f>
        <v>#N/A</v>
      </c>
    </row>
    <row r="20" spans="1:13" ht="60" x14ac:dyDescent="0.25">
      <c r="A20" s="13">
        <v>239</v>
      </c>
      <c r="B20" s="13" t="s">
        <v>258</v>
      </c>
      <c r="C20" s="14" t="s">
        <v>127</v>
      </c>
      <c r="D20" s="15" t="s">
        <v>128</v>
      </c>
      <c r="E20" s="14" t="s">
        <v>49</v>
      </c>
      <c r="F20" s="15" t="s">
        <v>252</v>
      </c>
      <c r="G20" s="14" t="s">
        <v>31</v>
      </c>
      <c r="H20" s="13" t="s">
        <v>257</v>
      </c>
      <c r="I20" s="57" t="s">
        <v>253</v>
      </c>
      <c r="J20" s="15" t="s">
        <v>260</v>
      </c>
      <c r="K20" s="16" t="s">
        <v>195</v>
      </c>
      <c r="L20" s="13">
        <f>VLOOKUP(A20,'Point Forecasts-Summary'!A:AD,27,FALSE)</f>
        <v>22</v>
      </c>
      <c r="M20" s="97">
        <f>VLOOKUP(A20,'Prediction Interval-Summary'!A:V,20,FALSE)</f>
        <v>14</v>
      </c>
    </row>
    <row r="21" spans="1:13" x14ac:dyDescent="0.25">
      <c r="A21" s="13">
        <v>211</v>
      </c>
      <c r="B21" s="13" t="s">
        <v>258</v>
      </c>
      <c r="C21" s="14" t="s">
        <v>94</v>
      </c>
      <c r="D21" s="15" t="s">
        <v>95</v>
      </c>
      <c r="E21" s="14" t="s">
        <v>69</v>
      </c>
      <c r="F21" s="15" t="s">
        <v>172</v>
      </c>
      <c r="G21" s="14" t="s">
        <v>29</v>
      </c>
      <c r="H21" s="13" t="s">
        <v>257</v>
      </c>
      <c r="I21" s="57" t="s">
        <v>29</v>
      </c>
      <c r="J21" s="15" t="s">
        <v>30</v>
      </c>
      <c r="K21" s="16" t="s">
        <v>193</v>
      </c>
      <c r="L21" s="13">
        <f>VLOOKUP(A21,'Point Forecasts-Summary'!A:AD,27,FALSE)</f>
        <v>23</v>
      </c>
      <c r="M21" s="97">
        <f>VLOOKUP(A21,'Prediction Interval-Summary'!A:V,20,FALSE)</f>
        <v>16</v>
      </c>
    </row>
    <row r="22" spans="1:13" x14ac:dyDescent="0.25">
      <c r="A22" s="13">
        <v>231</v>
      </c>
      <c r="B22" s="13" t="s">
        <v>258</v>
      </c>
      <c r="C22" s="14" t="s">
        <v>73</v>
      </c>
      <c r="D22" s="15" t="s">
        <v>89</v>
      </c>
      <c r="E22" s="14" t="s">
        <v>39</v>
      </c>
      <c r="F22" s="15" t="s">
        <v>251</v>
      </c>
      <c r="G22" s="14" t="s">
        <v>31</v>
      </c>
      <c r="H22" s="13" t="s">
        <v>258</v>
      </c>
      <c r="I22" s="57" t="s">
        <v>98</v>
      </c>
      <c r="J22" s="15" t="s">
        <v>260</v>
      </c>
      <c r="K22" s="16"/>
      <c r="L22" s="13">
        <f>VLOOKUP(A22,'Point Forecasts-Summary'!A:AD,27,FALSE)</f>
        <v>24</v>
      </c>
      <c r="M22" s="97" t="e">
        <f>VLOOKUP(A22,'Prediction Interval-Summary'!A:V,20,FALSE)</f>
        <v>#N/A</v>
      </c>
    </row>
    <row r="23" spans="1:13" ht="30" x14ac:dyDescent="0.25">
      <c r="A23" s="13">
        <v>227</v>
      </c>
      <c r="B23" s="13" t="s">
        <v>257</v>
      </c>
      <c r="C23" s="14" t="s">
        <v>114</v>
      </c>
      <c r="D23" s="15" t="s">
        <v>115</v>
      </c>
      <c r="E23" s="14" t="s">
        <v>35</v>
      </c>
      <c r="F23" s="15" t="s">
        <v>263</v>
      </c>
      <c r="G23" s="14" t="s">
        <v>31</v>
      </c>
      <c r="H23" s="13" t="s">
        <v>257</v>
      </c>
      <c r="I23" s="57" t="s">
        <v>250</v>
      </c>
      <c r="J23" s="15" t="s">
        <v>260</v>
      </c>
      <c r="K23" s="16" t="s">
        <v>209</v>
      </c>
      <c r="L23" s="13">
        <f>VLOOKUP(A23,'Point Forecasts-Summary'!A:AD,27,FALSE)</f>
        <v>25</v>
      </c>
      <c r="M23" s="97">
        <f>VLOOKUP(A23,'Prediction Interval-Summary'!A:V,20,FALSE)</f>
        <v>18</v>
      </c>
    </row>
    <row r="24" spans="1:13" ht="30" x14ac:dyDescent="0.25">
      <c r="A24" s="13">
        <v>82</v>
      </c>
      <c r="B24" s="13" t="s">
        <v>258</v>
      </c>
      <c r="C24" s="14" t="s">
        <v>67</v>
      </c>
      <c r="D24" s="15" t="s">
        <v>68</v>
      </c>
      <c r="E24" s="14" t="s">
        <v>69</v>
      </c>
      <c r="F24" s="15" t="s">
        <v>242</v>
      </c>
      <c r="G24" s="14" t="s">
        <v>31</v>
      </c>
      <c r="H24" s="13" t="s">
        <v>258</v>
      </c>
      <c r="I24" s="57" t="s">
        <v>72</v>
      </c>
      <c r="J24" s="15" t="s">
        <v>26</v>
      </c>
      <c r="K24" s="16" t="s">
        <v>277</v>
      </c>
      <c r="L24" s="13">
        <f>VLOOKUP(A24,'Point Forecasts-Summary'!A:AD,27,FALSE)</f>
        <v>26</v>
      </c>
      <c r="M24" s="97">
        <f>VLOOKUP(A24,'Prediction Interval-Summary'!A:V,20,FALSE)</f>
        <v>8</v>
      </c>
    </row>
    <row r="25" spans="1:13" x14ac:dyDescent="0.25">
      <c r="A25" s="13">
        <v>212</v>
      </c>
      <c r="B25" s="13" t="s">
        <v>258</v>
      </c>
      <c r="C25" s="14" t="s">
        <v>96</v>
      </c>
      <c r="D25" s="15" t="s">
        <v>97</v>
      </c>
      <c r="E25" s="14" t="s">
        <v>39</v>
      </c>
      <c r="F25" s="15" t="s">
        <v>247</v>
      </c>
      <c r="G25" s="14" t="s">
        <v>31</v>
      </c>
      <c r="H25" s="13" t="s">
        <v>258</v>
      </c>
      <c r="I25" s="57" t="s">
        <v>98</v>
      </c>
      <c r="J25" s="15" t="s">
        <v>260</v>
      </c>
      <c r="K25" s="16"/>
      <c r="L25" s="13">
        <f>VLOOKUP(A25,'Point Forecasts-Summary'!A:AD,27,FALSE)</f>
        <v>27</v>
      </c>
      <c r="M25" s="97" t="e">
        <f>VLOOKUP(A25,'Prediction Interval-Summary'!A:V,20,FALSE)</f>
        <v>#N/A</v>
      </c>
    </row>
    <row r="26" spans="1:13" x14ac:dyDescent="0.25">
      <c r="A26" s="13">
        <v>236</v>
      </c>
      <c r="B26" s="13" t="s">
        <v>258</v>
      </c>
      <c r="C26" s="14" t="s">
        <v>116</v>
      </c>
      <c r="D26" s="15" t="s">
        <v>117</v>
      </c>
      <c r="E26" s="14" t="s">
        <v>43</v>
      </c>
      <c r="F26" s="14" t="s">
        <v>175</v>
      </c>
      <c r="G26" s="14" t="s">
        <v>29</v>
      </c>
      <c r="H26" s="13" t="s">
        <v>257</v>
      </c>
      <c r="I26" s="57" t="s">
        <v>29</v>
      </c>
      <c r="J26" s="15" t="s">
        <v>260</v>
      </c>
      <c r="K26" s="16"/>
      <c r="L26" s="13">
        <f>VLOOKUP(A26,'Point Forecasts-Summary'!A:AD,27,FALSE)</f>
        <v>28</v>
      </c>
      <c r="M26" s="97" t="e">
        <f>VLOOKUP(A26,'Prediction Interval-Summary'!A:V,20,FALSE)</f>
        <v>#N/A</v>
      </c>
    </row>
    <row r="27" spans="1:13" ht="24" x14ac:dyDescent="0.25">
      <c r="A27" s="13">
        <v>248</v>
      </c>
      <c r="B27" s="13" t="s">
        <v>258</v>
      </c>
      <c r="C27" s="14" t="s">
        <v>139</v>
      </c>
      <c r="D27" s="15" t="s">
        <v>140</v>
      </c>
      <c r="E27" s="14" t="s">
        <v>35</v>
      </c>
      <c r="F27" s="14" t="s">
        <v>141</v>
      </c>
      <c r="G27" s="14" t="s">
        <v>38</v>
      </c>
      <c r="H27" s="13" t="s">
        <v>257</v>
      </c>
      <c r="I27" s="57" t="s">
        <v>256</v>
      </c>
      <c r="J27" s="15" t="s">
        <v>260</v>
      </c>
      <c r="K27" s="16" t="s">
        <v>192</v>
      </c>
      <c r="L27" s="13">
        <f>VLOOKUP(A27,'Point Forecasts-Summary'!A:AD,27,FALSE)</f>
        <v>29</v>
      </c>
      <c r="M27" s="97" t="e">
        <f>VLOOKUP(A27,'Prediction Interval-Summary'!A:V,20,FALSE)</f>
        <v>#N/A</v>
      </c>
    </row>
    <row r="28" spans="1:13" ht="30" x14ac:dyDescent="0.25">
      <c r="A28" s="13">
        <v>30</v>
      </c>
      <c r="B28" s="13" t="s">
        <v>258</v>
      </c>
      <c r="C28" s="14" t="s">
        <v>45</v>
      </c>
      <c r="D28" s="15" t="s">
        <v>46</v>
      </c>
      <c r="E28" s="14" t="s">
        <v>39</v>
      </c>
      <c r="F28" s="15" t="s">
        <v>240</v>
      </c>
      <c r="G28" s="14" t="s">
        <v>38</v>
      </c>
      <c r="H28" s="13" t="s">
        <v>257</v>
      </c>
      <c r="I28" s="57" t="s">
        <v>241</v>
      </c>
      <c r="J28" s="15" t="s">
        <v>26</v>
      </c>
      <c r="K28" s="16"/>
      <c r="L28" s="13">
        <f>VLOOKUP(A28,'Point Forecasts-Summary'!A:AD,27,FALSE)</f>
        <v>30</v>
      </c>
      <c r="M28" s="97">
        <f>VLOOKUP(A28,'Prediction Interval-Summary'!A:V,20,FALSE)</f>
        <v>13</v>
      </c>
    </row>
    <row r="29" spans="1:13" ht="30" x14ac:dyDescent="0.25">
      <c r="A29" s="13">
        <v>234</v>
      </c>
      <c r="B29" s="13" t="s">
        <v>258</v>
      </c>
      <c r="C29" s="14" t="s">
        <v>118</v>
      </c>
      <c r="D29" s="15" t="s">
        <v>119</v>
      </c>
      <c r="E29" s="14" t="s">
        <v>36</v>
      </c>
      <c r="F29" s="15" t="s">
        <v>279</v>
      </c>
      <c r="G29" s="14" t="s">
        <v>29</v>
      </c>
      <c r="H29" s="13" t="s">
        <v>257</v>
      </c>
      <c r="I29" s="57" t="s">
        <v>29</v>
      </c>
      <c r="J29" s="15" t="s">
        <v>260</v>
      </c>
      <c r="K29" s="16"/>
      <c r="L29" s="13">
        <f>VLOOKUP(A29,'Point Forecasts-Summary'!A:AD,27,FALSE)</f>
        <v>33</v>
      </c>
      <c r="M29" s="97" t="e">
        <f>VLOOKUP(A29,'Prediction Interval-Summary'!A:V,20,FALSE)</f>
        <v>#N/A</v>
      </c>
    </row>
    <row r="30" spans="1:13" ht="24" x14ac:dyDescent="0.25">
      <c r="A30" s="13">
        <v>24</v>
      </c>
      <c r="B30" s="13" t="s">
        <v>258</v>
      </c>
      <c r="C30" s="14" t="s">
        <v>41</v>
      </c>
      <c r="D30" s="15" t="s">
        <v>42</v>
      </c>
      <c r="E30" s="14" t="s">
        <v>39</v>
      </c>
      <c r="F30" s="15" t="s">
        <v>163</v>
      </c>
      <c r="G30" s="14" t="s">
        <v>38</v>
      </c>
      <c r="H30" s="13" t="s">
        <v>257</v>
      </c>
      <c r="I30" s="57" t="s">
        <v>239</v>
      </c>
      <c r="J30" s="15" t="s">
        <v>26</v>
      </c>
      <c r="K30" s="16"/>
      <c r="L30" s="13">
        <f>VLOOKUP(A30,'Point Forecasts-Summary'!A:AD,27,FALSE)</f>
        <v>34</v>
      </c>
      <c r="M30" s="97">
        <f>VLOOKUP(A30,'Prediction Interval-Summary'!A:V,20,FALSE)</f>
        <v>12</v>
      </c>
    </row>
    <row r="31" spans="1:13" ht="30" x14ac:dyDescent="0.25">
      <c r="A31" s="13">
        <v>218</v>
      </c>
      <c r="B31" s="13" t="s">
        <v>258</v>
      </c>
      <c r="C31" s="14" t="s">
        <v>101</v>
      </c>
      <c r="D31" s="15" t="s">
        <v>102</v>
      </c>
      <c r="E31" s="14" t="s">
        <v>39</v>
      </c>
      <c r="F31" s="15" t="s">
        <v>249</v>
      </c>
      <c r="G31" s="14" t="s">
        <v>38</v>
      </c>
      <c r="H31" s="13" t="s">
        <v>257</v>
      </c>
      <c r="I31" s="57" t="s">
        <v>103</v>
      </c>
      <c r="J31" s="15" t="s">
        <v>26</v>
      </c>
      <c r="K31" s="16" t="s">
        <v>214</v>
      </c>
      <c r="L31" s="13">
        <f>VLOOKUP(A31,'Point Forecasts-Summary'!A:AD,27,FALSE)</f>
        <v>36</v>
      </c>
      <c r="M31" s="97">
        <f>VLOOKUP(A31,'Prediction Interval-Summary'!A:V,20,FALSE)</f>
        <v>11</v>
      </c>
    </row>
    <row r="32" spans="1:13" x14ac:dyDescent="0.25">
      <c r="A32" s="13">
        <v>106</v>
      </c>
      <c r="B32" s="13" t="s">
        <v>258</v>
      </c>
      <c r="C32" s="14" t="s">
        <v>76</v>
      </c>
      <c r="D32" s="15" t="s">
        <v>77</v>
      </c>
      <c r="E32" s="14" t="s">
        <v>47</v>
      </c>
      <c r="F32" s="15" t="s">
        <v>168</v>
      </c>
      <c r="G32" s="14" t="s">
        <v>29</v>
      </c>
      <c r="H32" s="13" t="s">
        <v>257</v>
      </c>
      <c r="I32" s="57" t="s">
        <v>29</v>
      </c>
      <c r="J32" s="15" t="s">
        <v>26</v>
      </c>
      <c r="K32" s="16" t="s">
        <v>283</v>
      </c>
      <c r="L32" s="13">
        <f>VLOOKUP(A32,'Point Forecasts-Summary'!A:AD,27,FALSE)</f>
        <v>37</v>
      </c>
      <c r="M32" s="97" t="e">
        <f>VLOOKUP(A32,'Prediction Interval-Summary'!A:V,20,FALSE)</f>
        <v>#N/A</v>
      </c>
    </row>
    <row r="33" spans="1:13" ht="24" x14ac:dyDescent="0.25">
      <c r="A33" s="13">
        <v>43</v>
      </c>
      <c r="B33" s="13" t="s">
        <v>258</v>
      </c>
      <c r="C33" s="14" t="s">
        <v>51</v>
      </c>
      <c r="D33" s="15" t="s">
        <v>52</v>
      </c>
      <c r="E33" s="14" t="s">
        <v>53</v>
      </c>
      <c r="F33" s="15" t="s">
        <v>164</v>
      </c>
      <c r="G33" s="14" t="s">
        <v>31</v>
      </c>
      <c r="H33" s="13" t="s">
        <v>257</v>
      </c>
      <c r="I33" s="57" t="s">
        <v>225</v>
      </c>
      <c r="J33" s="15" t="s">
        <v>261</v>
      </c>
      <c r="K33" s="16" t="s">
        <v>194</v>
      </c>
      <c r="L33" s="13">
        <f>VLOOKUP(A33,'Point Forecasts-Summary'!A:AD,27,FALSE)</f>
        <v>38</v>
      </c>
      <c r="M33" s="97" t="e">
        <f>VLOOKUP(A33,'Prediction Interval-Summary'!A:V,20,FALSE)</f>
        <v>#N/A</v>
      </c>
    </row>
    <row r="34" spans="1:13" ht="30" x14ac:dyDescent="0.25">
      <c r="A34" s="13">
        <v>216</v>
      </c>
      <c r="B34" s="13" t="s">
        <v>258</v>
      </c>
      <c r="C34" s="14" t="s">
        <v>99</v>
      </c>
      <c r="D34" s="15" t="s">
        <v>100</v>
      </c>
      <c r="E34" s="14" t="s">
        <v>69</v>
      </c>
      <c r="F34" s="15" t="s">
        <v>248</v>
      </c>
      <c r="G34" s="14" t="s">
        <v>31</v>
      </c>
      <c r="H34" s="13" t="s">
        <v>258</v>
      </c>
      <c r="I34" s="57" t="s">
        <v>72</v>
      </c>
      <c r="J34" s="15" t="s">
        <v>261</v>
      </c>
      <c r="K34" s="16" t="s">
        <v>211</v>
      </c>
      <c r="L34" s="13">
        <f>VLOOKUP(A34,'Point Forecasts-Summary'!A:AD,27,FALSE)</f>
        <v>40</v>
      </c>
      <c r="M34" s="97" t="e">
        <f>VLOOKUP(A34,'Prediction Interval-Summary'!A:V,20,FALSE)</f>
        <v>#N/A</v>
      </c>
    </row>
    <row r="35" spans="1:13" x14ac:dyDescent="0.25">
      <c r="A35" s="13">
        <v>169</v>
      </c>
      <c r="B35" s="13" t="s">
        <v>258</v>
      </c>
      <c r="C35" s="14" t="s">
        <v>90</v>
      </c>
      <c r="D35" s="15" t="s">
        <v>91</v>
      </c>
      <c r="E35" s="14" t="s">
        <v>48</v>
      </c>
      <c r="F35" s="15" t="s">
        <v>171</v>
      </c>
      <c r="G35" s="14" t="s">
        <v>29</v>
      </c>
      <c r="H35" s="13" t="s">
        <v>257</v>
      </c>
      <c r="I35" s="57" t="s">
        <v>29</v>
      </c>
      <c r="J35" s="15" t="s">
        <v>260</v>
      </c>
      <c r="K35" s="16" t="s">
        <v>205</v>
      </c>
      <c r="L35" s="13">
        <f>VLOOKUP(A35,'Point Forecasts-Summary'!A:AD,27,FALSE)</f>
        <v>42</v>
      </c>
      <c r="M35" s="97" t="e">
        <f>VLOOKUP(A35,'Prediction Interval-Summary'!A:V,20,FALSE)</f>
        <v>#N/A</v>
      </c>
    </row>
    <row r="36" spans="1:13" x14ac:dyDescent="0.25">
      <c r="A36" s="13">
        <v>241</v>
      </c>
      <c r="B36" s="13" t="s">
        <v>258</v>
      </c>
      <c r="C36" s="14" t="s">
        <v>129</v>
      </c>
      <c r="D36" s="15" t="s">
        <v>130</v>
      </c>
      <c r="E36" s="14" t="s">
        <v>88</v>
      </c>
      <c r="F36" s="15" t="s">
        <v>254</v>
      </c>
      <c r="G36" s="14" t="s">
        <v>31</v>
      </c>
      <c r="H36" s="13" t="s">
        <v>257</v>
      </c>
      <c r="I36" s="57" t="s">
        <v>131</v>
      </c>
      <c r="J36" s="15" t="s">
        <v>262</v>
      </c>
      <c r="K36" s="16"/>
      <c r="L36" s="13">
        <f>VLOOKUP(A36,'Point Forecasts-Summary'!A:AD,27,FALSE)</f>
        <v>43</v>
      </c>
      <c r="M36" s="97" t="e">
        <f>VLOOKUP(A36,'Prediction Interval-Summary'!A:V,20,FALSE)</f>
        <v>#N/A</v>
      </c>
    </row>
    <row r="37" spans="1:13" x14ac:dyDescent="0.25">
      <c r="A37" s="13">
        <v>191</v>
      </c>
      <c r="B37" s="13" t="s">
        <v>258</v>
      </c>
      <c r="C37" s="14" t="s">
        <v>92</v>
      </c>
      <c r="D37" s="15" t="s">
        <v>93</v>
      </c>
      <c r="E37" s="14" t="s">
        <v>39</v>
      </c>
      <c r="F37" s="15" t="s">
        <v>245</v>
      </c>
      <c r="G37" s="14" t="s">
        <v>31</v>
      </c>
      <c r="H37" s="13" t="s">
        <v>258</v>
      </c>
      <c r="I37" s="57" t="s">
        <v>98</v>
      </c>
      <c r="J37" s="15" t="s">
        <v>261</v>
      </c>
      <c r="K37" s="16"/>
      <c r="L37" s="13">
        <f>VLOOKUP(A37,'Point Forecasts-Summary'!A:AD,27,FALSE)</f>
        <v>44</v>
      </c>
      <c r="M37" s="97" t="e">
        <f>VLOOKUP(A37,'Prediction Interval-Summary'!A:V,20,FALSE)</f>
        <v>#N/A</v>
      </c>
    </row>
    <row r="38" spans="1:13" ht="24" x14ac:dyDescent="0.25">
      <c r="A38" s="13">
        <v>126</v>
      </c>
      <c r="B38" s="13" t="s">
        <v>258</v>
      </c>
      <c r="C38" s="14" t="s">
        <v>82</v>
      </c>
      <c r="D38" s="15" t="s">
        <v>83</v>
      </c>
      <c r="E38" s="14" t="s">
        <v>37</v>
      </c>
      <c r="F38" s="15" t="s">
        <v>244</v>
      </c>
      <c r="G38" s="14" t="s">
        <v>31</v>
      </c>
      <c r="H38" s="13" t="s">
        <v>258</v>
      </c>
      <c r="I38" s="57" t="s">
        <v>84</v>
      </c>
      <c r="J38" s="15" t="s">
        <v>260</v>
      </c>
      <c r="K38" s="16" t="s">
        <v>275</v>
      </c>
      <c r="L38" s="13">
        <f>VLOOKUP(A38,'Point Forecasts-Summary'!A:AD,27,FALSE)</f>
        <v>45</v>
      </c>
      <c r="M38" s="97" t="e">
        <f>VLOOKUP(A38,'Prediction Interval-Summary'!A:V,20,FALSE)</f>
        <v>#N/A</v>
      </c>
    </row>
    <row r="39" spans="1:13" x14ac:dyDescent="0.25">
      <c r="A39" s="13">
        <v>244</v>
      </c>
      <c r="B39" s="13" t="s">
        <v>258</v>
      </c>
      <c r="C39" s="14" t="s">
        <v>135</v>
      </c>
      <c r="D39" s="15" t="s">
        <v>136</v>
      </c>
      <c r="E39" s="14" t="s">
        <v>36</v>
      </c>
      <c r="F39" s="14" t="s">
        <v>255</v>
      </c>
      <c r="G39" s="14" t="s">
        <v>29</v>
      </c>
      <c r="H39" s="13" t="s">
        <v>257</v>
      </c>
      <c r="I39" s="57" t="s">
        <v>29</v>
      </c>
      <c r="J39" s="15" t="s">
        <v>30</v>
      </c>
      <c r="K39" s="16" t="s">
        <v>282</v>
      </c>
      <c r="L39" s="13">
        <f>VLOOKUP(A39,'Point Forecasts-Summary'!A:AD,27,FALSE)</f>
        <v>46</v>
      </c>
      <c r="M39" s="97">
        <f>VLOOKUP(A39,'Prediction Interval-Summary'!A:V,20,FALSE)</f>
        <v>17</v>
      </c>
    </row>
    <row r="40" spans="1:13" x14ac:dyDescent="0.25">
      <c r="A40" s="13">
        <v>70</v>
      </c>
      <c r="B40" s="13" t="s">
        <v>258</v>
      </c>
      <c r="C40" s="14" t="s">
        <v>58</v>
      </c>
      <c r="D40" s="15" t="s">
        <v>59</v>
      </c>
      <c r="E40" s="14" t="s">
        <v>55</v>
      </c>
      <c r="F40" s="15" t="s">
        <v>165</v>
      </c>
      <c r="G40" s="14" t="s">
        <v>38</v>
      </c>
      <c r="H40" s="13" t="s">
        <v>257</v>
      </c>
      <c r="I40" s="57" t="s">
        <v>60</v>
      </c>
      <c r="J40" s="15" t="s">
        <v>260</v>
      </c>
      <c r="K40" s="16"/>
      <c r="L40" s="13">
        <f>VLOOKUP(A40,'Point Forecasts-Summary'!A:AD,27,FALSE)</f>
        <v>47</v>
      </c>
      <c r="M40" s="97" t="e">
        <f>VLOOKUP(A40,'Prediction Interval-Summary'!A:V,20,FALSE)</f>
        <v>#N/A</v>
      </c>
    </row>
    <row r="41" spans="1:13" x14ac:dyDescent="0.25">
      <c r="A41" s="13">
        <v>249</v>
      </c>
      <c r="B41" s="13" t="s">
        <v>258</v>
      </c>
      <c r="C41" s="14" t="s">
        <v>142</v>
      </c>
      <c r="D41" s="15" t="s">
        <v>54</v>
      </c>
      <c r="E41" s="14" t="s">
        <v>35</v>
      </c>
      <c r="F41" s="14" t="s">
        <v>178</v>
      </c>
      <c r="G41" s="14" t="s">
        <v>29</v>
      </c>
      <c r="H41" s="13" t="s">
        <v>257</v>
      </c>
      <c r="I41" s="57" t="s">
        <v>29</v>
      </c>
      <c r="J41" s="15" t="s">
        <v>26</v>
      </c>
      <c r="K41" s="16"/>
      <c r="L41" s="13">
        <f>VLOOKUP(A41,'Point Forecasts-Summary'!A:AD,27,FALSE)</f>
        <v>48</v>
      </c>
      <c r="M41" s="97" t="e">
        <f>VLOOKUP(A41,'Prediction Interval-Summary'!A:V,20,FALSE)</f>
        <v>#N/A</v>
      </c>
    </row>
    <row r="42" spans="1:13" x14ac:dyDescent="0.25">
      <c r="A42" s="13">
        <v>252</v>
      </c>
      <c r="B42" s="13" t="s">
        <v>258</v>
      </c>
      <c r="C42" s="14" t="s">
        <v>148</v>
      </c>
      <c r="D42" s="15" t="s">
        <v>149</v>
      </c>
      <c r="E42" s="14" t="s">
        <v>34</v>
      </c>
      <c r="F42" s="14" t="s">
        <v>180</v>
      </c>
      <c r="G42" s="14" t="s">
        <v>31</v>
      </c>
      <c r="H42" s="13" t="s">
        <v>257</v>
      </c>
      <c r="I42" s="57" t="s">
        <v>224</v>
      </c>
      <c r="J42" s="15" t="s">
        <v>26</v>
      </c>
      <c r="K42" s="16" t="s">
        <v>267</v>
      </c>
      <c r="L42" s="13">
        <f>VLOOKUP(A42,'Point Forecasts-Summary'!A:AD,27,FALSE)</f>
        <v>49</v>
      </c>
      <c r="M42" s="97">
        <f>VLOOKUP(A42,'Prediction Interval-Summary'!A:V,20,FALSE)</f>
        <v>19</v>
      </c>
    </row>
    <row r="43" spans="1:13" x14ac:dyDescent="0.25">
      <c r="A43" s="13">
        <v>255</v>
      </c>
      <c r="B43" s="13" t="s">
        <v>258</v>
      </c>
      <c r="C43" s="14" t="s">
        <v>152</v>
      </c>
      <c r="D43" s="15" t="s">
        <v>153</v>
      </c>
      <c r="E43" s="14" t="s">
        <v>34</v>
      </c>
      <c r="F43" s="14" t="s">
        <v>182</v>
      </c>
      <c r="G43" s="14" t="s">
        <v>38</v>
      </c>
      <c r="H43" s="13" t="s">
        <v>258</v>
      </c>
      <c r="I43" s="57" t="s">
        <v>259</v>
      </c>
      <c r="J43" s="15" t="s">
        <v>26</v>
      </c>
      <c r="K43" s="16" t="s">
        <v>197</v>
      </c>
      <c r="L43" s="13">
        <f>VLOOKUP(A43,'Point Forecasts-Summary'!A:AD,27,FALSE)</f>
        <v>50</v>
      </c>
      <c r="M43" s="97">
        <f>VLOOKUP(A43,'Prediction Interval-Summary'!A:V,20,FALSE)</f>
        <v>20</v>
      </c>
    </row>
    <row r="44" spans="1:13" x14ac:dyDescent="0.25">
      <c r="A44" s="13">
        <v>9</v>
      </c>
      <c r="B44" s="13" t="s">
        <v>258</v>
      </c>
      <c r="C44" s="14" t="s">
        <v>32</v>
      </c>
      <c r="D44" s="15" t="s">
        <v>33</v>
      </c>
      <c r="E44" s="14" t="s">
        <v>34</v>
      </c>
      <c r="F44" s="15" t="s">
        <v>246</v>
      </c>
      <c r="G44" s="14" t="s">
        <v>31</v>
      </c>
      <c r="H44" s="13" t="s">
        <v>257</v>
      </c>
      <c r="I44" s="57" t="s">
        <v>224</v>
      </c>
      <c r="J44" s="15" t="s">
        <v>26</v>
      </c>
      <c r="K44" s="16" t="s">
        <v>196</v>
      </c>
      <c r="L44" s="13">
        <f>VLOOKUP(A44,'Point Forecasts-Summary'!A:AD,27,FALSE)</f>
        <v>51</v>
      </c>
      <c r="M44" s="97">
        <f>VLOOKUP(A44,'Prediction Interval-Summary'!A:V,20,FALSE)</f>
        <v>21</v>
      </c>
    </row>
    <row r="45" spans="1:13" x14ac:dyDescent="0.25">
      <c r="A45" s="13">
        <v>256</v>
      </c>
      <c r="B45" s="13" t="s">
        <v>258</v>
      </c>
      <c r="C45" s="14" t="s">
        <v>154</v>
      </c>
      <c r="D45" s="15" t="s">
        <v>155</v>
      </c>
      <c r="E45" s="14" t="s">
        <v>34</v>
      </c>
      <c r="F45" s="14" t="s">
        <v>183</v>
      </c>
      <c r="G45" s="14" t="s">
        <v>31</v>
      </c>
      <c r="H45" s="13" t="s">
        <v>258</v>
      </c>
      <c r="I45" s="57" t="s">
        <v>224</v>
      </c>
      <c r="J45" s="15" t="s">
        <v>26</v>
      </c>
      <c r="K45" s="16" t="s">
        <v>215</v>
      </c>
      <c r="L45" s="13">
        <f>VLOOKUP(A45,'Point Forecasts-Summary'!A:AD,27,FALSE)</f>
        <v>52</v>
      </c>
      <c r="M45" s="97">
        <f>VLOOKUP(A45,'Prediction Interval-Summary'!A:V,20,FALSE)</f>
        <v>23</v>
      </c>
    </row>
    <row r="46" spans="1:13" x14ac:dyDescent="0.25">
      <c r="A46" s="13">
        <v>253</v>
      </c>
      <c r="B46" s="13" t="s">
        <v>258</v>
      </c>
      <c r="C46" s="14" t="s">
        <v>150</v>
      </c>
      <c r="D46" s="15" t="s">
        <v>151</v>
      </c>
      <c r="E46" s="14" t="s">
        <v>34</v>
      </c>
      <c r="F46" s="14" t="s">
        <v>181</v>
      </c>
      <c r="G46" s="14" t="s">
        <v>31</v>
      </c>
      <c r="H46" s="13" t="s">
        <v>258</v>
      </c>
      <c r="I46" s="57" t="s">
        <v>224</v>
      </c>
      <c r="J46" s="15" t="s">
        <v>26</v>
      </c>
      <c r="K46" s="16" t="s">
        <v>198</v>
      </c>
      <c r="L46" s="13">
        <f>VLOOKUP(A46,'Point Forecasts-Summary'!A:AD,27,FALSE)</f>
        <v>53</v>
      </c>
      <c r="M46" s="97">
        <f>VLOOKUP(A46,'Prediction Interval-Summary'!A:V,20,FALSE)</f>
        <v>22</v>
      </c>
    </row>
    <row r="47" spans="1:13" x14ac:dyDescent="0.25">
      <c r="A47" s="13">
        <v>91</v>
      </c>
      <c r="B47" s="13" t="s">
        <v>258</v>
      </c>
      <c r="C47" s="14" t="s">
        <v>70</v>
      </c>
      <c r="D47" s="15" t="s">
        <v>71</v>
      </c>
      <c r="E47" s="14" t="s">
        <v>39</v>
      </c>
      <c r="F47" s="15" t="s">
        <v>167</v>
      </c>
      <c r="G47" s="14" t="s">
        <v>31</v>
      </c>
      <c r="H47" s="13" t="s">
        <v>257</v>
      </c>
      <c r="I47" s="57" t="s">
        <v>243</v>
      </c>
      <c r="J47" s="15" t="s">
        <v>30</v>
      </c>
      <c r="K47" s="16" t="s">
        <v>273</v>
      </c>
      <c r="L47" s="13">
        <f>VLOOKUP(A47,'Point Forecasts-Summary'!A:AD,27,FALSE)</f>
        <v>54</v>
      </c>
      <c r="M47" s="97" t="e">
        <f>VLOOKUP(A47,'Prediction Interval-Summary'!A:V,20,FALSE)</f>
        <v>#N/A</v>
      </c>
    </row>
    <row r="48" spans="1:13" ht="24" x14ac:dyDescent="0.25">
      <c r="A48" s="13">
        <v>219</v>
      </c>
      <c r="B48" s="13" t="s">
        <v>258</v>
      </c>
      <c r="C48" s="14" t="s">
        <v>104</v>
      </c>
      <c r="D48" s="15" t="s">
        <v>105</v>
      </c>
      <c r="E48" s="14" t="s">
        <v>44</v>
      </c>
      <c r="F48" s="14" t="s">
        <v>176</v>
      </c>
      <c r="G48" s="14" t="s">
        <v>31</v>
      </c>
      <c r="H48" s="13" t="s">
        <v>258</v>
      </c>
      <c r="I48" s="57" t="s">
        <v>113</v>
      </c>
      <c r="J48" s="15" t="s">
        <v>30</v>
      </c>
      <c r="K48" s="16" t="s">
        <v>202</v>
      </c>
      <c r="L48" s="13">
        <f>VLOOKUP(A48,'Point Forecasts-Summary'!A:AD,27,FALSE)</f>
        <v>56</v>
      </c>
      <c r="M48" s="97" t="e">
        <f>VLOOKUP(A48,'Prediction Interval-Summary'!A:V,20,FALSE)</f>
        <v>#N/A</v>
      </c>
    </row>
    <row r="49" spans="1:13" ht="24" x14ac:dyDescent="0.25">
      <c r="A49" s="13">
        <v>225</v>
      </c>
      <c r="B49" s="13" t="s">
        <v>258</v>
      </c>
      <c r="C49" s="14" t="s">
        <v>111</v>
      </c>
      <c r="D49" s="15" t="s">
        <v>112</v>
      </c>
      <c r="E49" s="14" t="s">
        <v>44</v>
      </c>
      <c r="F49" s="14" t="s">
        <v>174</v>
      </c>
      <c r="G49" s="14" t="s">
        <v>31</v>
      </c>
      <c r="H49" s="13" t="s">
        <v>257</v>
      </c>
      <c r="I49" s="57" t="s">
        <v>113</v>
      </c>
      <c r="J49" s="15" t="s">
        <v>22</v>
      </c>
      <c r="K49" s="16" t="s">
        <v>204</v>
      </c>
      <c r="L49" s="13">
        <f>VLOOKUP(A49,'Point Forecasts-Summary'!A:AD,27,FALSE)</f>
        <v>58</v>
      </c>
      <c r="M49" s="97" t="e">
        <f>VLOOKUP(A49,'Prediction Interval-Summary'!A:V,20,FALSE)</f>
        <v>#N/A</v>
      </c>
    </row>
    <row r="50" spans="1:13" ht="48" x14ac:dyDescent="0.25">
      <c r="A50" s="13">
        <v>258</v>
      </c>
      <c r="B50" s="13" t="s">
        <v>258</v>
      </c>
      <c r="C50" s="14" t="s">
        <v>156</v>
      </c>
      <c r="D50" s="15" t="s">
        <v>157</v>
      </c>
      <c r="E50" s="14" t="s">
        <v>37</v>
      </c>
      <c r="F50" s="14" t="s">
        <v>184</v>
      </c>
      <c r="G50" s="14" t="s">
        <v>31</v>
      </c>
      <c r="H50" s="13" t="s">
        <v>258</v>
      </c>
      <c r="I50" s="57" t="s">
        <v>158</v>
      </c>
      <c r="J50" s="15" t="s">
        <v>26</v>
      </c>
      <c r="K50" s="16" t="s">
        <v>268</v>
      </c>
      <c r="L50" s="13">
        <f>VLOOKUP(A50,'Point Forecasts-Summary'!A:AD,27,FALSE)</f>
        <v>59</v>
      </c>
      <c r="M50" s="97" t="e">
        <f>VLOOKUP(A50,'Prediction Interval-Summary'!A:V,20,FALSE)</f>
        <v>#N/A</v>
      </c>
    </row>
    <row r="51" spans="1:13" x14ac:dyDescent="0.25">
      <c r="A51" s="20" t="s">
        <v>162</v>
      </c>
      <c r="B51" s="20" t="s">
        <v>257</v>
      </c>
      <c r="C51" s="21" t="s">
        <v>25</v>
      </c>
      <c r="D51" s="21" t="s">
        <v>25</v>
      </c>
      <c r="E51" s="21" t="s">
        <v>25</v>
      </c>
      <c r="F51" s="21" t="s">
        <v>287</v>
      </c>
      <c r="G51" s="21" t="s">
        <v>25</v>
      </c>
      <c r="H51" s="20" t="s">
        <v>257</v>
      </c>
      <c r="I51" s="23" t="s">
        <v>107</v>
      </c>
      <c r="J51" s="22" t="s">
        <v>26</v>
      </c>
      <c r="K51" s="24" t="s">
        <v>286</v>
      </c>
      <c r="L51" s="20">
        <f>VLOOKUP(A51,'Point Forecasts-Summary'!A:AD,27,FALSE)</f>
        <v>39</v>
      </c>
      <c r="M51" s="20">
        <f>VLOOKUP(A51,'Prediction Interval-Summary'!A:V,20,FALSE)</f>
        <v>15</v>
      </c>
    </row>
    <row r="52" spans="1:13" x14ac:dyDescent="0.25">
      <c r="A52" s="20" t="s">
        <v>185</v>
      </c>
      <c r="B52" s="20" t="s">
        <v>257</v>
      </c>
      <c r="C52" s="21" t="s">
        <v>25</v>
      </c>
      <c r="D52" s="21" t="s">
        <v>25</v>
      </c>
      <c r="E52" s="21" t="s">
        <v>25</v>
      </c>
      <c r="F52" s="21" t="s">
        <v>287</v>
      </c>
      <c r="G52" s="21" t="s">
        <v>25</v>
      </c>
      <c r="H52" s="20" t="s">
        <v>257</v>
      </c>
      <c r="I52" s="23" t="s">
        <v>107</v>
      </c>
      <c r="J52" s="22" t="s">
        <v>26</v>
      </c>
      <c r="K52" s="24" t="s">
        <v>286</v>
      </c>
      <c r="L52" s="20">
        <f>VLOOKUP(A52,'Point Forecasts-Summary'!A:AD,27,FALSE)</f>
        <v>41</v>
      </c>
      <c r="M52" s="20" t="e">
        <f>VLOOKUP(A52,'Prediction Interval-Summary'!A:V,20,FALSE)</f>
        <v>#N/A</v>
      </c>
    </row>
    <row r="53" spans="1:13" x14ac:dyDescent="0.25">
      <c r="A53" s="20" t="s">
        <v>10</v>
      </c>
      <c r="B53" s="20" t="s">
        <v>257</v>
      </c>
      <c r="C53" s="21" t="s">
        <v>25</v>
      </c>
      <c r="D53" s="21" t="s">
        <v>25</v>
      </c>
      <c r="E53" s="21" t="s">
        <v>25</v>
      </c>
      <c r="F53" s="21" t="s">
        <v>287</v>
      </c>
      <c r="G53" s="21" t="s">
        <v>25</v>
      </c>
      <c r="H53" s="20" t="s">
        <v>257</v>
      </c>
      <c r="I53" s="23" t="s">
        <v>107</v>
      </c>
      <c r="J53" s="22" t="s">
        <v>26</v>
      </c>
      <c r="K53" s="24" t="s">
        <v>286</v>
      </c>
      <c r="L53" s="20">
        <f>VLOOKUP(A53,'Point Forecasts-Summary'!A:AD,27,FALSE)</f>
        <v>35</v>
      </c>
      <c r="M53" s="20" t="e">
        <f>VLOOKUP(A53,'Prediction Interval-Summary'!A:V,20,FALSE)</f>
        <v>#N/A</v>
      </c>
    </row>
    <row r="54" spans="1:13" x14ac:dyDescent="0.25">
      <c r="A54" s="20" t="s">
        <v>11</v>
      </c>
      <c r="B54" s="20" t="s">
        <v>257</v>
      </c>
      <c r="C54" s="21" t="s">
        <v>25</v>
      </c>
      <c r="D54" s="21" t="s">
        <v>25</v>
      </c>
      <c r="E54" s="21" t="s">
        <v>25</v>
      </c>
      <c r="F54" s="21" t="s">
        <v>287</v>
      </c>
      <c r="G54" s="21" t="s">
        <v>25</v>
      </c>
      <c r="H54" s="20" t="s">
        <v>257</v>
      </c>
      <c r="I54" s="23" t="s">
        <v>107</v>
      </c>
      <c r="J54" s="22" t="s">
        <v>26</v>
      </c>
      <c r="K54" s="24" t="s">
        <v>286</v>
      </c>
      <c r="L54" s="20">
        <f>VLOOKUP(A54,'Point Forecasts-Summary'!A:AD,27,FALSE)</f>
        <v>32</v>
      </c>
      <c r="M54" s="20" t="e">
        <f>VLOOKUP(A54,'Prediction Interval-Summary'!A:V,20,FALSE)</f>
        <v>#N/A</v>
      </c>
    </row>
    <row r="55" spans="1:13" x14ac:dyDescent="0.25">
      <c r="A55" s="20" t="s">
        <v>12</v>
      </c>
      <c r="B55" s="20" t="s">
        <v>257</v>
      </c>
      <c r="C55" s="21" t="s">
        <v>25</v>
      </c>
      <c r="D55" s="21" t="s">
        <v>25</v>
      </c>
      <c r="E55" s="21" t="s">
        <v>25</v>
      </c>
      <c r="F55" s="21" t="s">
        <v>287</v>
      </c>
      <c r="G55" s="21" t="s">
        <v>25</v>
      </c>
      <c r="H55" s="20" t="s">
        <v>257</v>
      </c>
      <c r="I55" s="23" t="s">
        <v>107</v>
      </c>
      <c r="J55" s="22" t="s">
        <v>26</v>
      </c>
      <c r="K55" s="24" t="s">
        <v>286</v>
      </c>
      <c r="L55" s="20">
        <f>VLOOKUP(A55,'Point Forecasts-Summary'!A:AD,27,FALSE)</f>
        <v>31</v>
      </c>
      <c r="M55" s="20" t="e">
        <f>VLOOKUP(A55,'Prediction Interval-Summary'!A:V,20,FALSE)</f>
        <v>#N/A</v>
      </c>
    </row>
    <row r="56" spans="1:13" x14ac:dyDescent="0.25">
      <c r="A56" s="20" t="s">
        <v>13</v>
      </c>
      <c r="B56" s="20" t="s">
        <v>257</v>
      </c>
      <c r="C56" s="21" t="s">
        <v>25</v>
      </c>
      <c r="D56" s="21" t="s">
        <v>25</v>
      </c>
      <c r="E56" s="21" t="s">
        <v>25</v>
      </c>
      <c r="F56" s="21" t="s">
        <v>287</v>
      </c>
      <c r="G56" s="21" t="s">
        <v>25</v>
      </c>
      <c r="H56" s="20" t="s">
        <v>257</v>
      </c>
      <c r="I56" s="23" t="s">
        <v>107</v>
      </c>
      <c r="J56" s="22" t="s">
        <v>26</v>
      </c>
      <c r="K56" s="24" t="s">
        <v>286</v>
      </c>
      <c r="L56" s="20">
        <f>VLOOKUP(A56,'Point Forecasts-Summary'!A:AD,27,FALSE)</f>
        <v>21</v>
      </c>
      <c r="M56" s="20" t="e">
        <f>VLOOKUP(A56,'Prediction Interval-Summary'!A:V,20,FALSE)</f>
        <v>#N/A</v>
      </c>
    </row>
    <row r="57" spans="1:13" x14ac:dyDescent="0.25">
      <c r="A57" s="20" t="s">
        <v>14</v>
      </c>
      <c r="B57" s="20" t="s">
        <v>257</v>
      </c>
      <c r="C57" s="21" t="s">
        <v>25</v>
      </c>
      <c r="D57" s="21" t="s">
        <v>25</v>
      </c>
      <c r="E57" s="21" t="s">
        <v>25</v>
      </c>
      <c r="F57" s="21" t="s">
        <v>287</v>
      </c>
      <c r="G57" s="21" t="s">
        <v>25</v>
      </c>
      <c r="H57" s="20" t="s">
        <v>257</v>
      </c>
      <c r="I57" s="23" t="s">
        <v>107</v>
      </c>
      <c r="J57" s="22" t="s">
        <v>26</v>
      </c>
      <c r="K57" s="24" t="s">
        <v>286</v>
      </c>
      <c r="L57" s="20">
        <f>VLOOKUP(A57,'Point Forecasts-Summary'!A:AD,27,FALSE)</f>
        <v>18</v>
      </c>
      <c r="M57" s="20" t="e">
        <f>VLOOKUP(A57,'Prediction Interval-Summary'!A:V,20,FALSE)</f>
        <v>#N/A</v>
      </c>
    </row>
    <row r="58" spans="1:13" x14ac:dyDescent="0.25">
      <c r="A58" s="20" t="s">
        <v>16</v>
      </c>
      <c r="B58" s="20" t="s">
        <v>257</v>
      </c>
      <c r="C58" s="21" t="s">
        <v>25</v>
      </c>
      <c r="D58" s="21" t="s">
        <v>25</v>
      </c>
      <c r="E58" s="21" t="s">
        <v>25</v>
      </c>
      <c r="F58" s="21" t="s">
        <v>287</v>
      </c>
      <c r="G58" s="21" t="s">
        <v>25</v>
      </c>
      <c r="H58" s="20" t="s">
        <v>257</v>
      </c>
      <c r="I58" s="23" t="s">
        <v>107</v>
      </c>
      <c r="J58" s="22" t="s">
        <v>260</v>
      </c>
      <c r="K58" s="24" t="s">
        <v>286</v>
      </c>
      <c r="L58" s="20">
        <f>VLOOKUP(A58,'Point Forecasts-Summary'!A:AD,27,FALSE)</f>
        <v>19</v>
      </c>
      <c r="M58" s="20" t="e">
        <f>VLOOKUP(A58,'Prediction Interval-Summary'!A:V,20,FALSE)</f>
        <v>#N/A</v>
      </c>
    </row>
    <row r="59" spans="1:13" x14ac:dyDescent="0.25">
      <c r="A59" s="20" t="s">
        <v>23</v>
      </c>
      <c r="B59" s="20" t="s">
        <v>257</v>
      </c>
      <c r="C59" s="21" t="s">
        <v>25</v>
      </c>
      <c r="D59" s="21" t="s">
        <v>25</v>
      </c>
      <c r="E59" s="21" t="s">
        <v>25</v>
      </c>
      <c r="F59" s="21" t="s">
        <v>287</v>
      </c>
      <c r="G59" s="21" t="s">
        <v>25</v>
      </c>
      <c r="H59" s="20" t="s">
        <v>257</v>
      </c>
      <c r="I59" s="23" t="s">
        <v>107</v>
      </c>
      <c r="J59" s="22" t="s">
        <v>30</v>
      </c>
      <c r="K59" s="24" t="s">
        <v>286</v>
      </c>
      <c r="L59" s="20">
        <f>VLOOKUP(A59,'Point Forecasts-Summary'!A:AD,27,FALSE)</f>
        <v>57</v>
      </c>
      <c r="M59" s="20" t="e">
        <f>VLOOKUP(A59,'Prediction Interval-Summary'!A:V,20,FALSE)</f>
        <v>#N/A</v>
      </c>
    </row>
    <row r="60" spans="1:13" x14ac:dyDescent="0.25">
      <c r="A60" s="20" t="s">
        <v>24</v>
      </c>
      <c r="B60" s="20" t="s">
        <v>257</v>
      </c>
      <c r="C60" s="21" t="s">
        <v>25</v>
      </c>
      <c r="D60" s="21" t="s">
        <v>25</v>
      </c>
      <c r="E60" s="21" t="s">
        <v>25</v>
      </c>
      <c r="F60" s="21" t="s">
        <v>287</v>
      </c>
      <c r="G60" s="21" t="s">
        <v>25</v>
      </c>
      <c r="H60" s="20" t="s">
        <v>257</v>
      </c>
      <c r="I60" s="23" t="s">
        <v>107</v>
      </c>
      <c r="J60" s="22" t="s">
        <v>30</v>
      </c>
      <c r="K60" s="24" t="s">
        <v>286</v>
      </c>
      <c r="L60" s="20">
        <f>VLOOKUP(A60,'Point Forecasts-Summary'!A:AD,27,FALSE)</f>
        <v>55</v>
      </c>
      <c r="M60" s="20" t="e">
        <f>VLOOKUP(A60,'Prediction Interval-Summary'!A:V,20,FALSE)</f>
        <v>#N/A</v>
      </c>
    </row>
    <row r="61" spans="1:13" x14ac:dyDescent="0.25">
      <c r="A61" s="20" t="s">
        <v>290</v>
      </c>
      <c r="B61" s="20" t="s">
        <v>257</v>
      </c>
      <c r="C61" s="21" t="s">
        <v>25</v>
      </c>
      <c r="D61" s="21" t="s">
        <v>25</v>
      </c>
      <c r="E61" s="21" t="s">
        <v>25</v>
      </c>
      <c r="F61" s="21" t="s">
        <v>287</v>
      </c>
      <c r="G61" s="21" t="s">
        <v>25</v>
      </c>
      <c r="H61" s="20" t="s">
        <v>257</v>
      </c>
      <c r="I61" s="23" t="s">
        <v>107</v>
      </c>
      <c r="J61" s="22" t="s">
        <v>26</v>
      </c>
      <c r="K61" s="24" t="s">
        <v>286</v>
      </c>
      <c r="L61" s="20" t="e">
        <f>VLOOKUP(A61,'Point Forecasts-Summary'!A:AD,27,FALSE)</f>
        <v>#N/A</v>
      </c>
      <c r="M61" s="20">
        <f>VLOOKUP(A61,'Prediction Interval-Summary'!A:V,20,FALSE)</f>
        <v>4</v>
      </c>
    </row>
    <row r="62" spans="1:13" x14ac:dyDescent="0.25">
      <c r="A62" s="20" t="s">
        <v>291</v>
      </c>
      <c r="B62" s="20" t="s">
        <v>257</v>
      </c>
      <c r="C62" s="21" t="s">
        <v>25</v>
      </c>
      <c r="D62" s="21" t="s">
        <v>25</v>
      </c>
      <c r="E62" s="21" t="s">
        <v>25</v>
      </c>
      <c r="F62" s="21" t="s">
        <v>287</v>
      </c>
      <c r="G62" s="21" t="s">
        <v>25</v>
      </c>
      <c r="H62" s="20" t="s">
        <v>257</v>
      </c>
      <c r="I62" s="23" t="s">
        <v>107</v>
      </c>
      <c r="J62" s="22" t="s">
        <v>26</v>
      </c>
      <c r="K62" s="24" t="s">
        <v>286</v>
      </c>
      <c r="L62" s="20" t="e">
        <f>VLOOKUP(A62,'Point Forecasts-Summary'!A:AD,27,FALSE)</f>
        <v>#N/A</v>
      </c>
      <c r="M62" s="20">
        <f>VLOOKUP(A62,'Prediction Interval-Summary'!A:V,20,FALSE)</f>
        <v>9</v>
      </c>
    </row>
  </sheetData>
  <autoFilter ref="A1:L60"/>
  <sortState ref="A2:J50">
    <sortCondition ref="A2:A50"/>
  </sortState>
  <hyperlinks>
    <hyperlink ref="K14" r:id="rId1" display="https://github.com/M4Competition/M4-methods/commits?author=MichaelIbrahim-GaTech"/>
    <hyperlink ref="K27" r:id="rId2" display="https://github.com/M4Competition/M4-methods/commits?author=SmartForecast"/>
    <hyperlink ref="K21" r:id="rId3" display="https://github.com/M4Competition/M4-methods/commits?author=btrotta"/>
    <hyperlink ref="K33" r:id="rId4" display="https://github.com/M4Competition/M4-methods/commits?author=gbonte"/>
    <hyperlink ref="K20" r:id="rId5" display="https://github.com/M4Competition/M4-methods/commits?author=Siopred"/>
    <hyperlink ref="K44" r:id="rId6" display="https://maps.google.com/?q=1+:+gyapar&amp;entry=gmail&amp;source=g"/>
  </hyperlinks>
  <pageMargins left="0.7" right="0.7" top="0.75" bottom="0.75" header="0.3" footer="0.3"/>
  <pageSetup scale="45" orientation="landscape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85" zoomScaleNormal="85" workbookViewId="0">
      <selection activeCell="J38" sqref="J38"/>
    </sheetView>
  </sheetViews>
  <sheetFormatPr defaultRowHeight="15" x14ac:dyDescent="0.25"/>
  <cols>
    <col min="1" max="1" width="13" bestFit="1" customWidth="1"/>
    <col min="2" max="2" width="8.85546875" bestFit="1" customWidth="1"/>
    <col min="3" max="3" width="12.140625" bestFit="1" customWidth="1"/>
    <col min="4" max="4" width="10.5703125" bestFit="1" customWidth="1"/>
    <col min="5" max="5" width="9.7109375" bestFit="1" customWidth="1"/>
    <col min="6" max="6" width="8.140625" bestFit="1" customWidth="1"/>
    <col min="7" max="7" width="8.85546875" bestFit="1" customWidth="1"/>
    <col min="8" max="8" width="7.7109375" bestFit="1" customWidth="1"/>
    <col min="9" max="9" width="8.85546875" bestFit="1" customWidth="1"/>
    <col min="10" max="10" width="12.140625" bestFit="1" customWidth="1"/>
    <col min="11" max="11" width="10.5703125" bestFit="1" customWidth="1"/>
    <col min="13" max="13" width="8.140625" bestFit="1" customWidth="1"/>
    <col min="14" max="14" width="8.85546875" bestFit="1" customWidth="1"/>
    <col min="15" max="15" width="7.42578125" bestFit="1" customWidth="1"/>
    <col min="16" max="16" width="8.85546875" bestFit="1" customWidth="1"/>
    <col min="17" max="17" width="12.140625" bestFit="1" customWidth="1"/>
    <col min="18" max="18" width="10.5703125" bestFit="1" customWidth="1"/>
    <col min="19" max="19" width="9.7109375" bestFit="1" customWidth="1"/>
    <col min="20" max="20" width="7.7109375" bestFit="1" customWidth="1"/>
    <col min="21" max="21" width="8.85546875" bestFit="1" customWidth="1"/>
    <col min="22" max="22" width="8.140625" bestFit="1" customWidth="1"/>
    <col min="23" max="23" width="12.140625" bestFit="1" customWidth="1"/>
  </cols>
  <sheetData>
    <row r="1" spans="1:24" x14ac:dyDescent="0.25">
      <c r="A1" s="41" t="s">
        <v>17</v>
      </c>
      <c r="B1" s="98" t="s">
        <v>19</v>
      </c>
      <c r="C1" s="99"/>
      <c r="D1" s="99"/>
      <c r="E1" s="99"/>
      <c r="F1" s="99"/>
      <c r="G1" s="99"/>
      <c r="H1" s="100"/>
      <c r="I1" s="101" t="s">
        <v>18</v>
      </c>
      <c r="J1" s="102"/>
      <c r="K1" s="102"/>
      <c r="L1" s="102"/>
      <c r="M1" s="102"/>
      <c r="N1" s="102"/>
      <c r="O1" s="103"/>
      <c r="P1" s="104" t="s">
        <v>20</v>
      </c>
      <c r="Q1" s="105"/>
      <c r="R1" s="105"/>
      <c r="S1" s="105"/>
      <c r="T1" s="105"/>
      <c r="U1" s="105"/>
      <c r="V1" s="105"/>
      <c r="X1" s="3"/>
    </row>
    <row r="2" spans="1:24" x14ac:dyDescent="0.25">
      <c r="A2" s="18" t="s">
        <v>285</v>
      </c>
      <c r="B2" s="26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9</v>
      </c>
      <c r="H2" s="27" t="s">
        <v>15</v>
      </c>
      <c r="I2" s="26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9</v>
      </c>
      <c r="O2" s="27" t="s">
        <v>15</v>
      </c>
      <c r="P2" s="26" t="s">
        <v>0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9</v>
      </c>
      <c r="V2" s="4" t="s">
        <v>15</v>
      </c>
    </row>
    <row r="3" spans="1:24" x14ac:dyDescent="0.25">
      <c r="A3" s="33" t="s">
        <v>162</v>
      </c>
      <c r="B3" s="28">
        <v>16.341999999999999</v>
      </c>
      <c r="C3" s="2">
        <v>11.61</v>
      </c>
      <c r="D3" s="2">
        <v>15.256</v>
      </c>
      <c r="E3" s="2">
        <v>9.1609999999999996</v>
      </c>
      <c r="F3" s="2">
        <v>3.0449999999999999</v>
      </c>
      <c r="G3" s="2">
        <v>43.003</v>
      </c>
      <c r="H3" s="29">
        <v>14.20792</v>
      </c>
      <c r="I3" s="28">
        <v>3.9740000000000002</v>
      </c>
      <c r="J3" s="2">
        <v>1.4770000000000001</v>
      </c>
      <c r="K3" s="2">
        <v>1.2050000000000001</v>
      </c>
      <c r="L3" s="2">
        <v>2.7770000000000001</v>
      </c>
      <c r="M3" s="2">
        <v>3.278</v>
      </c>
      <c r="N3" s="2">
        <v>11.608000000000001</v>
      </c>
      <c r="O3" s="29">
        <v>2.0436580000000002</v>
      </c>
      <c r="P3" s="28">
        <f>((B3/B$5)+(I3/I$5))/2</f>
        <v>1</v>
      </c>
      <c r="Q3" s="2">
        <f t="shared" ref="Q3:Q34" si="0">((C3/C$5)+(J3/J$5))/2</f>
        <v>1.0658101115340521</v>
      </c>
      <c r="R3" s="2">
        <f t="shared" ref="R3:R34" si="1">((D3/D$5)+(K3/K$5))/2</f>
        <v>1.0955229497112691</v>
      </c>
      <c r="S3" s="2">
        <f t="shared" ref="S3:S34" si="2">((E3/E$5)+(L3/L$5))/2</f>
        <v>1</v>
      </c>
      <c r="T3" s="2">
        <f t="shared" ref="T3:T34" si="3">((F3/F$5)+(M3/M$5))/2</f>
        <v>1</v>
      </c>
      <c r="U3" s="2">
        <f t="shared" ref="U3:U34" si="4">((G3/G$5)+(N3/N$5))/2</f>
        <v>3.59302247458593</v>
      </c>
      <c r="V3" s="7">
        <f t="shared" ref="V3:V34" si="5">((H3/H$5)+(O3/O$5))/2</f>
        <v>1.0581317477645933</v>
      </c>
    </row>
    <row r="4" spans="1:24" x14ac:dyDescent="0.25">
      <c r="A4" s="33" t="s">
        <v>185</v>
      </c>
      <c r="B4" s="28">
        <v>16.341999999999999</v>
      </c>
      <c r="C4" s="2">
        <v>12.521000000000001</v>
      </c>
      <c r="D4" s="2">
        <v>15.988</v>
      </c>
      <c r="E4" s="2">
        <v>9.1609999999999996</v>
      </c>
      <c r="F4" s="2">
        <v>3.0449999999999999</v>
      </c>
      <c r="G4" s="2">
        <v>13.912000000000001</v>
      </c>
      <c r="H4" s="29">
        <v>14.65741</v>
      </c>
      <c r="I4" s="28">
        <v>3.9740000000000002</v>
      </c>
      <c r="J4" s="2">
        <v>1.6020000000000001</v>
      </c>
      <c r="K4" s="2">
        <v>1.26</v>
      </c>
      <c r="L4" s="2">
        <v>2.7770000000000001</v>
      </c>
      <c r="M4" s="2">
        <v>3.278</v>
      </c>
      <c r="N4" s="2">
        <v>1.1930000000000001</v>
      </c>
      <c r="O4" s="29">
        <v>2.0567959999999998</v>
      </c>
      <c r="P4" s="28">
        <f t="shared" ref="P4:P34" si="6">((B4/B$5)+(I4/I$5))/2</f>
        <v>1</v>
      </c>
      <c r="Q4" s="2">
        <f t="shared" si="0"/>
        <v>1.1527612407709593</v>
      </c>
      <c r="R4" s="2">
        <f t="shared" si="1"/>
        <v>1.1467622280555934</v>
      </c>
      <c r="S4" s="2">
        <f t="shared" si="2"/>
        <v>1</v>
      </c>
      <c r="T4" s="2">
        <f t="shared" si="3"/>
        <v>1</v>
      </c>
      <c r="U4" s="2">
        <f t="shared" si="4"/>
        <v>0.62745362336105903</v>
      </c>
      <c r="V4" s="7">
        <f t="shared" si="5"/>
        <v>1.0781363578377086</v>
      </c>
    </row>
    <row r="5" spans="1:24" x14ac:dyDescent="0.25">
      <c r="A5" s="33" t="s">
        <v>10</v>
      </c>
      <c r="B5" s="28">
        <v>16.341999999999999</v>
      </c>
      <c r="C5" s="2">
        <v>11.012</v>
      </c>
      <c r="D5" s="2">
        <v>14.427</v>
      </c>
      <c r="E5" s="2">
        <v>9.1609999999999996</v>
      </c>
      <c r="F5" s="2">
        <v>3.0449999999999999</v>
      </c>
      <c r="G5" s="2">
        <v>18.382999999999999</v>
      </c>
      <c r="H5" s="29">
        <v>13.564069999999999</v>
      </c>
      <c r="I5" s="28">
        <v>3.9740000000000002</v>
      </c>
      <c r="J5" s="2">
        <v>1.371</v>
      </c>
      <c r="K5" s="2">
        <v>1.0629999999999999</v>
      </c>
      <c r="L5" s="2">
        <v>2.7770000000000001</v>
      </c>
      <c r="M5" s="2">
        <v>3.278</v>
      </c>
      <c r="N5" s="2">
        <v>2.395</v>
      </c>
      <c r="O5" s="29">
        <v>1.912112</v>
      </c>
      <c r="P5" s="28">
        <f t="shared" si="6"/>
        <v>1</v>
      </c>
      <c r="Q5" s="2">
        <f t="shared" si="0"/>
        <v>1</v>
      </c>
      <c r="R5" s="2">
        <f t="shared" si="1"/>
        <v>1</v>
      </c>
      <c r="S5" s="2">
        <f t="shared" si="2"/>
        <v>1</v>
      </c>
      <c r="T5" s="2">
        <f t="shared" si="3"/>
        <v>1</v>
      </c>
      <c r="U5" s="2">
        <f t="shared" si="4"/>
        <v>1</v>
      </c>
      <c r="V5" s="7">
        <f t="shared" si="5"/>
        <v>1</v>
      </c>
    </row>
    <row r="6" spans="1:24" x14ac:dyDescent="0.25">
      <c r="A6" s="33" t="s">
        <v>11</v>
      </c>
      <c r="B6" s="28">
        <v>16.396000000000001</v>
      </c>
      <c r="C6" s="2">
        <v>10.6</v>
      </c>
      <c r="D6" s="2">
        <v>13.618</v>
      </c>
      <c r="E6" s="2">
        <v>9.0120000000000005</v>
      </c>
      <c r="F6" s="2">
        <v>3.0449999999999999</v>
      </c>
      <c r="G6" s="2">
        <v>18.094000000000001</v>
      </c>
      <c r="H6" s="29">
        <v>13.087490000000001</v>
      </c>
      <c r="I6" s="28">
        <v>3.9809999999999999</v>
      </c>
      <c r="J6" s="2">
        <v>1.34</v>
      </c>
      <c r="K6" s="2">
        <v>1.0189999999999999</v>
      </c>
      <c r="L6" s="2">
        <v>2.6850000000000001</v>
      </c>
      <c r="M6" s="2">
        <v>3.2810000000000001</v>
      </c>
      <c r="N6" s="2">
        <v>2.3849999999999998</v>
      </c>
      <c r="O6" s="29">
        <v>1.8845419999999999</v>
      </c>
      <c r="P6" s="28">
        <f t="shared" si="6"/>
        <v>1.0025329092657529</v>
      </c>
      <c r="Q6" s="2">
        <f t="shared" si="0"/>
        <v>0.96998751842363862</v>
      </c>
      <c r="R6" s="2">
        <f t="shared" si="1"/>
        <v>0.95126614993145819</v>
      </c>
      <c r="S6" s="2">
        <f t="shared" si="2"/>
        <v>0.9753030619340799</v>
      </c>
      <c r="T6" s="2">
        <f t="shared" si="3"/>
        <v>1.00045759609518</v>
      </c>
      <c r="U6" s="2">
        <f t="shared" si="4"/>
        <v>0.99005179401818677</v>
      </c>
      <c r="V6" s="7">
        <f t="shared" si="5"/>
        <v>0.97522295833129025</v>
      </c>
    </row>
    <row r="7" spans="1:24" x14ac:dyDescent="0.25">
      <c r="A7" s="33" t="s">
        <v>12</v>
      </c>
      <c r="B7" s="28">
        <v>16.353999999999999</v>
      </c>
      <c r="C7" s="2">
        <v>10.907</v>
      </c>
      <c r="D7" s="2">
        <v>14.811999999999999</v>
      </c>
      <c r="E7" s="2">
        <v>9.7080000000000002</v>
      </c>
      <c r="F7" s="2">
        <v>3.0659999999999998</v>
      </c>
      <c r="G7" s="2">
        <v>29.248999999999999</v>
      </c>
      <c r="H7" s="29">
        <v>13.77458</v>
      </c>
      <c r="I7" s="28">
        <v>3.55</v>
      </c>
      <c r="J7" s="2">
        <v>1.198</v>
      </c>
      <c r="K7" s="2">
        <v>1.0089999999999999</v>
      </c>
      <c r="L7" s="2">
        <v>2.42</v>
      </c>
      <c r="M7" s="2">
        <v>3.2229999999999999</v>
      </c>
      <c r="N7" s="2">
        <v>9.3559999999999999</v>
      </c>
      <c r="O7" s="29">
        <v>1.7720100000000001</v>
      </c>
      <c r="P7" s="28">
        <f t="shared" si="6"/>
        <v>0.94702039822301076</v>
      </c>
      <c r="Q7" s="2">
        <f t="shared" si="0"/>
        <v>0.93213984055057764</v>
      </c>
      <c r="R7" s="2">
        <f t="shared" si="1"/>
        <v>0.98794322550725899</v>
      </c>
      <c r="S7" s="2">
        <f t="shared" si="2"/>
        <v>0.96557682150347146</v>
      </c>
      <c r="T7" s="2">
        <f t="shared" si="3"/>
        <v>0.99505901411710251</v>
      </c>
      <c r="U7" s="2">
        <f t="shared" si="4"/>
        <v>2.7487807049651143</v>
      </c>
      <c r="V7" s="7">
        <f t="shared" si="5"/>
        <v>0.97112443275116833</v>
      </c>
    </row>
    <row r="8" spans="1:24" x14ac:dyDescent="0.25">
      <c r="A8" s="33" t="s">
        <v>13</v>
      </c>
      <c r="B8" s="28">
        <v>15.198</v>
      </c>
      <c r="C8" s="2">
        <v>10.237</v>
      </c>
      <c r="D8" s="2">
        <v>13.473000000000001</v>
      </c>
      <c r="E8" s="2">
        <v>8.8659999999999997</v>
      </c>
      <c r="F8" s="2">
        <v>3.0640000000000001</v>
      </c>
      <c r="G8" s="2">
        <v>19.265000000000001</v>
      </c>
      <c r="H8" s="29">
        <v>12.66072</v>
      </c>
      <c r="I8" s="28">
        <v>3.379</v>
      </c>
      <c r="J8" s="2">
        <v>1.173</v>
      </c>
      <c r="K8" s="2">
        <v>0.97199999999999998</v>
      </c>
      <c r="L8" s="2">
        <v>2.4039999999999999</v>
      </c>
      <c r="M8" s="2">
        <v>3.2360000000000002</v>
      </c>
      <c r="N8" s="2">
        <v>2.956</v>
      </c>
      <c r="O8" s="29">
        <v>1.682979</v>
      </c>
      <c r="P8" s="28">
        <f t="shared" si="6"/>
        <v>0.8901365638367662</v>
      </c>
      <c r="Q8" s="2">
        <f t="shared" si="0"/>
        <v>0.89260104950159802</v>
      </c>
      <c r="R8" s="2">
        <f t="shared" si="1"/>
        <v>0.92413360649628618</v>
      </c>
      <c r="S8" s="2">
        <f t="shared" si="2"/>
        <v>0.91674033318347803</v>
      </c>
      <c r="T8" s="2">
        <f t="shared" si="3"/>
        <v>0.99671352330459018</v>
      </c>
      <c r="U8" s="2">
        <f t="shared" si="4"/>
        <v>1.1411085534799614</v>
      </c>
      <c r="V8" s="7">
        <f t="shared" si="5"/>
        <v>0.90678442110382063</v>
      </c>
    </row>
    <row r="9" spans="1:24" x14ac:dyDescent="0.25">
      <c r="A9" s="33" t="s">
        <v>14</v>
      </c>
      <c r="B9" s="28">
        <v>14.593</v>
      </c>
      <c r="C9" s="2">
        <v>10.311</v>
      </c>
      <c r="D9" s="2">
        <v>13.002000000000001</v>
      </c>
      <c r="E9" s="2">
        <v>9.093</v>
      </c>
      <c r="F9" s="2">
        <v>3.0529999999999999</v>
      </c>
      <c r="G9" s="2">
        <v>18.138000000000002</v>
      </c>
      <c r="H9" s="29">
        <v>12.30897</v>
      </c>
      <c r="I9" s="28">
        <v>3.3820000000000001</v>
      </c>
      <c r="J9" s="2">
        <v>1.232</v>
      </c>
      <c r="K9" s="2">
        <v>0.97</v>
      </c>
      <c r="L9" s="2">
        <v>2.637</v>
      </c>
      <c r="M9" s="2">
        <v>3.262</v>
      </c>
      <c r="N9" s="2">
        <v>2.4550000000000001</v>
      </c>
      <c r="O9" s="29">
        <v>1.696496</v>
      </c>
      <c r="P9" s="28">
        <f t="shared" si="6"/>
        <v>0.87200343106461742</v>
      </c>
      <c r="Q9" s="2">
        <f t="shared" si="0"/>
        <v>0.91747816121554815</v>
      </c>
      <c r="R9" s="2">
        <f t="shared" si="1"/>
        <v>0.90686931273226146</v>
      </c>
      <c r="S9" s="2">
        <f t="shared" si="2"/>
        <v>0.97108155680381247</v>
      </c>
      <c r="T9" s="2">
        <f t="shared" si="3"/>
        <v>0.9988731163922091</v>
      </c>
      <c r="U9" s="2">
        <f t="shared" si="4"/>
        <v>1.0058623305979464</v>
      </c>
      <c r="V9" s="7">
        <f t="shared" si="5"/>
        <v>0.89735275343376431</v>
      </c>
    </row>
    <row r="10" spans="1:24" x14ac:dyDescent="0.25">
      <c r="A10" s="33" t="s">
        <v>16</v>
      </c>
      <c r="B10" s="28">
        <v>14.848000000000001</v>
      </c>
      <c r="C10" s="2">
        <v>10.175000000000001</v>
      </c>
      <c r="D10" s="2">
        <v>13.433999999999999</v>
      </c>
      <c r="E10" s="2">
        <v>8.9440000000000008</v>
      </c>
      <c r="F10" s="2">
        <v>2.98</v>
      </c>
      <c r="G10" s="2">
        <v>22.053000000000001</v>
      </c>
      <c r="H10" s="29">
        <v>12.55471</v>
      </c>
      <c r="I10" s="28">
        <v>3.28</v>
      </c>
      <c r="J10" s="2">
        <v>1.173</v>
      </c>
      <c r="K10" s="2">
        <v>0.96599999999999997</v>
      </c>
      <c r="L10" s="2">
        <v>2.4319999999999999</v>
      </c>
      <c r="M10" s="2">
        <v>3.2029999999999998</v>
      </c>
      <c r="N10" s="2">
        <v>4.5819999999999999</v>
      </c>
      <c r="O10" s="29">
        <v>1.662938</v>
      </c>
      <c r="P10" s="28">
        <f t="shared" si="6"/>
        <v>0.86697199647420642</v>
      </c>
      <c r="Q10" s="2">
        <f t="shared" si="0"/>
        <v>0.88978593871336709</v>
      </c>
      <c r="R10" s="2">
        <f t="shared" si="1"/>
        <v>0.91995977282325958</v>
      </c>
      <c r="S10" s="2">
        <f t="shared" si="2"/>
        <v>0.92603892194278981</v>
      </c>
      <c r="T10" s="2">
        <f t="shared" si="3"/>
        <v>0.97788686280933446</v>
      </c>
      <c r="U10" s="2">
        <f t="shared" si="4"/>
        <v>1.5563966867364183</v>
      </c>
      <c r="V10" s="7">
        <f t="shared" si="5"/>
        <v>0.89763613039839241</v>
      </c>
    </row>
    <row r="11" spans="1:24" x14ac:dyDescent="0.25">
      <c r="A11" s="33" t="s">
        <v>23</v>
      </c>
      <c r="B11" s="28">
        <v>21.763999999999999</v>
      </c>
      <c r="C11" s="2">
        <v>18.5</v>
      </c>
      <c r="D11" s="2">
        <v>24.332999999999998</v>
      </c>
      <c r="E11" s="2">
        <v>21.349</v>
      </c>
      <c r="F11" s="2">
        <v>9.3209999999999997</v>
      </c>
      <c r="G11" s="2">
        <v>13.842000000000001</v>
      </c>
      <c r="H11" s="29">
        <v>21.653490000000001</v>
      </c>
      <c r="I11" s="28">
        <v>4.9459999999999997</v>
      </c>
      <c r="J11" s="2">
        <v>2.3140000000000001</v>
      </c>
      <c r="K11" s="2">
        <v>1.925</v>
      </c>
      <c r="L11" s="2">
        <v>13.568</v>
      </c>
      <c r="M11" s="2">
        <v>12.973000000000001</v>
      </c>
      <c r="N11" s="2">
        <v>2.6070000000000002</v>
      </c>
      <c r="O11" s="29">
        <v>3.225114</v>
      </c>
      <c r="P11" s="28">
        <f t="shared" si="6"/>
        <v>1.2881864846998083</v>
      </c>
      <c r="Q11" s="2">
        <f t="shared" si="0"/>
        <v>1.6839022902672585</v>
      </c>
      <c r="R11" s="2">
        <f t="shared" si="1"/>
        <v>1.748770874303375</v>
      </c>
      <c r="S11" s="2">
        <f t="shared" si="2"/>
        <v>3.6081352402076137</v>
      </c>
      <c r="T11" s="2">
        <f t="shared" si="3"/>
        <v>3.5093399195111763</v>
      </c>
      <c r="U11" s="2">
        <f t="shared" si="4"/>
        <v>0.92074802023336222</v>
      </c>
      <c r="V11" s="7">
        <f t="shared" si="5"/>
        <v>1.6415310982524325</v>
      </c>
    </row>
    <row r="12" spans="1:24" x14ac:dyDescent="0.25">
      <c r="A12" s="33" t="s">
        <v>24</v>
      </c>
      <c r="B12" s="28">
        <v>22.398</v>
      </c>
      <c r="C12" s="2">
        <v>17.027000000000001</v>
      </c>
      <c r="D12" s="2">
        <v>24.056000000000001</v>
      </c>
      <c r="E12" s="2">
        <v>15.22</v>
      </c>
      <c r="F12" s="2">
        <v>5.9640000000000004</v>
      </c>
      <c r="G12" s="2">
        <v>14.698</v>
      </c>
      <c r="H12" s="29">
        <v>21.152439999999999</v>
      </c>
      <c r="I12" s="28">
        <v>4.9459999999999997</v>
      </c>
      <c r="J12" s="2">
        <v>2.016</v>
      </c>
      <c r="K12" s="2">
        <v>1.601</v>
      </c>
      <c r="L12" s="2">
        <v>5.1319999999999997</v>
      </c>
      <c r="M12" s="2">
        <v>6.2320000000000002</v>
      </c>
      <c r="N12" s="2">
        <v>3.048</v>
      </c>
      <c r="O12" s="29">
        <v>2.6846139999999998</v>
      </c>
      <c r="P12" s="28">
        <f t="shared" si="6"/>
        <v>1.3075843552174928</v>
      </c>
      <c r="Q12" s="2">
        <f t="shared" si="0"/>
        <v>1.5083409107709036</v>
      </c>
      <c r="R12" s="2">
        <f t="shared" si="1"/>
        <v>1.5867719477323179</v>
      </c>
      <c r="S12" s="2">
        <f t="shared" si="2"/>
        <v>1.7547140641798653</v>
      </c>
      <c r="T12" s="2">
        <f t="shared" si="3"/>
        <v>1.9298899665481475</v>
      </c>
      <c r="U12" s="2">
        <f t="shared" si="4"/>
        <v>1.0360972065390814</v>
      </c>
      <c r="V12" s="7">
        <f t="shared" si="5"/>
        <v>1.4817254837455394</v>
      </c>
    </row>
    <row r="13" spans="1:24" x14ac:dyDescent="0.25">
      <c r="A13" s="34">
        <v>5</v>
      </c>
      <c r="B13" s="28">
        <v>13.804</v>
      </c>
      <c r="C13" s="2">
        <v>10.128</v>
      </c>
      <c r="D13" s="2">
        <v>13.141999999999999</v>
      </c>
      <c r="E13" s="2">
        <v>8.99</v>
      </c>
      <c r="F13" s="2">
        <v>3.0270000000000001</v>
      </c>
      <c r="G13" s="2">
        <v>17.756</v>
      </c>
      <c r="H13" s="29">
        <v>12.147740000000001</v>
      </c>
      <c r="I13" s="28">
        <v>3.1840000000000002</v>
      </c>
      <c r="J13" s="2">
        <v>1.1779999999999999</v>
      </c>
      <c r="K13" s="2">
        <v>0.95899999999999996</v>
      </c>
      <c r="L13" s="2">
        <v>2.488</v>
      </c>
      <c r="M13" s="2">
        <v>3.2320000000000002</v>
      </c>
      <c r="N13" s="2">
        <v>1.8080000000000001</v>
      </c>
      <c r="O13" s="29">
        <v>1.6281779999999999</v>
      </c>
      <c r="P13" s="28">
        <f t="shared" si="6"/>
        <v>0.82295125142455461</v>
      </c>
      <c r="Q13" s="2">
        <f t="shared" si="0"/>
        <v>0.88947538962203687</v>
      </c>
      <c r="R13" s="2">
        <f t="shared" si="1"/>
        <v>0.90654729057001604</v>
      </c>
      <c r="S13" s="2">
        <f t="shared" si="2"/>
        <v>0.93863238807619331</v>
      </c>
      <c r="T13" s="2">
        <f t="shared" si="3"/>
        <v>0.99002786151594302</v>
      </c>
      <c r="U13" s="2">
        <f t="shared" si="4"/>
        <v>0.8603992274336244</v>
      </c>
      <c r="V13" s="7">
        <f t="shared" si="5"/>
        <v>0.87354493898015617</v>
      </c>
    </row>
    <row r="14" spans="1:24" x14ac:dyDescent="0.25">
      <c r="A14" s="34">
        <v>9</v>
      </c>
      <c r="B14" s="28">
        <v>13.981</v>
      </c>
      <c r="C14" s="2">
        <v>10.016</v>
      </c>
      <c r="D14" s="2">
        <v>13.047000000000001</v>
      </c>
      <c r="E14" s="2">
        <v>8.5399999999999991</v>
      </c>
      <c r="F14" s="2">
        <v>38.011000000000003</v>
      </c>
      <c r="G14" s="2">
        <v>12.851000000000001</v>
      </c>
      <c r="H14" s="29">
        <v>13.572735</v>
      </c>
      <c r="I14" s="28">
        <v>3.1150000000000002</v>
      </c>
      <c r="J14" s="2">
        <v>1.1659999999999999</v>
      </c>
      <c r="K14" s="2">
        <v>1.0980000000000001</v>
      </c>
      <c r="L14" s="2">
        <v>2.5779999999999998</v>
      </c>
      <c r="M14" s="2">
        <v>43.267000000000003</v>
      </c>
      <c r="N14" s="2">
        <v>2.238</v>
      </c>
      <c r="O14" s="29">
        <v>3.3707609999999999</v>
      </c>
      <c r="P14" s="28">
        <f t="shared" si="6"/>
        <v>0.81968531595377292</v>
      </c>
      <c r="Q14" s="2">
        <f t="shared" si="0"/>
        <v>0.88001366058325603</v>
      </c>
      <c r="R14" s="2">
        <f t="shared" si="1"/>
        <v>0.96863584995756047</v>
      </c>
      <c r="S14" s="2">
        <f t="shared" si="2"/>
        <v>0.93027628786163818</v>
      </c>
      <c r="T14" s="2">
        <f t="shared" si="3"/>
        <v>12.841146930674819</v>
      </c>
      <c r="U14" s="2">
        <f t="shared" si="4"/>
        <v>0.81675827841757676</v>
      </c>
      <c r="V14" s="7">
        <f t="shared" si="5"/>
        <v>1.3817429354297714</v>
      </c>
    </row>
    <row r="15" spans="1:24" x14ac:dyDescent="0.25">
      <c r="A15" s="34">
        <v>24</v>
      </c>
      <c r="B15" s="28">
        <v>16.827000000000002</v>
      </c>
      <c r="C15" s="2">
        <v>11.670999999999999</v>
      </c>
      <c r="D15" s="2">
        <v>14.226000000000001</v>
      </c>
      <c r="E15" s="2">
        <v>8.0350000000000001</v>
      </c>
      <c r="F15" s="2">
        <v>4.0819999999999999</v>
      </c>
      <c r="G15" s="2">
        <v>13.135</v>
      </c>
      <c r="H15" s="29">
        <v>13.755668</v>
      </c>
      <c r="I15" s="28">
        <v>3.7589999999999999</v>
      </c>
      <c r="J15" s="2">
        <v>1.327</v>
      </c>
      <c r="K15" s="2">
        <v>1.026</v>
      </c>
      <c r="L15" s="2">
        <v>2.2589999999999999</v>
      </c>
      <c r="M15" s="2">
        <v>4.3620000000000001</v>
      </c>
      <c r="N15" s="2">
        <v>1.149</v>
      </c>
      <c r="O15" s="29">
        <v>1.872841</v>
      </c>
      <c r="P15" s="28">
        <f t="shared" si="6"/>
        <v>0.98778823458834153</v>
      </c>
      <c r="Q15" s="2">
        <f t="shared" si="0"/>
        <v>1.0138752221235743</v>
      </c>
      <c r="R15" s="2">
        <f t="shared" si="1"/>
        <v>0.97563031999228489</v>
      </c>
      <c r="S15" s="2">
        <f t="shared" si="2"/>
        <v>0.84527771258104867</v>
      </c>
      <c r="T15" s="2">
        <f t="shared" si="3"/>
        <v>1.3356238685329174</v>
      </c>
      <c r="U15" s="2">
        <f t="shared" si="4"/>
        <v>0.5971341635079247</v>
      </c>
      <c r="V15" s="7">
        <f t="shared" si="5"/>
        <v>0.9967936917175455</v>
      </c>
    </row>
    <row r="16" spans="1:24" x14ac:dyDescent="0.25">
      <c r="A16" s="34">
        <v>30</v>
      </c>
      <c r="B16" s="28">
        <v>16.968</v>
      </c>
      <c r="C16" s="2">
        <v>10.815</v>
      </c>
      <c r="D16" s="2">
        <v>13.785</v>
      </c>
      <c r="E16" s="2">
        <v>8.1319999999999997</v>
      </c>
      <c r="F16" s="2">
        <v>3.2269999999999999</v>
      </c>
      <c r="G16" s="2">
        <v>13.292</v>
      </c>
      <c r="H16" s="29">
        <v>13.335922999999999</v>
      </c>
      <c r="I16" s="28">
        <v>3.7959999999999998</v>
      </c>
      <c r="J16" s="2">
        <v>1.214</v>
      </c>
      <c r="K16" s="2">
        <v>0.99099999999999999</v>
      </c>
      <c r="L16" s="2">
        <v>2.536</v>
      </c>
      <c r="M16" s="2">
        <v>3.4289999999999998</v>
      </c>
      <c r="N16" s="2">
        <v>1.01</v>
      </c>
      <c r="O16" s="29">
        <v>1.798365</v>
      </c>
      <c r="P16" s="28">
        <f t="shared" si="6"/>
        <v>0.99675753122255872</v>
      </c>
      <c r="Q16" s="2">
        <f t="shared" si="0"/>
        <v>0.9337977362007841</v>
      </c>
      <c r="R16" s="2">
        <f t="shared" si="1"/>
        <v>0.94388363618153248</v>
      </c>
      <c r="S16" s="2">
        <f t="shared" si="2"/>
        <v>0.9004458591490434</v>
      </c>
      <c r="T16" s="2">
        <f t="shared" si="3"/>
        <v>1.0529173942619905</v>
      </c>
      <c r="U16" s="2">
        <f t="shared" si="4"/>
        <v>0.57238562405108562</v>
      </c>
      <c r="V16" s="7">
        <f t="shared" si="5"/>
        <v>0.96184621215518584</v>
      </c>
    </row>
    <row r="17" spans="1:22" x14ac:dyDescent="0.25">
      <c r="A17" s="34">
        <v>36</v>
      </c>
      <c r="B17" s="28">
        <v>13.669</v>
      </c>
      <c r="C17" s="2">
        <v>9.8000000000000007</v>
      </c>
      <c r="D17" s="2">
        <v>12.888</v>
      </c>
      <c r="E17" s="2">
        <v>6.726</v>
      </c>
      <c r="F17" s="2">
        <v>2.9950000000000001</v>
      </c>
      <c r="G17" s="2">
        <v>13.167</v>
      </c>
      <c r="H17" s="29">
        <v>11.887309999999999</v>
      </c>
      <c r="I17" s="28">
        <v>3.0819999999999999</v>
      </c>
      <c r="J17" s="2">
        <v>1.1180000000000001</v>
      </c>
      <c r="K17" s="2">
        <v>0.91300000000000003</v>
      </c>
      <c r="L17" s="2">
        <v>2.133</v>
      </c>
      <c r="M17" s="2">
        <v>3.2290000000000001</v>
      </c>
      <c r="N17" s="2">
        <v>1.458</v>
      </c>
      <c r="O17" s="29">
        <v>1.565431</v>
      </c>
      <c r="P17" s="28">
        <f t="shared" si="6"/>
        <v>0.80598737282484234</v>
      </c>
      <c r="Q17" s="2">
        <f t="shared" si="0"/>
        <v>0.85270070737764225</v>
      </c>
      <c r="R17" s="2">
        <f t="shared" si="1"/>
        <v>0.87610747487219698</v>
      </c>
      <c r="S17" s="2">
        <f t="shared" si="2"/>
        <v>0.75114719491832127</v>
      </c>
      <c r="T17" s="2">
        <f t="shared" si="3"/>
        <v>0.98431574982141989</v>
      </c>
      <c r="U17" s="2">
        <f t="shared" si="4"/>
        <v>0.66251392744294813</v>
      </c>
      <c r="V17" s="7">
        <f t="shared" si="5"/>
        <v>0.84753717110346305</v>
      </c>
    </row>
    <row r="18" spans="1:22" x14ac:dyDescent="0.25">
      <c r="A18" s="34">
        <v>39</v>
      </c>
      <c r="B18" s="28">
        <v>13.821</v>
      </c>
      <c r="C18" s="2">
        <v>10.093</v>
      </c>
      <c r="D18" s="2">
        <v>13.151</v>
      </c>
      <c r="E18" s="2">
        <v>8.9890000000000008</v>
      </c>
      <c r="F18" s="2">
        <v>3.0259999999999998</v>
      </c>
      <c r="G18" s="2">
        <v>9.7650000000000006</v>
      </c>
      <c r="H18" s="29">
        <v>12.114178000000001</v>
      </c>
      <c r="I18" s="28">
        <v>3.1850000000000001</v>
      </c>
      <c r="J18" s="2">
        <v>1.1639999999999999</v>
      </c>
      <c r="K18" s="2">
        <v>0.94299999999999995</v>
      </c>
      <c r="L18" s="2">
        <v>2.488</v>
      </c>
      <c r="M18" s="2">
        <v>3.2320000000000002</v>
      </c>
      <c r="N18" s="2">
        <v>1.0489999999999999</v>
      </c>
      <c r="O18" s="29">
        <v>1.6143639999999999</v>
      </c>
      <c r="P18" s="28">
        <f t="shared" si="6"/>
        <v>0.8235972014151216</v>
      </c>
      <c r="Q18" s="2">
        <f t="shared" si="0"/>
        <v>0.88278045195970811</v>
      </c>
      <c r="R18" s="2">
        <f t="shared" si="1"/>
        <v>0.89933333555035344</v>
      </c>
      <c r="S18" s="2">
        <f t="shared" si="2"/>
        <v>0.93857780888178222</v>
      </c>
      <c r="T18" s="2">
        <f t="shared" si="3"/>
        <v>0.98986365790346342</v>
      </c>
      <c r="U18" s="2">
        <f t="shared" si="4"/>
        <v>0.48459656324481515</v>
      </c>
      <c r="V18" s="7">
        <f t="shared" si="5"/>
        <v>0.8686955373358104</v>
      </c>
    </row>
    <row r="19" spans="1:22" x14ac:dyDescent="0.25">
      <c r="A19" s="34">
        <v>43</v>
      </c>
      <c r="B19" s="28">
        <v>16.613</v>
      </c>
      <c r="C19" s="2">
        <v>11.786</v>
      </c>
      <c r="D19" s="2">
        <v>14.8</v>
      </c>
      <c r="E19" s="2">
        <v>9.6809999999999992</v>
      </c>
      <c r="F19" s="2">
        <v>3.5409999999999999</v>
      </c>
      <c r="G19" s="2">
        <v>12.628</v>
      </c>
      <c r="H19" s="29">
        <v>13.990328999999999</v>
      </c>
      <c r="I19" s="28">
        <v>4.3040000000000003</v>
      </c>
      <c r="J19" s="2">
        <v>1.4730000000000001</v>
      </c>
      <c r="K19" s="2">
        <v>1.05</v>
      </c>
      <c r="L19" s="2">
        <v>2.5059999999999998</v>
      </c>
      <c r="M19" s="2">
        <v>3.8370000000000002</v>
      </c>
      <c r="N19" s="2">
        <v>1.0089999999999999</v>
      </c>
      <c r="O19" s="29">
        <v>2.0229710000000001</v>
      </c>
      <c r="P19" s="28">
        <f t="shared" si="6"/>
        <v>1.0498113980008472</v>
      </c>
      <c r="Q19" s="2">
        <f t="shared" si="0"/>
        <v>1.0723426045666513</v>
      </c>
      <c r="R19" s="2">
        <f t="shared" si="1"/>
        <v>1.0068123809615099</v>
      </c>
      <c r="S19" s="2">
        <f t="shared" si="2"/>
        <v>0.97958751886834383</v>
      </c>
      <c r="T19" s="2">
        <f t="shared" si="3"/>
        <v>1.1667103975250237</v>
      </c>
      <c r="U19" s="2">
        <f t="shared" si="4"/>
        <v>0.55411669150164489</v>
      </c>
      <c r="V19" s="7">
        <f t="shared" si="5"/>
        <v>1.0447014247814239</v>
      </c>
    </row>
    <row r="20" spans="1:22" x14ac:dyDescent="0.25">
      <c r="A20" s="34">
        <v>69</v>
      </c>
      <c r="B20" s="28">
        <v>13.673</v>
      </c>
      <c r="C20" s="2">
        <v>9.8160000000000007</v>
      </c>
      <c r="D20" s="2">
        <v>12.737</v>
      </c>
      <c r="E20" s="2">
        <v>8.6270000000000007</v>
      </c>
      <c r="F20" s="2">
        <v>2.9849999999999999</v>
      </c>
      <c r="G20" s="2">
        <v>15.563000000000001</v>
      </c>
      <c r="H20" s="29">
        <v>11.835646000000001</v>
      </c>
      <c r="I20" s="28">
        <v>3.0459999999999998</v>
      </c>
      <c r="J20" s="2">
        <v>1.1220000000000001</v>
      </c>
      <c r="K20" s="2">
        <v>0.90700000000000003</v>
      </c>
      <c r="L20" s="2">
        <v>2.3679999999999999</v>
      </c>
      <c r="M20" s="2">
        <v>3.194</v>
      </c>
      <c r="N20" s="2">
        <v>1.2030000000000001</v>
      </c>
      <c r="O20" s="29">
        <v>1.5537970000000001</v>
      </c>
      <c r="P20" s="28">
        <f t="shared" si="6"/>
        <v>0.80158031549706554</v>
      </c>
      <c r="Q20" s="2">
        <f t="shared" si="0"/>
        <v>0.85488597678601663</v>
      </c>
      <c r="R20" s="2">
        <f t="shared" si="1"/>
        <v>0.86805203033066014</v>
      </c>
      <c r="S20" s="2">
        <f t="shared" si="2"/>
        <v>0.89721409081105308</v>
      </c>
      <c r="T20" s="2">
        <f t="shared" si="3"/>
        <v>0.97733509258619189</v>
      </c>
      <c r="U20" s="2">
        <f t="shared" si="4"/>
        <v>0.67444692535549267</v>
      </c>
      <c r="V20" s="7">
        <f t="shared" si="5"/>
        <v>0.84259054215464924</v>
      </c>
    </row>
    <row r="21" spans="1:22" x14ac:dyDescent="0.25">
      <c r="A21" s="34">
        <v>70</v>
      </c>
      <c r="B21" s="28">
        <v>16.399999999999999</v>
      </c>
      <c r="C21" s="2">
        <v>13.478</v>
      </c>
      <c r="D21" s="2">
        <v>17.478999999999999</v>
      </c>
      <c r="E21" s="2">
        <v>15.661</v>
      </c>
      <c r="F21" s="2">
        <v>8.2240000000000002</v>
      </c>
      <c r="G21" s="2">
        <v>24.321000000000002</v>
      </c>
      <c r="H21" s="29">
        <v>15.901095</v>
      </c>
      <c r="I21" s="28">
        <v>3.58</v>
      </c>
      <c r="J21" s="2">
        <v>1.595</v>
      </c>
      <c r="K21" s="2">
        <v>1.4139999999999999</v>
      </c>
      <c r="L21" s="2">
        <v>6.7469999999999999</v>
      </c>
      <c r="M21" s="2">
        <v>9.298</v>
      </c>
      <c r="N21" s="2">
        <v>1.944</v>
      </c>
      <c r="O21" s="29">
        <v>2.3104740000000001</v>
      </c>
      <c r="P21" s="28">
        <f t="shared" si="6"/>
        <v>0.95220234916998425</v>
      </c>
      <c r="Q21" s="2">
        <f t="shared" si="0"/>
        <v>1.1936609568290066</v>
      </c>
      <c r="R21" s="2">
        <f t="shared" si="1"/>
        <v>1.2708726732130051</v>
      </c>
      <c r="S21" s="2">
        <f t="shared" si="2"/>
        <v>2.0695649077124196</v>
      </c>
      <c r="T21" s="2">
        <f t="shared" si="3"/>
        <v>2.7686533400257076</v>
      </c>
      <c r="U21" s="2">
        <f t="shared" si="4"/>
        <v>1.0673534264036495</v>
      </c>
      <c r="V21" s="7">
        <f t="shared" si="5"/>
        <v>1.1903156924902012</v>
      </c>
    </row>
    <row r="22" spans="1:22" x14ac:dyDescent="0.25">
      <c r="A22" s="34">
        <v>72</v>
      </c>
      <c r="B22" s="28">
        <v>13.712</v>
      </c>
      <c r="C22" s="2">
        <v>9.8089999999999993</v>
      </c>
      <c r="D22" s="2">
        <v>12.487</v>
      </c>
      <c r="E22" s="2">
        <v>6.8140000000000001</v>
      </c>
      <c r="F22" s="2">
        <v>3.0369999999999999</v>
      </c>
      <c r="G22" s="2">
        <v>9.9339999999999993</v>
      </c>
      <c r="H22" s="29">
        <v>11.695442999999999</v>
      </c>
      <c r="I22" s="28">
        <v>3.1259999999999999</v>
      </c>
      <c r="J22" s="2">
        <v>1.135</v>
      </c>
      <c r="K22" s="2">
        <v>0.89500000000000002</v>
      </c>
      <c r="L22" s="2">
        <v>2.35</v>
      </c>
      <c r="M22" s="2">
        <v>3.258</v>
      </c>
      <c r="N22" s="2">
        <v>0.97599999999999998</v>
      </c>
      <c r="O22" s="29">
        <v>1.571175</v>
      </c>
      <c r="P22" s="28">
        <f t="shared" si="6"/>
        <v>0.81283898516221309</v>
      </c>
      <c r="Q22" s="2">
        <f t="shared" si="0"/>
        <v>0.85930920661314236</v>
      </c>
      <c r="R22" s="2">
        <f t="shared" si="1"/>
        <v>0.85374331772225198</v>
      </c>
      <c r="S22" s="2">
        <f t="shared" si="2"/>
        <v>0.79502110388965885</v>
      </c>
      <c r="T22" s="2">
        <f t="shared" si="3"/>
        <v>0.99563573046563092</v>
      </c>
      <c r="U22" s="2">
        <f t="shared" si="4"/>
        <v>0.4739531179358436</v>
      </c>
      <c r="V22" s="7">
        <f>((H22/H$5)+(O22/O$5))/2</f>
        <v>0.84196655611114168</v>
      </c>
    </row>
    <row r="23" spans="1:22" x14ac:dyDescent="0.25">
      <c r="A23" s="34">
        <v>78</v>
      </c>
      <c r="B23" s="28">
        <v>13.679</v>
      </c>
      <c r="C23" s="2">
        <v>10.378</v>
      </c>
      <c r="D23" s="2">
        <v>12.839</v>
      </c>
      <c r="E23" s="2">
        <v>7.8179999999999996</v>
      </c>
      <c r="F23" s="2">
        <v>3.222</v>
      </c>
      <c r="G23" s="2">
        <v>13.465999999999999</v>
      </c>
      <c r="H23" s="29">
        <v>12.019738</v>
      </c>
      <c r="I23" s="28">
        <v>3.0379999999999998</v>
      </c>
      <c r="J23" s="2">
        <v>1.198</v>
      </c>
      <c r="K23" s="2">
        <v>0.92900000000000005</v>
      </c>
      <c r="L23" s="2">
        <v>2.9470000000000001</v>
      </c>
      <c r="M23" s="2">
        <v>3.4790000000000001</v>
      </c>
      <c r="N23" s="2">
        <v>1.3720000000000001</v>
      </c>
      <c r="O23" s="29">
        <v>1.5953740000000001</v>
      </c>
      <c r="P23" s="28">
        <f t="shared" si="6"/>
        <v>0.80075734903232543</v>
      </c>
      <c r="Q23" s="2">
        <f t="shared" si="0"/>
        <v>0.90812058882518709</v>
      </c>
      <c r="R23" s="2">
        <f t="shared" si="1"/>
        <v>0.88193514029596309</v>
      </c>
      <c r="S23" s="2">
        <f t="shared" si="2"/>
        <v>0.95730871230561743</v>
      </c>
      <c r="T23" s="2">
        <f t="shared" si="3"/>
        <v>1.0597229777859263</v>
      </c>
      <c r="U23" s="2">
        <f t="shared" si="4"/>
        <v>0.65269237019725379</v>
      </c>
      <c r="V23" s="7">
        <f t="shared" si="5"/>
        <v>0.86024856803561589</v>
      </c>
    </row>
    <row r="24" spans="1:22" x14ac:dyDescent="0.25">
      <c r="A24" s="34">
        <v>82</v>
      </c>
      <c r="B24" s="28">
        <v>14.356999999999999</v>
      </c>
      <c r="C24" s="2">
        <v>10.824999999999999</v>
      </c>
      <c r="D24" s="2">
        <v>13.933</v>
      </c>
      <c r="E24" s="2">
        <v>7.8319999999999999</v>
      </c>
      <c r="F24" s="2">
        <v>3.3809999999999998</v>
      </c>
      <c r="G24" s="2">
        <v>34.488999999999997</v>
      </c>
      <c r="H24" s="29">
        <v>12.901906</v>
      </c>
      <c r="I24" s="28">
        <v>3.165</v>
      </c>
      <c r="J24" s="2">
        <v>1.202</v>
      </c>
      <c r="K24" s="2">
        <v>0.98499999999999999</v>
      </c>
      <c r="L24" s="2">
        <v>2.3119999999999998</v>
      </c>
      <c r="M24" s="2">
        <v>3.5649999999999999</v>
      </c>
      <c r="N24" s="2">
        <v>9.3360000000000003</v>
      </c>
      <c r="O24" s="29">
        <v>1.6868639999999999</v>
      </c>
      <c r="P24" s="28">
        <f t="shared" si="6"/>
        <v>0.83748030660928641</v>
      </c>
      <c r="Q24" s="2">
        <f t="shared" si="0"/>
        <v>0.92987541871303847</v>
      </c>
      <c r="R24" s="2">
        <f t="shared" si="1"/>
        <v>0.94619070636932257</v>
      </c>
      <c r="S24" s="2">
        <f t="shared" si="2"/>
        <v>0.84374080806374274</v>
      </c>
      <c r="T24" s="2">
        <f t="shared" si="3"/>
        <v>1.0989491068986554</v>
      </c>
      <c r="U24" s="2">
        <f t="shared" si="4"/>
        <v>2.8871283228116384</v>
      </c>
      <c r="V24" s="7">
        <f t="shared" si="5"/>
        <v>0.91669093406639424</v>
      </c>
    </row>
    <row r="25" spans="1:22" x14ac:dyDescent="0.25">
      <c r="A25" s="34">
        <v>91</v>
      </c>
      <c r="B25" s="28">
        <v>20.081</v>
      </c>
      <c r="C25" s="2">
        <v>15.72</v>
      </c>
      <c r="D25" s="2">
        <v>19.768999999999998</v>
      </c>
      <c r="E25" s="2">
        <v>15.352</v>
      </c>
      <c r="F25" s="2">
        <v>8.4429999999999996</v>
      </c>
      <c r="G25" s="2">
        <v>42.557000000000002</v>
      </c>
      <c r="H25" s="29">
        <v>18.468741999999999</v>
      </c>
      <c r="I25" s="28">
        <v>5.1829999999999998</v>
      </c>
      <c r="J25" s="2">
        <v>2.073</v>
      </c>
      <c r="K25" s="2">
        <v>1.9359999999999999</v>
      </c>
      <c r="L25" s="2">
        <v>4.5350000000000001</v>
      </c>
      <c r="M25" s="2">
        <v>8.9019999999999992</v>
      </c>
      <c r="N25" s="2">
        <v>11.544</v>
      </c>
      <c r="O25" s="29">
        <v>3.059275</v>
      </c>
      <c r="P25" s="28">
        <f t="shared" si="6"/>
        <v>1.2665122217433757</v>
      </c>
      <c r="Q25" s="2">
        <f t="shared" si="0"/>
        <v>1.4697843053251636</v>
      </c>
      <c r="R25" s="2">
        <f t="shared" si="1"/>
        <v>1.5957692671594579</v>
      </c>
      <c r="S25" s="2">
        <f t="shared" si="2"/>
        <v>1.6544284206149058</v>
      </c>
      <c r="T25" s="2">
        <f t="shared" si="3"/>
        <v>2.7442112465949542</v>
      </c>
      <c r="U25" s="2">
        <f t="shared" si="4"/>
        <v>3.5675305324868436</v>
      </c>
      <c r="V25" s="7">
        <f t="shared" si="5"/>
        <v>1.4807692244975286</v>
      </c>
    </row>
    <row r="26" spans="1:22" x14ac:dyDescent="0.25">
      <c r="A26" s="34">
        <v>104</v>
      </c>
      <c r="B26" s="28">
        <v>14.746</v>
      </c>
      <c r="C26" s="2">
        <v>10.254</v>
      </c>
      <c r="D26" s="2">
        <v>13.462</v>
      </c>
      <c r="E26" s="2">
        <v>8.8729999999999993</v>
      </c>
      <c r="F26" s="2">
        <v>3.2450000000000001</v>
      </c>
      <c r="G26" s="2">
        <v>16.940999999999999</v>
      </c>
      <c r="H26" s="29">
        <v>12.553285000000001</v>
      </c>
      <c r="I26" s="28">
        <v>3.294</v>
      </c>
      <c r="J26" s="2">
        <v>1.17</v>
      </c>
      <c r="K26" s="2">
        <v>0.95199999999999996</v>
      </c>
      <c r="L26" s="2">
        <v>2.5339999999999998</v>
      </c>
      <c r="M26" s="2">
        <v>3.4359999999999999</v>
      </c>
      <c r="N26" s="2">
        <v>1.5980000000000001</v>
      </c>
      <c r="O26" s="29">
        <v>1.6565380000000001</v>
      </c>
      <c r="P26" s="28">
        <f t="shared" si="6"/>
        <v>0.86561265284685796</v>
      </c>
      <c r="Q26" s="2">
        <f t="shared" si="0"/>
        <v>0.89227884281400593</v>
      </c>
      <c r="R26" s="2">
        <f t="shared" si="1"/>
        <v>0.91434503913399023</v>
      </c>
      <c r="S26" s="2">
        <f t="shared" si="2"/>
        <v>0.94052894137942933</v>
      </c>
      <c r="T26" s="2">
        <f t="shared" si="3"/>
        <v>1.0569407835087077</v>
      </c>
      <c r="U26" s="2">
        <f t="shared" si="4"/>
        <v>0.79439067160284815</v>
      </c>
      <c r="V26" s="7">
        <f t="shared" si="5"/>
        <v>0.89591005978128979</v>
      </c>
    </row>
    <row r="27" spans="1:22" x14ac:dyDescent="0.25">
      <c r="A27" s="34">
        <v>106</v>
      </c>
      <c r="B27" s="28">
        <v>17.995000000000001</v>
      </c>
      <c r="C27" s="2">
        <v>11.273999999999999</v>
      </c>
      <c r="D27" s="2">
        <v>13.356999999999999</v>
      </c>
      <c r="E27" s="2">
        <v>8.218</v>
      </c>
      <c r="F27" s="2">
        <v>3.01</v>
      </c>
      <c r="G27" s="2">
        <v>28.321999999999999</v>
      </c>
      <c r="H27" s="29">
        <v>13.529920000000001</v>
      </c>
      <c r="I27" s="28">
        <v>4.4660000000000002</v>
      </c>
      <c r="J27" s="2">
        <v>1.304</v>
      </c>
      <c r="K27" s="2">
        <v>1.1120000000000001</v>
      </c>
      <c r="L27" s="2">
        <v>2.2799999999999998</v>
      </c>
      <c r="M27" s="2">
        <v>3.266</v>
      </c>
      <c r="N27" s="2">
        <v>11.749000000000001</v>
      </c>
      <c r="O27" s="29">
        <v>2.06854</v>
      </c>
      <c r="P27" s="28">
        <f t="shared" si="6"/>
        <v>1.1124775703682062</v>
      </c>
      <c r="Q27" s="2">
        <f t="shared" si="0"/>
        <v>0.98746139414783363</v>
      </c>
      <c r="R27" s="2">
        <f t="shared" si="1"/>
        <v>0.98596473073215596</v>
      </c>
      <c r="S27" s="2">
        <f t="shared" si="2"/>
        <v>0.85904676385471324</v>
      </c>
      <c r="T27" s="2">
        <f t="shared" si="3"/>
        <v>0.99242248918249842</v>
      </c>
      <c r="U27" s="2">
        <f t="shared" si="4"/>
        <v>3.2231496559463069</v>
      </c>
      <c r="V27" s="7">
        <f t="shared" si="5"/>
        <v>1.0396456672344618</v>
      </c>
    </row>
    <row r="28" spans="1:22" x14ac:dyDescent="0.25">
      <c r="A28" s="34">
        <v>118</v>
      </c>
      <c r="B28" s="28">
        <v>13.176</v>
      </c>
      <c r="C28" s="2">
        <v>9.6790000000000003</v>
      </c>
      <c r="D28" s="2">
        <v>12.125999999999999</v>
      </c>
      <c r="E28" s="2">
        <v>7.8170000000000002</v>
      </c>
      <c r="F28" s="2">
        <v>3.17</v>
      </c>
      <c r="G28" s="2">
        <v>9.3279999999999994</v>
      </c>
      <c r="H28" s="29">
        <v>11.374402</v>
      </c>
      <c r="I28" s="28">
        <v>2.98</v>
      </c>
      <c r="J28" s="2">
        <v>1.1180000000000001</v>
      </c>
      <c r="K28" s="2">
        <v>0.88400000000000001</v>
      </c>
      <c r="L28" s="2">
        <v>2.3559999999999999</v>
      </c>
      <c r="M28" s="2">
        <v>3.4460000000000002</v>
      </c>
      <c r="N28" s="2">
        <v>0.89300000000000002</v>
      </c>
      <c r="O28" s="29">
        <v>1.5356959999999999</v>
      </c>
      <c r="P28" s="28">
        <f t="shared" si="6"/>
        <v>0.77807012254479724</v>
      </c>
      <c r="Q28" s="2">
        <f t="shared" si="0"/>
        <v>0.84720670083932048</v>
      </c>
      <c r="R28" s="2">
        <f t="shared" si="1"/>
        <v>0.83605801837140192</v>
      </c>
      <c r="S28" s="2">
        <f t="shared" si="2"/>
        <v>0.85084433836867834</v>
      </c>
      <c r="T28" s="2">
        <f t="shared" si="3"/>
        <v>1.0461508328900138</v>
      </c>
      <c r="U28" s="2">
        <f t="shared" si="4"/>
        <v>0.4401427319445203</v>
      </c>
      <c r="V28" s="7">
        <f t="shared" si="5"/>
        <v>0.82085487542093127</v>
      </c>
    </row>
    <row r="29" spans="1:22" x14ac:dyDescent="0.25">
      <c r="A29" s="34">
        <v>126</v>
      </c>
      <c r="B29" s="28">
        <v>16.335999999999999</v>
      </c>
      <c r="C29" s="2">
        <v>14.218</v>
      </c>
      <c r="D29" s="2">
        <v>18.709</v>
      </c>
      <c r="E29" s="2">
        <v>11.823</v>
      </c>
      <c r="F29" s="2">
        <v>4.3479999999999999</v>
      </c>
      <c r="G29" s="2">
        <v>22.132999999999999</v>
      </c>
      <c r="H29" s="29">
        <v>16.467988999999999</v>
      </c>
      <c r="I29" s="28">
        <v>3.4889999999999999</v>
      </c>
      <c r="J29" s="2">
        <v>1.5409999999999999</v>
      </c>
      <c r="K29" s="2">
        <v>1.202</v>
      </c>
      <c r="L29" s="2">
        <v>3.2509999999999999</v>
      </c>
      <c r="M29" s="2">
        <v>4.4720000000000004</v>
      </c>
      <c r="N29" s="2">
        <v>1.619</v>
      </c>
      <c r="O29" s="29">
        <v>1.9567479999999999</v>
      </c>
      <c r="P29" s="28">
        <f t="shared" si="6"/>
        <v>0.93879478327400034</v>
      </c>
      <c r="Q29" s="2">
        <f t="shared" si="0"/>
        <v>1.2075670119699669</v>
      </c>
      <c r="R29" s="2">
        <f t="shared" si="1"/>
        <v>1.2137832984185279</v>
      </c>
      <c r="S29" s="2">
        <f t="shared" si="2"/>
        <v>1.2306337118132844</v>
      </c>
      <c r="T29" s="2">
        <f t="shared" si="3"/>
        <v>1.3960805529423905</v>
      </c>
      <c r="U29" s="2">
        <f t="shared" si="4"/>
        <v>0.93999223436103319</v>
      </c>
      <c r="V29" s="7">
        <f t="shared" si="5"/>
        <v>1.1187164405767382</v>
      </c>
    </row>
    <row r="30" spans="1:22" x14ac:dyDescent="0.25">
      <c r="A30" s="34">
        <v>132</v>
      </c>
      <c r="B30" s="28">
        <v>14.445</v>
      </c>
      <c r="C30" s="2">
        <v>10.172000000000001</v>
      </c>
      <c r="D30" s="2">
        <v>12.911</v>
      </c>
      <c r="E30" s="2">
        <v>8.4350000000000005</v>
      </c>
      <c r="F30" s="2">
        <v>3.27</v>
      </c>
      <c r="G30" s="2">
        <v>12.871</v>
      </c>
      <c r="H30" s="29">
        <v>12.182598</v>
      </c>
      <c r="I30" s="28">
        <v>3.2440000000000002</v>
      </c>
      <c r="J30" s="2">
        <v>1.159</v>
      </c>
      <c r="K30" s="2">
        <v>0.92100000000000004</v>
      </c>
      <c r="L30" s="2">
        <v>2.29</v>
      </c>
      <c r="M30" s="2">
        <v>3.6320000000000001</v>
      </c>
      <c r="N30" s="2">
        <v>1.129</v>
      </c>
      <c r="O30" s="29">
        <v>1.6328069999999999</v>
      </c>
      <c r="P30" s="28">
        <f t="shared" si="6"/>
        <v>0.85011236296236392</v>
      </c>
      <c r="Q30" s="2">
        <f t="shared" si="0"/>
        <v>0.88454396145786718</v>
      </c>
      <c r="R30" s="2">
        <f t="shared" si="1"/>
        <v>0.88066752647920721</v>
      </c>
      <c r="S30" s="2">
        <f t="shared" si="2"/>
        <v>0.87269095318307954</v>
      </c>
      <c r="T30" s="2">
        <f t="shared" si="3"/>
        <v>1.0909421520391205</v>
      </c>
      <c r="U30" s="2">
        <f t="shared" si="4"/>
        <v>0.58577825091872016</v>
      </c>
      <c r="V30" s="7">
        <f t="shared" si="5"/>
        <v>0.87604031944053873</v>
      </c>
    </row>
    <row r="31" spans="1:22" x14ac:dyDescent="0.25">
      <c r="A31" s="34">
        <v>169</v>
      </c>
      <c r="B31" s="28">
        <v>17.379000000000001</v>
      </c>
      <c r="C31" s="2">
        <v>11.951000000000001</v>
      </c>
      <c r="D31" s="2">
        <v>15.225</v>
      </c>
      <c r="E31" s="2">
        <v>11.597</v>
      </c>
      <c r="F31" s="2">
        <v>3.8159999999999998</v>
      </c>
      <c r="G31" s="2">
        <v>12.962</v>
      </c>
      <c r="H31" s="29">
        <v>14.429904000000001</v>
      </c>
      <c r="I31" s="28">
        <v>4.3710000000000004</v>
      </c>
      <c r="J31" s="2">
        <v>1.383</v>
      </c>
      <c r="K31" s="2">
        <v>1.155</v>
      </c>
      <c r="L31" s="2">
        <v>6.7279999999999998</v>
      </c>
      <c r="M31" s="2">
        <v>4.202</v>
      </c>
      <c r="N31" s="2">
        <v>1.1659999999999999</v>
      </c>
      <c r="O31" s="29">
        <v>2.098036</v>
      </c>
      <c r="P31" s="28">
        <f t="shared" si="6"/>
        <v>1.0816777355343081</v>
      </c>
      <c r="Q31" s="2">
        <f t="shared" si="0"/>
        <v>1.0470116745527656</v>
      </c>
      <c r="R31" s="2">
        <f t="shared" si="1"/>
        <v>1.0709302309658884</v>
      </c>
      <c r="S31" s="2">
        <f t="shared" si="2"/>
        <v>1.8443341037575447</v>
      </c>
      <c r="T31" s="2">
        <f t="shared" si="3"/>
        <v>1.2675405825371111</v>
      </c>
      <c r="U31" s="2">
        <f t="shared" si="4"/>
        <v>0.59597778968201198</v>
      </c>
      <c r="V31" s="7">
        <f t="shared" si="5"/>
        <v>1.0805338978083161</v>
      </c>
    </row>
    <row r="32" spans="1:22" x14ac:dyDescent="0.25">
      <c r="A32" s="34">
        <v>191</v>
      </c>
      <c r="B32" s="28">
        <v>15.885999999999999</v>
      </c>
      <c r="C32" s="2">
        <v>13.157999999999999</v>
      </c>
      <c r="D32" s="2">
        <v>17.178999999999998</v>
      </c>
      <c r="E32" s="2">
        <v>13.349</v>
      </c>
      <c r="F32" s="2">
        <v>5.4980000000000002</v>
      </c>
      <c r="G32" s="2">
        <v>13.093999999999999</v>
      </c>
      <c r="H32" s="29">
        <v>15.391780000000001</v>
      </c>
      <c r="I32" s="28">
        <v>3.3879999999999999</v>
      </c>
      <c r="J32" s="2">
        <v>1.492</v>
      </c>
      <c r="K32" s="2">
        <v>1.2450000000000001</v>
      </c>
      <c r="L32" s="2">
        <v>4.4249999999999998</v>
      </c>
      <c r="M32" s="2">
        <v>6.1420000000000003</v>
      </c>
      <c r="N32" s="2">
        <v>1.1220000000000001</v>
      </c>
      <c r="O32" s="29">
        <v>2.0148929999999998</v>
      </c>
      <c r="P32" s="28">
        <f t="shared" si="6"/>
        <v>0.91231897925180916</v>
      </c>
      <c r="Q32" s="2">
        <f t="shared" si="0"/>
        <v>1.1415675307330004</v>
      </c>
      <c r="R32" s="2">
        <f t="shared" si="1"/>
        <v>1.1809834974808457</v>
      </c>
      <c r="S32" s="2">
        <f t="shared" si="2"/>
        <v>1.5253007486567367</v>
      </c>
      <c r="T32" s="2">
        <f t="shared" si="3"/>
        <v>1.8396432002773129</v>
      </c>
      <c r="U32" s="2">
        <f t="shared" si="4"/>
        <v>0.59038225954655166</v>
      </c>
      <c r="V32" s="7">
        <f t="shared" si="5"/>
        <v>1.0942495169016899</v>
      </c>
    </row>
    <row r="33" spans="1:22" x14ac:dyDescent="0.25">
      <c r="A33" s="34">
        <v>211</v>
      </c>
      <c r="B33" s="28">
        <v>14.397</v>
      </c>
      <c r="C33" s="2">
        <v>11.031000000000001</v>
      </c>
      <c r="D33" s="2">
        <v>13.973000000000001</v>
      </c>
      <c r="E33" s="2">
        <v>8.4390000000000001</v>
      </c>
      <c r="F33" s="2">
        <v>3.3119999999999998</v>
      </c>
      <c r="G33" s="2">
        <v>14.006</v>
      </c>
      <c r="H33" s="29">
        <v>12.89415</v>
      </c>
      <c r="I33" s="28">
        <v>3.3239999999999998</v>
      </c>
      <c r="J33" s="2">
        <v>1.202</v>
      </c>
      <c r="K33" s="2">
        <v>0.97199999999999998</v>
      </c>
      <c r="L33" s="2">
        <v>2.976</v>
      </c>
      <c r="M33" s="2">
        <v>3.4569999999999999</v>
      </c>
      <c r="N33" s="2">
        <v>1.2130000000000001</v>
      </c>
      <c r="O33" s="29">
        <v>1.6816629999999999</v>
      </c>
      <c r="P33" s="28">
        <f t="shared" si="6"/>
        <v>0.85870917973312888</v>
      </c>
      <c r="Q33" s="2">
        <f t="shared" si="0"/>
        <v>0.93922885133199963</v>
      </c>
      <c r="R33" s="2">
        <f t="shared" si="1"/>
        <v>0.94146222644499344</v>
      </c>
      <c r="S33" s="2">
        <f t="shared" si="2"/>
        <v>0.99642385404426725</v>
      </c>
      <c r="T33" s="2">
        <f t="shared" si="3"/>
        <v>1.0711455982110922</v>
      </c>
      <c r="U33" s="2">
        <f t="shared" si="4"/>
        <v>0.6341856987093345</v>
      </c>
      <c r="V33" s="7">
        <f t="shared" si="5"/>
        <v>0.91504501720254949</v>
      </c>
    </row>
    <row r="34" spans="1:22" x14ac:dyDescent="0.25">
      <c r="A34" s="34">
        <v>212</v>
      </c>
      <c r="B34" s="28">
        <v>14.169</v>
      </c>
      <c r="C34" s="2">
        <v>11.077999999999999</v>
      </c>
      <c r="D34" s="2">
        <v>13.871</v>
      </c>
      <c r="E34" s="2">
        <v>9.6850000000000005</v>
      </c>
      <c r="F34" s="2">
        <v>3.9249999999999998</v>
      </c>
      <c r="G34" s="2">
        <v>18.925999999999998</v>
      </c>
      <c r="H34" s="29">
        <v>12.854540999999999</v>
      </c>
      <c r="I34" s="28">
        <v>3.117</v>
      </c>
      <c r="J34" s="2">
        <v>1.268</v>
      </c>
      <c r="K34" s="2">
        <v>1.056</v>
      </c>
      <c r="L34" s="2">
        <v>3.206</v>
      </c>
      <c r="M34" s="2">
        <v>4.306</v>
      </c>
      <c r="N34" s="2">
        <v>5.15</v>
      </c>
      <c r="O34" s="29">
        <v>1.742821</v>
      </c>
      <c r="P34" s="28">
        <f t="shared" si="6"/>
        <v>0.82568900151806712</v>
      </c>
      <c r="Q34" s="2">
        <f t="shared" si="0"/>
        <v>0.96543290881136756</v>
      </c>
      <c r="R34" s="2">
        <f t="shared" si="1"/>
        <v>0.97743800641383904</v>
      </c>
      <c r="S34" s="2">
        <f t="shared" si="2"/>
        <v>1.1058411255271552</v>
      </c>
      <c r="T34" s="2">
        <f t="shared" si="3"/>
        <v>1.3013021075969466</v>
      </c>
      <c r="U34" s="2">
        <f t="shared" si="4"/>
        <v>1.5899256563287971</v>
      </c>
      <c r="V34" s="7">
        <f t="shared" si="5"/>
        <v>0.92957721064100374</v>
      </c>
    </row>
    <row r="35" spans="1:22" x14ac:dyDescent="0.25">
      <c r="A35" s="34">
        <v>216</v>
      </c>
      <c r="B35" s="28">
        <v>15.576000000000001</v>
      </c>
      <c r="C35" s="2">
        <v>10.162000000000001</v>
      </c>
      <c r="D35" s="2">
        <v>13.340999999999999</v>
      </c>
      <c r="E35" s="2">
        <v>7.3010000000000002</v>
      </c>
      <c r="F35" s="2">
        <v>2.9590000000000001</v>
      </c>
      <c r="G35" s="2">
        <v>18.597999999999999</v>
      </c>
      <c r="H35" s="29">
        <v>12.653204000000001</v>
      </c>
      <c r="I35" s="28">
        <v>6.2789999999999999</v>
      </c>
      <c r="J35" s="2">
        <v>1.1579999999999999</v>
      </c>
      <c r="K35" s="2">
        <v>0.94499999999999995</v>
      </c>
      <c r="L35" s="2">
        <v>2.4159999999999999</v>
      </c>
      <c r="M35" s="2">
        <v>3.2759999999999998</v>
      </c>
      <c r="N35" s="2">
        <v>2.758</v>
      </c>
      <c r="O35" s="29">
        <v>2.3342160000000001</v>
      </c>
      <c r="P35" s="28">
        <f t="shared" ref="P35:P59" si="7">((B35/B$5)+(I35/I$5))/2</f>
        <v>1.2665735215505856</v>
      </c>
      <c r="Q35" s="2">
        <f t="shared" ref="Q35:Q59" si="8">((C35/C$5)+(J35/J$5))/2</f>
        <v>0.88372521402949311</v>
      </c>
      <c r="R35" s="2">
        <f t="shared" ref="R35:R59" si="9">((D35/D$5)+(K35/K$5))/2</f>
        <v>0.90685894490320451</v>
      </c>
      <c r="S35" s="2">
        <f t="shared" ref="S35:S59" si="10">((E35/E$5)+(L35/L$5))/2</f>
        <v>0.83348449889951282</v>
      </c>
      <c r="T35" s="2">
        <f t="shared" ref="T35:T59" si="11">((F35/F$5)+(M35/M$5))/2</f>
        <v>0.98557342526331182</v>
      </c>
      <c r="U35" s="2">
        <f t="shared" ref="U35:U59" si="12">((G35/G$5)+(N35/N$5))/2</f>
        <v>1.0816306751597333</v>
      </c>
      <c r="V35" s="7">
        <f t="shared" ref="V35:V59" si="13">((H35/H$5)+(O35/O$5))/2</f>
        <v>1.076799953081758</v>
      </c>
    </row>
    <row r="36" spans="1:22" x14ac:dyDescent="0.25">
      <c r="A36" s="34">
        <v>218</v>
      </c>
      <c r="B36" s="28">
        <v>15.581</v>
      </c>
      <c r="C36" s="2">
        <v>11.714</v>
      </c>
      <c r="D36" s="2">
        <v>15.789</v>
      </c>
      <c r="E36" s="2">
        <v>11.002000000000001</v>
      </c>
      <c r="F36" s="2">
        <v>2.9929999999999999</v>
      </c>
      <c r="G36" s="2">
        <v>41.677999999999997</v>
      </c>
      <c r="H36" s="29">
        <v>14.312417999999999</v>
      </c>
      <c r="I36" s="28">
        <v>3.5339999999999998</v>
      </c>
      <c r="J36" s="2">
        <v>1.3180000000000001</v>
      </c>
      <c r="K36" s="2">
        <v>1.1839999999999999</v>
      </c>
      <c r="L36" s="2">
        <v>2.5350000000000001</v>
      </c>
      <c r="M36" s="2">
        <v>3.2330000000000001</v>
      </c>
      <c r="N36" s="2">
        <v>11.805999999999999</v>
      </c>
      <c r="O36" s="29">
        <v>1.891913</v>
      </c>
      <c r="P36" s="28">
        <f t="shared" si="7"/>
        <v>0.92135659722352681</v>
      </c>
      <c r="Q36" s="2">
        <f t="shared" si="8"/>
        <v>1.012545361959091</v>
      </c>
      <c r="R36" s="2">
        <f t="shared" si="9"/>
        <v>1.1041175539669954</v>
      </c>
      <c r="S36" s="2">
        <f t="shared" si="10"/>
        <v>1.056908096694757</v>
      </c>
      <c r="T36" s="2">
        <f t="shared" si="11"/>
        <v>0.98459747072336756</v>
      </c>
      <c r="U36" s="2">
        <f t="shared" si="12"/>
        <v>3.5983198600595063</v>
      </c>
      <c r="V36" s="7">
        <f t="shared" si="13"/>
        <v>1.0223038171572156</v>
      </c>
    </row>
    <row r="37" spans="1:22" x14ac:dyDescent="0.25">
      <c r="A37" s="34">
        <v>223</v>
      </c>
      <c r="B37" s="28">
        <v>14.801</v>
      </c>
      <c r="C37" s="2">
        <v>10.522</v>
      </c>
      <c r="D37" s="2">
        <v>12.977</v>
      </c>
      <c r="E37" s="2">
        <v>7.3090000000000002</v>
      </c>
      <c r="F37" s="2">
        <v>3.266</v>
      </c>
      <c r="G37" s="2">
        <v>11.336</v>
      </c>
      <c r="H37" s="29">
        <v>12.369590000000001</v>
      </c>
      <c r="I37" s="28">
        <v>3.38</v>
      </c>
      <c r="J37" s="2">
        <v>1.2</v>
      </c>
      <c r="K37" s="2">
        <v>1.0389999999999999</v>
      </c>
      <c r="L37" s="2">
        <v>2.246</v>
      </c>
      <c r="M37" s="2">
        <v>3.5030000000000001</v>
      </c>
      <c r="N37" s="2">
        <v>0.81</v>
      </c>
      <c r="O37" s="29">
        <v>1.723808</v>
      </c>
      <c r="P37" s="28">
        <f t="shared" si="7"/>
        <v>0.87811576557130588</v>
      </c>
      <c r="Q37" s="2">
        <f t="shared" si="8"/>
        <v>0.91538830525839732</v>
      </c>
      <c r="R37" s="2">
        <f t="shared" si="9"/>
        <v>0.93845819688063981</v>
      </c>
      <c r="S37" s="2">
        <f t="shared" si="10"/>
        <v>0.80331256205508961</v>
      </c>
      <c r="T37" s="2">
        <f t="shared" si="11"/>
        <v>1.070608705496463</v>
      </c>
      <c r="U37" s="2">
        <f t="shared" si="12"/>
        <v>0.47743064329313067</v>
      </c>
      <c r="V37" s="7">
        <f t="shared" si="13"/>
        <v>0.90672917453133661</v>
      </c>
    </row>
    <row r="38" spans="1:22" x14ac:dyDescent="0.25">
      <c r="A38" s="34">
        <v>225</v>
      </c>
      <c r="B38" s="28">
        <v>14.680999999999999</v>
      </c>
      <c r="C38" s="2">
        <v>28.018999999999998</v>
      </c>
      <c r="D38" s="2">
        <v>27.94</v>
      </c>
      <c r="E38" s="2">
        <v>73.334000000000003</v>
      </c>
      <c r="F38" s="2">
        <v>53.075000000000003</v>
      </c>
      <c r="G38" s="2">
        <v>28.536999999999999</v>
      </c>
      <c r="H38" s="29">
        <v>26.137445</v>
      </c>
      <c r="I38" s="28">
        <v>3.3620000000000001</v>
      </c>
      <c r="J38" s="2">
        <v>4.3449999999999998</v>
      </c>
      <c r="K38" s="2">
        <v>3.3679999999999999</v>
      </c>
      <c r="L38" s="2">
        <v>71.62</v>
      </c>
      <c r="M38" s="2">
        <v>56.506999999999998</v>
      </c>
      <c r="N38" s="2">
        <v>7.6079999999999997</v>
      </c>
      <c r="O38" s="29">
        <v>6.1100190000000003</v>
      </c>
      <c r="P38" s="28">
        <f t="shared" si="7"/>
        <v>0.87217952365322582</v>
      </c>
      <c r="Q38" s="2">
        <f t="shared" si="8"/>
        <v>2.8568128251045275</v>
      </c>
      <c r="R38" s="2">
        <f t="shared" si="9"/>
        <v>2.5525189553584102</v>
      </c>
      <c r="S38" s="2">
        <f t="shared" si="10"/>
        <v>16.897721301927426</v>
      </c>
      <c r="T38" s="2">
        <f t="shared" si="11"/>
        <v>17.334234249126634</v>
      </c>
      <c r="U38" s="2">
        <f t="shared" si="12"/>
        <v>2.3644880555319276</v>
      </c>
      <c r="V38" s="7">
        <f t="shared" si="13"/>
        <v>2.5611956354066674</v>
      </c>
    </row>
    <row r="39" spans="1:22" x14ac:dyDescent="0.25">
      <c r="A39" s="34">
        <v>231</v>
      </c>
      <c r="B39" s="28">
        <v>14.414</v>
      </c>
      <c r="C39" s="2">
        <v>10.331</v>
      </c>
      <c r="D39" s="2">
        <v>13.503</v>
      </c>
      <c r="E39" s="2">
        <v>7.6059999999999999</v>
      </c>
      <c r="F39" s="2">
        <v>3.0419999999999998</v>
      </c>
      <c r="G39" s="2">
        <v>29.442</v>
      </c>
      <c r="H39" s="29">
        <v>12.553898</v>
      </c>
      <c r="I39" s="28">
        <v>3.2440000000000002</v>
      </c>
      <c r="J39" s="2">
        <v>1.208</v>
      </c>
      <c r="K39" s="2">
        <v>1.0509999999999999</v>
      </c>
      <c r="L39" s="2">
        <v>2.4729999999999999</v>
      </c>
      <c r="M39" s="2">
        <v>3.3090000000000002</v>
      </c>
      <c r="N39" s="2">
        <v>9.843</v>
      </c>
      <c r="O39" s="29">
        <v>1.730262</v>
      </c>
      <c r="P39" s="28">
        <f t="shared" si="7"/>
        <v>0.84916388664367592</v>
      </c>
      <c r="Q39" s="2">
        <f t="shared" si="8"/>
        <v>0.90963352624005689</v>
      </c>
      <c r="R39" s="2">
        <f t="shared" si="9"/>
        <v>0.96233230770073441</v>
      </c>
      <c r="S39" s="2">
        <f t="shared" si="10"/>
        <v>0.86039402679950472</v>
      </c>
      <c r="T39" s="2">
        <f t="shared" si="11"/>
        <v>1.0042358821460882</v>
      </c>
      <c r="U39" s="2">
        <f t="shared" si="12"/>
        <v>2.8557002663234856</v>
      </c>
      <c r="V39" s="7">
        <f t="shared" si="13"/>
        <v>0.91521081568221518</v>
      </c>
    </row>
    <row r="40" spans="1:22" x14ac:dyDescent="0.25">
      <c r="A40" s="34">
        <v>234</v>
      </c>
      <c r="B40" s="28">
        <v>14.878</v>
      </c>
      <c r="C40" s="2">
        <v>10.071</v>
      </c>
      <c r="D40" s="2">
        <v>16.169</v>
      </c>
      <c r="E40" s="2">
        <v>8.4469999999999992</v>
      </c>
      <c r="F40" s="2">
        <v>3.0840000000000001</v>
      </c>
      <c r="G40" s="2">
        <v>14.22</v>
      </c>
      <c r="H40" s="29">
        <v>13.819913</v>
      </c>
      <c r="I40" s="28">
        <v>3.3490000000000002</v>
      </c>
      <c r="J40" s="2">
        <v>1.1339999999999999</v>
      </c>
      <c r="K40" s="2">
        <v>1.2370000000000001</v>
      </c>
      <c r="L40" s="2">
        <v>2.476</v>
      </c>
      <c r="M40" s="2">
        <v>3.2730000000000001</v>
      </c>
      <c r="N40" s="2">
        <v>1.3879999999999999</v>
      </c>
      <c r="O40" s="29">
        <v>1.7892380000000001</v>
      </c>
      <c r="P40" s="28">
        <f t="shared" si="7"/>
        <v>0.8765713060730016</v>
      </c>
      <c r="Q40" s="2">
        <f t="shared" si="8"/>
        <v>0.87084062264281403</v>
      </c>
      <c r="R40" s="2">
        <f t="shared" si="9"/>
        <v>1.1422167500950875</v>
      </c>
      <c r="S40" s="2">
        <f t="shared" si="10"/>
        <v>0.90683528054157958</v>
      </c>
      <c r="T40" s="2">
        <f t="shared" si="11"/>
        <v>1.0056412807280661</v>
      </c>
      <c r="U40" s="2">
        <f t="shared" si="12"/>
        <v>0.67654074058847824</v>
      </c>
      <c r="V40" s="7">
        <f t="shared" si="13"/>
        <v>0.97730046821667682</v>
      </c>
    </row>
    <row r="41" spans="1:22" x14ac:dyDescent="0.25">
      <c r="A41" s="34">
        <v>235</v>
      </c>
      <c r="B41" s="28">
        <v>14.663</v>
      </c>
      <c r="C41" s="2">
        <v>10.154999999999999</v>
      </c>
      <c r="D41" s="2">
        <v>13.058</v>
      </c>
      <c r="E41" s="2">
        <v>6.5819999999999999</v>
      </c>
      <c r="F41" s="2">
        <v>3.077</v>
      </c>
      <c r="G41" s="2">
        <v>11.683</v>
      </c>
      <c r="H41" s="29">
        <v>12.279408999999999</v>
      </c>
      <c r="I41" s="28">
        <v>3.4060000000000001</v>
      </c>
      <c r="J41" s="2">
        <v>1.1679999999999999</v>
      </c>
      <c r="K41" s="2">
        <v>0.92400000000000004</v>
      </c>
      <c r="L41" s="2">
        <v>2.1070000000000002</v>
      </c>
      <c r="M41" s="2">
        <v>4.1280000000000001</v>
      </c>
      <c r="N41" s="2">
        <v>0.85599999999999998</v>
      </c>
      <c r="O41" s="29">
        <v>1.693036</v>
      </c>
      <c r="P41" s="28">
        <f t="shared" si="7"/>
        <v>0.87716477936350079</v>
      </c>
      <c r="Q41" s="2">
        <f t="shared" si="8"/>
        <v>0.88705435195289906</v>
      </c>
      <c r="R41" s="2">
        <f t="shared" si="9"/>
        <v>0.88717324140264076</v>
      </c>
      <c r="S41" s="2">
        <f t="shared" si="10"/>
        <v>0.73860648015610952</v>
      </c>
      <c r="T41" s="2">
        <f t="shared" si="11"/>
        <v>1.1349067425670065</v>
      </c>
      <c r="U41" s="2">
        <f t="shared" si="12"/>
        <v>0.49647205136542027</v>
      </c>
      <c r="V41" s="7">
        <f t="shared" si="13"/>
        <v>0.89535831440688307</v>
      </c>
    </row>
    <row r="42" spans="1:22" x14ac:dyDescent="0.25">
      <c r="A42" s="34">
        <v>236</v>
      </c>
      <c r="B42" s="28">
        <v>15.611000000000001</v>
      </c>
      <c r="C42" s="2">
        <v>11.222</v>
      </c>
      <c r="D42" s="2">
        <v>13.683</v>
      </c>
      <c r="E42" s="2">
        <v>7.3090000000000002</v>
      </c>
      <c r="F42" s="2">
        <v>3.2810000000000001</v>
      </c>
      <c r="G42" s="2">
        <v>11.336</v>
      </c>
      <c r="H42" s="29">
        <v>13.063470000000001</v>
      </c>
      <c r="I42" s="28">
        <v>3.4780000000000002</v>
      </c>
      <c r="J42" s="2">
        <v>1.246</v>
      </c>
      <c r="K42" s="2">
        <v>0.95099999999999996</v>
      </c>
      <c r="L42" s="2">
        <v>2.246</v>
      </c>
      <c r="M42" s="2">
        <v>3.524</v>
      </c>
      <c r="N42" s="2">
        <v>0.81</v>
      </c>
      <c r="O42" s="29">
        <v>1.715741</v>
      </c>
      <c r="P42" s="28">
        <f t="shared" si="7"/>
        <v>0.91522867984698242</v>
      </c>
      <c r="Q42" s="2">
        <f t="shared" si="8"/>
        <v>0.9639478900148184</v>
      </c>
      <c r="R42" s="2">
        <f t="shared" si="9"/>
        <v>0.92153392226514763</v>
      </c>
      <c r="S42" s="2">
        <f t="shared" si="10"/>
        <v>0.80331256205508961</v>
      </c>
      <c r="T42" s="2">
        <f t="shared" si="11"/>
        <v>1.076274932349915</v>
      </c>
      <c r="U42" s="2">
        <f t="shared" si="12"/>
        <v>0.47743064329313067</v>
      </c>
      <c r="V42" s="7">
        <f t="shared" si="13"/>
        <v>0.93019759555718551</v>
      </c>
    </row>
    <row r="43" spans="1:22" x14ac:dyDescent="0.25">
      <c r="A43" s="34">
        <v>237</v>
      </c>
      <c r="B43" s="28">
        <v>13.943</v>
      </c>
      <c r="C43" s="2">
        <v>9.7959999999999994</v>
      </c>
      <c r="D43" s="2">
        <v>12.747</v>
      </c>
      <c r="E43" s="2">
        <v>6.9189999999999996</v>
      </c>
      <c r="F43" s="2">
        <v>2.452</v>
      </c>
      <c r="G43" s="2">
        <v>9.6110000000000007</v>
      </c>
      <c r="H43" s="29">
        <v>11.844617</v>
      </c>
      <c r="I43" s="28">
        <v>3.13</v>
      </c>
      <c r="J43" s="2">
        <v>1.125</v>
      </c>
      <c r="K43" s="2">
        <v>0.90500000000000003</v>
      </c>
      <c r="L43" s="2">
        <v>2.1579999999999999</v>
      </c>
      <c r="M43" s="2">
        <v>2.6419999999999999</v>
      </c>
      <c r="N43" s="2">
        <v>0.873</v>
      </c>
      <c r="O43" s="29">
        <v>1.5474490000000001</v>
      </c>
      <c r="P43" s="28">
        <f t="shared" si="7"/>
        <v>0.82040993480016389</v>
      </c>
      <c r="Q43" s="2">
        <f t="shared" si="8"/>
        <v>0.8550719684354684</v>
      </c>
      <c r="R43" s="2">
        <f t="shared" si="9"/>
        <v>0.86745786895729182</v>
      </c>
      <c r="S43" s="2">
        <f t="shared" si="10"/>
        <v>0.7661822397925605</v>
      </c>
      <c r="T43" s="2">
        <f t="shared" si="11"/>
        <v>0.80561688562151423</v>
      </c>
      <c r="U43" s="2">
        <f t="shared" si="12"/>
        <v>0.44366469565406996</v>
      </c>
      <c r="V43" s="7">
        <f t="shared" si="13"/>
        <v>0.8412612873787163</v>
      </c>
    </row>
    <row r="44" spans="1:22" x14ac:dyDescent="0.25">
      <c r="A44" s="34">
        <v>238</v>
      </c>
      <c r="B44" s="28">
        <v>13.91</v>
      </c>
      <c r="C44" s="2">
        <v>10</v>
      </c>
      <c r="D44" s="2">
        <v>12.78</v>
      </c>
      <c r="E44" s="2">
        <v>6.7279999999999998</v>
      </c>
      <c r="F44" s="2">
        <v>3.0529999999999999</v>
      </c>
      <c r="G44" s="2">
        <v>8.9130000000000003</v>
      </c>
      <c r="H44" s="29">
        <v>11.923762999999999</v>
      </c>
      <c r="I44" s="28">
        <v>3.262</v>
      </c>
      <c r="J44" s="2">
        <v>1.163</v>
      </c>
      <c r="K44" s="2">
        <v>0.93100000000000005</v>
      </c>
      <c r="L44" s="2">
        <v>2.302</v>
      </c>
      <c r="M44" s="2">
        <v>3.2839999999999998</v>
      </c>
      <c r="N44" s="2">
        <v>0.80100000000000005</v>
      </c>
      <c r="O44" s="29">
        <v>1.626619</v>
      </c>
      <c r="P44" s="28">
        <f t="shared" si="7"/>
        <v>0.83600821814687398</v>
      </c>
      <c r="Q44" s="2">
        <f t="shared" si="8"/>
        <v>0.87819308847612165</v>
      </c>
      <c r="R44" s="2">
        <f t="shared" si="9"/>
        <v>0.88083109691435801</v>
      </c>
      <c r="S44" s="2">
        <f t="shared" si="10"/>
        <v>0.78168487329273939</v>
      </c>
      <c r="T44" s="2">
        <f t="shared" si="11"/>
        <v>1.0022288210901957</v>
      </c>
      <c r="U44" s="2">
        <f t="shared" si="12"/>
        <v>0.40964844868358341</v>
      </c>
      <c r="V44" s="7">
        <f t="shared" si="13"/>
        <v>0.86488101373349768</v>
      </c>
    </row>
    <row r="45" spans="1:22" x14ac:dyDescent="0.25">
      <c r="A45" s="34">
        <v>239</v>
      </c>
      <c r="B45" s="28">
        <v>15.396000000000001</v>
      </c>
      <c r="C45" s="2">
        <v>10.397</v>
      </c>
      <c r="D45" s="2">
        <v>13.007</v>
      </c>
      <c r="E45" s="2">
        <v>9.2799999999999994</v>
      </c>
      <c r="F45" s="2">
        <v>3.149</v>
      </c>
      <c r="G45" s="2">
        <v>14.574999999999999</v>
      </c>
      <c r="H45" s="29">
        <v>12.506705999999999</v>
      </c>
      <c r="I45" s="28">
        <v>3.5449999999999999</v>
      </c>
      <c r="J45" s="2">
        <v>1.2130000000000001</v>
      </c>
      <c r="K45" s="2">
        <v>0.93500000000000005</v>
      </c>
      <c r="L45" s="2">
        <v>2.5409999999999999</v>
      </c>
      <c r="M45" s="2">
        <v>3.4790000000000001</v>
      </c>
      <c r="N45" s="2">
        <v>1.345</v>
      </c>
      <c r="O45" s="29">
        <v>1.717133</v>
      </c>
      <c r="P45" s="28">
        <f t="shared" si="7"/>
        <v>0.9170803312955087</v>
      </c>
      <c r="Q45" s="2">
        <f t="shared" si="8"/>
        <v>0.91445374358534148</v>
      </c>
      <c r="R45" s="2">
        <f t="shared" si="9"/>
        <v>0.89057975791575605</v>
      </c>
      <c r="S45" s="2">
        <f t="shared" si="10"/>
        <v>0.96400302640355506</v>
      </c>
      <c r="T45" s="2">
        <f t="shared" si="11"/>
        <v>1.0477361140749246</v>
      </c>
      <c r="U45" s="2">
        <f t="shared" si="12"/>
        <v>0.67721936521863657</v>
      </c>
      <c r="V45" s="7">
        <f t="shared" si="13"/>
        <v>0.91003810502682714</v>
      </c>
    </row>
    <row r="46" spans="1:22" x14ac:dyDescent="0.25">
      <c r="A46" s="34">
        <v>241</v>
      </c>
      <c r="B46" s="28">
        <v>17.087</v>
      </c>
      <c r="C46" s="2">
        <v>12.802</v>
      </c>
      <c r="D46" s="2">
        <v>15.946999999999999</v>
      </c>
      <c r="E46" s="2">
        <v>10.271000000000001</v>
      </c>
      <c r="F46" s="2">
        <v>3.0870000000000002</v>
      </c>
      <c r="G46" s="2">
        <v>15.663</v>
      </c>
      <c r="H46" s="29">
        <v>14.889101</v>
      </c>
      <c r="I46" s="28">
        <v>3.843</v>
      </c>
      <c r="J46" s="2">
        <v>1.6679999999999999</v>
      </c>
      <c r="K46" s="2">
        <v>1.29</v>
      </c>
      <c r="L46" s="2">
        <v>3.0179999999999998</v>
      </c>
      <c r="M46" s="2">
        <v>3.3180000000000001</v>
      </c>
      <c r="N46" s="2">
        <v>3.32</v>
      </c>
      <c r="O46" s="29">
        <v>2.0683470000000002</v>
      </c>
      <c r="P46" s="28">
        <v>1.0063118937886373</v>
      </c>
      <c r="Q46" s="2">
        <v>1.1895900712252638</v>
      </c>
      <c r="R46" s="2">
        <v>1.1594522878049358</v>
      </c>
      <c r="S46" s="2">
        <v>1.103975055598255</v>
      </c>
      <c r="T46" s="2">
        <v>1.0129978329932046</v>
      </c>
      <c r="U46" s="2">
        <v>1.1191292513267626</v>
      </c>
      <c r="V46" s="7">
        <f t="shared" si="13"/>
        <v>1.0896974549234129</v>
      </c>
    </row>
    <row r="47" spans="1:22" x14ac:dyDescent="0.25">
      <c r="A47" s="34">
        <v>219</v>
      </c>
      <c r="B47" s="28">
        <v>39.789000000000001</v>
      </c>
      <c r="C47" s="2">
        <v>12.843</v>
      </c>
      <c r="D47" s="2">
        <v>14.577</v>
      </c>
      <c r="E47" s="2">
        <v>8.9320000000000004</v>
      </c>
      <c r="F47" s="2">
        <v>5.7240000000000002</v>
      </c>
      <c r="G47" s="2">
        <v>16.562000000000001</v>
      </c>
      <c r="H47" s="29">
        <v>19.573437999999999</v>
      </c>
      <c r="I47" s="28">
        <v>9.0809999999999995</v>
      </c>
      <c r="J47" s="2">
        <v>1.5029999999999999</v>
      </c>
      <c r="K47" s="2">
        <v>1.212</v>
      </c>
      <c r="L47" s="2">
        <v>2.6779999999999999</v>
      </c>
      <c r="M47" s="2">
        <v>6.9189999999999996</v>
      </c>
      <c r="N47" s="2">
        <v>1.835</v>
      </c>
      <c r="O47" s="29">
        <v>3.3407429999999998</v>
      </c>
      <c r="P47" s="28">
        <f t="shared" si="7"/>
        <v>2.3599362383457225</v>
      </c>
      <c r="Q47" s="2">
        <f t="shared" si="8"/>
        <v>1.1312766220419181</v>
      </c>
      <c r="R47" s="2">
        <f t="shared" si="9"/>
        <v>1.0752832520241231</v>
      </c>
      <c r="S47" s="2">
        <f t="shared" si="10"/>
        <v>0.969676373482381</v>
      </c>
      <c r="T47" s="2">
        <f t="shared" si="11"/>
        <v>1.9952706053492908</v>
      </c>
      <c r="U47" s="2">
        <f t="shared" si="12"/>
        <v>0.83356031379177709</v>
      </c>
      <c r="V47" s="7">
        <f t="shared" si="13"/>
        <v>1.5950919675484045</v>
      </c>
    </row>
    <row r="48" spans="1:22" x14ac:dyDescent="0.25">
      <c r="A48" s="34">
        <v>243</v>
      </c>
      <c r="B48" s="28">
        <v>14.782999999999999</v>
      </c>
      <c r="C48" s="2">
        <v>10.058999999999999</v>
      </c>
      <c r="D48" s="2">
        <v>12.77</v>
      </c>
      <c r="E48" s="2">
        <v>7.0759999999999996</v>
      </c>
      <c r="F48" s="2">
        <v>2.9969999999999999</v>
      </c>
      <c r="G48" s="2">
        <v>12.047000000000001</v>
      </c>
      <c r="H48" s="29">
        <v>12.145640999999999</v>
      </c>
      <c r="I48" s="28">
        <v>3.4</v>
      </c>
      <c r="J48" s="2">
        <v>1.1599999999999999</v>
      </c>
      <c r="K48" s="2">
        <v>1.0289999999999999</v>
      </c>
      <c r="L48" s="2">
        <v>2.1800000000000002</v>
      </c>
      <c r="M48" s="2">
        <v>3.3210000000000002</v>
      </c>
      <c r="N48" s="2">
        <v>0.86099999999999999</v>
      </c>
      <c r="O48" s="29">
        <v>1.705829</v>
      </c>
      <c r="P48" s="28">
        <f t="shared" si="7"/>
        <v>0.88008139370231553</v>
      </c>
      <c r="Q48" s="2">
        <f t="shared" si="8"/>
        <v>0.87977789232249248</v>
      </c>
      <c r="R48" s="2">
        <f t="shared" si="9"/>
        <v>0.92658047936016275</v>
      </c>
      <c r="S48" s="2">
        <f t="shared" si="10"/>
        <v>0.77871228242565271</v>
      </c>
      <c r="T48" s="2">
        <f t="shared" si="11"/>
        <v>0.99867710396523179</v>
      </c>
      <c r="U48" s="2">
        <f t="shared" si="12"/>
        <v>0.5074163442056443</v>
      </c>
      <c r="V48" s="7">
        <f t="shared" si="13"/>
        <v>0.89377259988159485</v>
      </c>
    </row>
    <row r="49" spans="1:22" x14ac:dyDescent="0.25">
      <c r="A49" s="34">
        <v>244</v>
      </c>
      <c r="B49" s="28">
        <v>18.849</v>
      </c>
      <c r="C49" s="2">
        <v>13.823</v>
      </c>
      <c r="D49" s="2">
        <v>18.198</v>
      </c>
      <c r="E49" s="2">
        <v>9.5</v>
      </c>
      <c r="F49" s="2">
        <v>3.048</v>
      </c>
      <c r="G49" s="2">
        <v>21.138000000000002</v>
      </c>
      <c r="H49" s="29">
        <v>16.638233</v>
      </c>
      <c r="I49" s="28">
        <v>4.2679999999999998</v>
      </c>
      <c r="J49" s="2">
        <v>1.452</v>
      </c>
      <c r="K49" s="2">
        <v>1.2</v>
      </c>
      <c r="L49" s="2">
        <v>2.5550000000000002</v>
      </c>
      <c r="M49" s="2">
        <v>3.2</v>
      </c>
      <c r="N49" s="2">
        <v>1.409</v>
      </c>
      <c r="O49" s="29">
        <v>2.056384</v>
      </c>
      <c r="P49" s="28">
        <v>1.1136946356186095</v>
      </c>
      <c r="Q49" s="2">
        <v>1.1571739721378149</v>
      </c>
      <c r="R49" s="2">
        <v>1.1951327150586066</v>
      </c>
      <c r="S49" s="2">
        <v>0.97853115497161824</v>
      </c>
      <c r="T49" s="2">
        <v>0.98859511236275877</v>
      </c>
      <c r="U49" s="2">
        <v>0.8690878508633908</v>
      </c>
      <c r="V49" s="7">
        <f t="shared" si="13"/>
        <v>1.1510459037743466</v>
      </c>
    </row>
    <row r="50" spans="1:22" x14ac:dyDescent="0.25">
      <c r="A50" s="34">
        <v>245</v>
      </c>
      <c r="B50" s="28">
        <v>13.528</v>
      </c>
      <c r="C50" s="2">
        <v>9.7330000000000005</v>
      </c>
      <c r="D50" s="2">
        <v>12.638999999999999</v>
      </c>
      <c r="E50" s="2">
        <v>7.625</v>
      </c>
      <c r="F50" s="2">
        <v>3.097</v>
      </c>
      <c r="G50" s="2">
        <v>11.506</v>
      </c>
      <c r="H50" s="29">
        <v>11.720281999999999</v>
      </c>
      <c r="I50" s="28">
        <v>3.06</v>
      </c>
      <c r="J50" s="2">
        <v>1.111</v>
      </c>
      <c r="K50" s="2">
        <v>0.89300000000000002</v>
      </c>
      <c r="L50" s="2">
        <v>2.1080000000000001</v>
      </c>
      <c r="M50" s="2">
        <v>3.3439999999999999</v>
      </c>
      <c r="N50" s="2">
        <v>0.81899999999999995</v>
      </c>
      <c r="O50" s="29">
        <v>1.5513650000000001</v>
      </c>
      <c r="P50" s="28">
        <f t="shared" si="7"/>
        <v>0.79890534342766606</v>
      </c>
      <c r="Q50" s="2">
        <f t="shared" si="8"/>
        <v>0.84710569041716444</v>
      </c>
      <c r="R50" s="2">
        <f t="shared" si="9"/>
        <v>0.85807048441431655</v>
      </c>
      <c r="S50" s="2">
        <f t="shared" si="10"/>
        <v>0.79571263034099282</v>
      </c>
      <c r="T50" s="2">
        <f t="shared" si="11"/>
        <v>1.0186057019428922</v>
      </c>
      <c r="U50" s="2">
        <f t="shared" si="12"/>
        <v>0.48393339493907017</v>
      </c>
      <c r="V50" s="7">
        <f t="shared" si="13"/>
        <v>0.83770203772960394</v>
      </c>
    </row>
    <row r="51" spans="1:22" x14ac:dyDescent="0.25">
      <c r="A51" s="34">
        <v>248</v>
      </c>
      <c r="B51" s="28">
        <v>15.711</v>
      </c>
      <c r="C51" s="2">
        <v>10.593</v>
      </c>
      <c r="D51" s="2">
        <v>14.162000000000001</v>
      </c>
      <c r="E51" s="2">
        <v>9.6359999999999992</v>
      </c>
      <c r="F51" s="2">
        <v>3.2050000000000001</v>
      </c>
      <c r="G51" s="2">
        <v>21.759</v>
      </c>
      <c r="H51" s="29">
        <v>13.213692</v>
      </c>
      <c r="I51" s="28">
        <v>3.661</v>
      </c>
      <c r="J51" s="2">
        <v>1.2070000000000001</v>
      </c>
      <c r="K51" s="2">
        <v>1.042</v>
      </c>
      <c r="L51" s="2">
        <v>2.395</v>
      </c>
      <c r="M51" s="2">
        <v>3.363</v>
      </c>
      <c r="N51" s="2">
        <v>1.22</v>
      </c>
      <c r="O51" s="29">
        <v>1.787736</v>
      </c>
      <c r="P51" s="28">
        <f t="shared" si="7"/>
        <v>0.94131294116690567</v>
      </c>
      <c r="Q51" s="2">
        <f t="shared" si="8"/>
        <v>0.92116494226972878</v>
      </c>
      <c r="R51" s="2">
        <f t="shared" si="9"/>
        <v>0.98093812681758974</v>
      </c>
      <c r="S51" s="2">
        <f t="shared" si="10"/>
        <v>0.95714585915297401</v>
      </c>
      <c r="T51" s="2">
        <f t="shared" si="11"/>
        <v>1.0392378006934824</v>
      </c>
      <c r="U51" s="2">
        <f t="shared" si="12"/>
        <v>0.84652125380885979</v>
      </c>
      <c r="V51" s="7">
        <f t="shared" si="13"/>
        <v>0.95456113435409973</v>
      </c>
    </row>
    <row r="52" spans="1:22" x14ac:dyDescent="0.25">
      <c r="A52" s="34">
        <v>249</v>
      </c>
      <c r="B52" s="28">
        <v>23.916</v>
      </c>
      <c r="C52" s="2">
        <v>13.087</v>
      </c>
      <c r="D52" s="2">
        <v>14.385999999999999</v>
      </c>
      <c r="E52" s="2">
        <v>10.269</v>
      </c>
      <c r="F52" s="2">
        <v>3.4340000000000002</v>
      </c>
      <c r="G52" s="2">
        <v>36.700000000000003</v>
      </c>
      <c r="H52" s="29">
        <v>15.880744999999999</v>
      </c>
      <c r="I52" s="28">
        <v>6.0209999999999999</v>
      </c>
      <c r="J52" s="2">
        <v>1.76</v>
      </c>
      <c r="K52" s="2">
        <v>1.1659999999999999</v>
      </c>
      <c r="L52" s="2">
        <v>3.169</v>
      </c>
      <c r="M52" s="2">
        <v>3.7770000000000001</v>
      </c>
      <c r="N52" s="2">
        <v>10.791</v>
      </c>
      <c r="O52" s="29">
        <v>2.5826639999999998</v>
      </c>
      <c r="P52" s="28">
        <f t="shared" si="7"/>
        <v>1.489283250810848</v>
      </c>
      <c r="Q52" s="2">
        <f t="shared" si="8"/>
        <v>1.2360826515626611</v>
      </c>
      <c r="R52" s="2">
        <f t="shared" si="9"/>
        <v>1.047026842439841</v>
      </c>
      <c r="S52" s="2">
        <f t="shared" si="10"/>
        <v>1.1310535097409415</v>
      </c>
      <c r="T52" s="2">
        <f t="shared" si="11"/>
        <v>1.1399886890861204</v>
      </c>
      <c r="U52" s="2">
        <f t="shared" si="12"/>
        <v>3.2510232347963317</v>
      </c>
      <c r="V52" s="7">
        <f t="shared" si="13"/>
        <v>1.2607407729578051</v>
      </c>
    </row>
    <row r="53" spans="1:22" x14ac:dyDescent="0.25">
      <c r="A53" s="34">
        <v>250</v>
      </c>
      <c r="B53" s="28">
        <v>14.096</v>
      </c>
      <c r="C53" s="2">
        <v>11.109</v>
      </c>
      <c r="D53" s="2">
        <v>13.29</v>
      </c>
      <c r="E53" s="2">
        <v>8.5129999999999999</v>
      </c>
      <c r="F53" s="2">
        <v>2.8519999999999999</v>
      </c>
      <c r="G53" s="2">
        <v>13.851000000000001</v>
      </c>
      <c r="H53" s="29">
        <v>12.496017</v>
      </c>
      <c r="I53" s="28">
        <v>3.0910000000000002</v>
      </c>
      <c r="J53" s="2">
        <v>1.25</v>
      </c>
      <c r="K53" s="2">
        <v>1.002</v>
      </c>
      <c r="L53" s="2">
        <v>2.375</v>
      </c>
      <c r="M53" s="2">
        <v>3.0249999999999999</v>
      </c>
      <c r="N53" s="2">
        <v>1.0580000000000001</v>
      </c>
      <c r="O53" s="29">
        <v>1.632706</v>
      </c>
      <c r="P53" s="28">
        <f t="shared" si="7"/>
        <v>0.82018422955673764</v>
      </c>
      <c r="Q53" s="2">
        <f t="shared" si="8"/>
        <v>0.96027591278316371</v>
      </c>
      <c r="R53" s="2">
        <f t="shared" si="9"/>
        <v>0.93190233818019563</v>
      </c>
      <c r="S53" s="2">
        <f t="shared" si="10"/>
        <v>0.89225241554700041</v>
      </c>
      <c r="T53" s="2">
        <f t="shared" si="11"/>
        <v>0.92971809876461575</v>
      </c>
      <c r="U53" s="2">
        <f t="shared" si="12"/>
        <v>0.59761076568768667</v>
      </c>
      <c r="V53" s="7">
        <f t="shared" si="13"/>
        <v>0.88756718895326836</v>
      </c>
    </row>
    <row r="54" spans="1:22" x14ac:dyDescent="0.25">
      <c r="A54" s="34">
        <v>251</v>
      </c>
      <c r="B54" s="28">
        <v>13.677</v>
      </c>
      <c r="C54" s="2">
        <v>10.089</v>
      </c>
      <c r="D54" s="2">
        <v>13.321</v>
      </c>
      <c r="E54" s="2">
        <v>9.0890000000000004</v>
      </c>
      <c r="F54" s="2">
        <v>3.0710000000000002</v>
      </c>
      <c r="G54" s="2">
        <v>18.093</v>
      </c>
      <c r="H54" s="29">
        <v>12.198378</v>
      </c>
      <c r="I54" s="28">
        <v>3.0750000000000002</v>
      </c>
      <c r="J54" s="2">
        <v>1.1850000000000001</v>
      </c>
      <c r="K54" s="2">
        <v>0.97699999999999998</v>
      </c>
      <c r="L54" s="2">
        <v>2.5830000000000002</v>
      </c>
      <c r="M54" s="2">
        <v>3.8940000000000001</v>
      </c>
      <c r="N54" s="2">
        <v>2.3879999999999999</v>
      </c>
      <c r="O54" s="29">
        <v>1.6444529999999999</v>
      </c>
      <c r="P54" s="28">
        <f t="shared" si="7"/>
        <v>0.80535141619646544</v>
      </c>
      <c r="Q54" s="2">
        <f t="shared" si="8"/>
        <v>0.89025747523489396</v>
      </c>
      <c r="R54" s="2">
        <f t="shared" si="9"/>
        <v>0.92121754046273518</v>
      </c>
      <c r="S54" s="2">
        <f t="shared" si="10"/>
        <v>0.96114051766390673</v>
      </c>
      <c r="T54" s="2">
        <f t="shared" si="11"/>
        <v>1.0982290254680906</v>
      </c>
      <c r="U54" s="2">
        <f t="shared" si="12"/>
        <v>0.99065089977726317</v>
      </c>
      <c r="V54" s="7">
        <f t="shared" si="13"/>
        <v>0.87966732696156702</v>
      </c>
    </row>
    <row r="55" spans="1:22" x14ac:dyDescent="0.25">
      <c r="A55" s="34">
        <v>252</v>
      </c>
      <c r="B55" s="28">
        <v>13.93</v>
      </c>
      <c r="C55" s="2">
        <v>9.9600000000000009</v>
      </c>
      <c r="D55" s="2">
        <v>13.131</v>
      </c>
      <c r="E55" s="2">
        <v>8.2010000000000005</v>
      </c>
      <c r="F55" s="2">
        <v>37.997999999999998</v>
      </c>
      <c r="G55" s="2">
        <v>13.111000000000001</v>
      </c>
      <c r="H55" s="29">
        <v>13.587434</v>
      </c>
      <c r="I55" s="28">
        <v>3.1240000000000001</v>
      </c>
      <c r="J55" s="2">
        <v>1.155</v>
      </c>
      <c r="K55" s="2">
        <v>0.96199999999999997</v>
      </c>
      <c r="L55" s="2">
        <v>2.4990000000000001</v>
      </c>
      <c r="M55" s="2">
        <v>43.273000000000003</v>
      </c>
      <c r="N55" s="2">
        <v>2.3660000000000001</v>
      </c>
      <c r="O55" s="29">
        <v>3.3052920000000001</v>
      </c>
      <c r="P55" s="28">
        <f t="shared" si="7"/>
        <v>0.81925727977170415</v>
      </c>
      <c r="Q55" s="2">
        <f t="shared" si="8"/>
        <v>0.87345930955766582</v>
      </c>
      <c r="R55" s="2">
        <f t="shared" si="9"/>
        <v>0.90757716158965818</v>
      </c>
      <c r="S55" s="2">
        <f t="shared" si="10"/>
        <v>0.89754995824111838</v>
      </c>
      <c r="T55" s="2">
        <f t="shared" si="11"/>
        <v>12.839927475902945</v>
      </c>
      <c r="U55" s="2">
        <f t="shared" si="12"/>
        <v>0.85055236769653186</v>
      </c>
      <c r="V55" s="7">
        <f t="shared" si="13"/>
        <v>1.3651652197497752</v>
      </c>
    </row>
    <row r="56" spans="1:22" x14ac:dyDescent="0.25">
      <c r="A56" s="34">
        <v>253</v>
      </c>
      <c r="B56" s="28">
        <v>16.529</v>
      </c>
      <c r="C56" s="2">
        <v>10.670999999999999</v>
      </c>
      <c r="D56" s="2">
        <v>13.409000000000001</v>
      </c>
      <c r="E56" s="2">
        <v>8.2129999999999992</v>
      </c>
      <c r="F56" s="2">
        <v>38.027000000000001</v>
      </c>
      <c r="G56" s="2">
        <v>12.771000000000001</v>
      </c>
      <c r="H56" s="29">
        <v>14.488985</v>
      </c>
      <c r="I56" s="28">
        <v>4</v>
      </c>
      <c r="J56" s="2">
        <v>1.35</v>
      </c>
      <c r="K56" s="2">
        <v>1.0089999999999999</v>
      </c>
      <c r="L56" s="2">
        <v>2.6019999999999999</v>
      </c>
      <c r="M56" s="2">
        <v>43.271999999999998</v>
      </c>
      <c r="N56" s="2">
        <v>2.1629999999999998</v>
      </c>
      <c r="O56" s="29">
        <v>3.575809</v>
      </c>
      <c r="P56" s="28">
        <f t="shared" si="7"/>
        <v>1.0089927171332791</v>
      </c>
      <c r="Q56" s="2">
        <f t="shared" si="8"/>
        <v>0.97685824733868998</v>
      </c>
      <c r="R56" s="2">
        <f t="shared" si="9"/>
        <v>0.93931911793118639</v>
      </c>
      <c r="S56" s="2">
        <f t="shared" si="10"/>
        <v>0.91675010122799439</v>
      </c>
      <c r="T56" s="2">
        <f t="shared" si="11"/>
        <v>12.844536848633123</v>
      </c>
      <c r="U56" s="2">
        <f t="shared" si="12"/>
        <v>0.79892473496832705</v>
      </c>
      <c r="V56" s="7">
        <f t="shared" si="13"/>
        <v>1.4691360255763166</v>
      </c>
    </row>
    <row r="57" spans="1:22" x14ac:dyDescent="0.25">
      <c r="A57" s="34">
        <v>255</v>
      </c>
      <c r="B57" s="28">
        <v>13.93</v>
      </c>
      <c r="C57" s="2">
        <v>10.292</v>
      </c>
      <c r="D57" s="2">
        <v>12.936</v>
      </c>
      <c r="E57" s="2">
        <v>8.5399999999999991</v>
      </c>
      <c r="F57" s="2">
        <v>38.08</v>
      </c>
      <c r="G57" s="2">
        <v>12.851000000000001</v>
      </c>
      <c r="H57" s="29">
        <v>13.576517000000001</v>
      </c>
      <c r="I57" s="28">
        <v>3.117</v>
      </c>
      <c r="J57" s="2">
        <v>1.2310000000000001</v>
      </c>
      <c r="K57" s="2">
        <v>0.96199999999999997</v>
      </c>
      <c r="L57" s="2">
        <v>2.5779999999999998</v>
      </c>
      <c r="M57" s="2">
        <v>43.277999999999999</v>
      </c>
      <c r="N57" s="2">
        <v>2.238</v>
      </c>
      <c r="O57" s="29">
        <v>3.3219029999999998</v>
      </c>
      <c r="P57" s="28">
        <f t="shared" si="7"/>
        <v>0.8183765550610852</v>
      </c>
      <c r="Q57" s="2">
        <f t="shared" si="8"/>
        <v>0.91625076867275346</v>
      </c>
      <c r="R57" s="2">
        <f t="shared" si="9"/>
        <v>0.90081899980966229</v>
      </c>
      <c r="S57" s="2">
        <f t="shared" si="10"/>
        <v>0.93027628786163818</v>
      </c>
      <c r="T57" s="2">
        <f t="shared" si="11"/>
        <v>12.854154832284895</v>
      </c>
      <c r="U57" s="2">
        <f t="shared" si="12"/>
        <v>0.81675827841757676</v>
      </c>
      <c r="V57" s="7">
        <f t="shared" si="13"/>
        <v>1.3691064226031571</v>
      </c>
    </row>
    <row r="58" spans="1:22" x14ac:dyDescent="0.25">
      <c r="A58" s="34">
        <v>256</v>
      </c>
      <c r="B58" s="28">
        <v>13.933</v>
      </c>
      <c r="C58" s="2">
        <v>10.207000000000001</v>
      </c>
      <c r="D58" s="2">
        <v>13.085000000000001</v>
      </c>
      <c r="E58" s="2">
        <v>8.3040000000000003</v>
      </c>
      <c r="F58" s="2">
        <v>38.01</v>
      </c>
      <c r="G58" s="2">
        <v>13.398999999999999</v>
      </c>
      <c r="H58" s="29">
        <v>13.626625000000001</v>
      </c>
      <c r="I58" s="28">
        <v>3.1240000000000001</v>
      </c>
      <c r="J58" s="2">
        <v>1.2030000000000001</v>
      </c>
      <c r="K58" s="2">
        <v>1.1819999999999999</v>
      </c>
      <c r="L58" s="2">
        <v>2.528</v>
      </c>
      <c r="M58" s="2">
        <v>43.262999999999998</v>
      </c>
      <c r="N58" s="2">
        <v>63.805</v>
      </c>
      <c r="O58" s="29">
        <v>3.6763650000000001</v>
      </c>
      <c r="P58" s="28">
        <f t="shared" si="7"/>
        <v>0.81934906780254502</v>
      </c>
      <c r="Q58" s="2">
        <f t="shared" si="8"/>
        <v>0.90217981815739501</v>
      </c>
      <c r="R58" s="2">
        <f t="shared" si="9"/>
        <v>1.0094636435120441</v>
      </c>
      <c r="S58" s="2">
        <f t="shared" si="10"/>
        <v>0.90839307727482332</v>
      </c>
      <c r="T58" s="2">
        <f t="shared" si="11"/>
        <v>12.840372598935431</v>
      </c>
      <c r="U58" s="2">
        <f t="shared" si="12"/>
        <v>13.684899261900886</v>
      </c>
      <c r="V58" s="7">
        <f t="shared" si="13"/>
        <v>1.4636421165216866</v>
      </c>
    </row>
    <row r="59" spans="1:22" x14ac:dyDescent="0.25">
      <c r="A59" s="34">
        <v>258</v>
      </c>
      <c r="B59" s="28">
        <v>17.029</v>
      </c>
      <c r="C59" s="2">
        <v>14.347</v>
      </c>
      <c r="D59" s="2">
        <v>23.308</v>
      </c>
      <c r="E59" s="2">
        <v>18.364999999999998</v>
      </c>
      <c r="F59" s="2">
        <v>4.82</v>
      </c>
      <c r="G59" s="2">
        <v>76.784000000000006</v>
      </c>
      <c r="H59" s="29">
        <v>19.135529999999999</v>
      </c>
      <c r="I59" s="28">
        <v>39.006</v>
      </c>
      <c r="J59" s="2">
        <v>1.786</v>
      </c>
      <c r="K59" s="2">
        <v>8.4420000000000002</v>
      </c>
      <c r="L59" s="2">
        <v>7.327</v>
      </c>
      <c r="M59" s="2">
        <v>4.92</v>
      </c>
      <c r="N59" s="2">
        <v>95.149000000000001</v>
      </c>
      <c r="O59" s="29">
        <v>14.080539999999999</v>
      </c>
      <c r="P59" s="28">
        <f t="shared" si="7"/>
        <v>5.4286691822633433</v>
      </c>
      <c r="Q59" s="2">
        <f t="shared" si="8"/>
        <v>1.3027750974137886</v>
      </c>
      <c r="R59" s="2">
        <f t="shared" si="9"/>
        <v>4.7786282005863239</v>
      </c>
      <c r="S59" s="2">
        <f t="shared" si="10"/>
        <v>2.3215762895872603</v>
      </c>
      <c r="T59" s="2">
        <f t="shared" si="11"/>
        <v>1.5419190082462473</v>
      </c>
      <c r="U59" s="2">
        <f t="shared" si="12"/>
        <v>21.952543144552294</v>
      </c>
      <c r="V59" s="7">
        <f t="shared" si="13"/>
        <v>4.387309576094383</v>
      </c>
    </row>
    <row r="60" spans="1:22" x14ac:dyDescent="0.25">
      <c r="A60" s="34">
        <v>260</v>
      </c>
      <c r="B60" s="28">
        <v>13.366</v>
      </c>
      <c r="C60" s="2">
        <v>10.154999999999999</v>
      </c>
      <c r="D60" s="2">
        <v>13.002000000000001</v>
      </c>
      <c r="E60" s="2">
        <v>9.1479999999999997</v>
      </c>
      <c r="F60" s="2">
        <v>3.0409999999999999</v>
      </c>
      <c r="G60" s="2">
        <v>17.567</v>
      </c>
      <c r="H60" s="29">
        <v>11.986449</v>
      </c>
      <c r="I60" s="28">
        <v>3.0089999999999999</v>
      </c>
      <c r="J60" s="2">
        <v>1.198</v>
      </c>
      <c r="K60" s="2">
        <v>0.96599999999999997</v>
      </c>
      <c r="L60" s="2">
        <v>2.601</v>
      </c>
      <c r="M60" s="2">
        <v>3.254</v>
      </c>
      <c r="N60" s="2">
        <v>2.5569999999999999</v>
      </c>
      <c r="O60" s="29">
        <v>1.601037</v>
      </c>
      <c r="P60" s="28">
        <f t="shared" ref="P60" si="14">((B60/B$5)+(I60/I$5))/2</f>
        <v>0.78753208115632534</v>
      </c>
      <c r="Q60" s="2">
        <f t="shared" ref="Q60" si="15">((C60/C$5)+(J60/J$5))/2</f>
        <v>0.89799527099009813</v>
      </c>
      <c r="R60" s="2">
        <f t="shared" ref="R60" si="16">((D60/D$5)+(K60/K$5))/2</f>
        <v>0.90498784518757658</v>
      </c>
      <c r="S60" s="2">
        <f t="shared" ref="S60" si="17">((E60/E$5)+(L60/L$5))/2</f>
        <v>0.96760159758824815</v>
      </c>
      <c r="T60" s="2">
        <f t="shared" ref="T60" si="18">((F60/F$5)+(M60/M$5))/2</f>
        <v>0.99568241678864222</v>
      </c>
      <c r="U60" s="2">
        <f t="shared" ref="U60" si="19">((G60/G$5)+(N60/N$5))/2</f>
        <v>1.0116260405337281</v>
      </c>
      <c r="V60" s="7">
        <f t="shared" ref="V60" si="20">((H60/H$5)+(O60/O$5))/2</f>
        <v>0.86050228914484017</v>
      </c>
    </row>
    <row r="61" spans="1:22" ht="15.75" thickBot="1" x14ac:dyDescent="0.3">
      <c r="A61" s="34">
        <v>227</v>
      </c>
      <c r="B61" s="30">
        <v>15.555</v>
      </c>
      <c r="C61" s="31">
        <v>10.147</v>
      </c>
      <c r="D61" s="31">
        <v>12.986000000000001</v>
      </c>
      <c r="E61" s="31">
        <v>6.9050000000000002</v>
      </c>
      <c r="F61" s="31">
        <v>3.0830000000000002</v>
      </c>
      <c r="G61" s="31">
        <v>15.196999999999999</v>
      </c>
      <c r="H61" s="32">
        <v>12.464223</v>
      </c>
      <c r="I61" s="30">
        <v>3.6509999999999998</v>
      </c>
      <c r="J61" s="31">
        <v>1.17</v>
      </c>
      <c r="K61" s="31">
        <v>0.98799999999999999</v>
      </c>
      <c r="L61" s="31">
        <v>2.2130000000000001</v>
      </c>
      <c r="M61" s="31">
        <v>3.2530000000000001</v>
      </c>
      <c r="N61" s="31">
        <v>1.1060000000000001</v>
      </c>
      <c r="O61" s="32">
        <v>1.744837</v>
      </c>
      <c r="P61" s="30">
        <f t="shared" ref="P61:V61" si="21">((B61/B$5)+(I61/I$5))/2</f>
        <v>0.93528178540515805</v>
      </c>
      <c r="Q61" s="31">
        <f t="shared" si="21"/>
        <v>0.88742050645367176</v>
      </c>
      <c r="R61" s="31">
        <f t="shared" si="21"/>
        <v>0.9147814008449846</v>
      </c>
      <c r="S61" s="31">
        <f t="shared" si="21"/>
        <v>0.77532090384718266</v>
      </c>
      <c r="T61" s="31">
        <f t="shared" si="21"/>
        <v>1.0024264364810536</v>
      </c>
      <c r="U61" s="31">
        <f t="shared" si="21"/>
        <v>0.64424155384553017</v>
      </c>
      <c r="V61" s="37">
        <f t="shared" si="21"/>
        <v>0.91571643828010674</v>
      </c>
    </row>
    <row r="63" spans="1:22" x14ac:dyDescent="0.25">
      <c r="A63" s="92" t="s">
        <v>297</v>
      </c>
    </row>
    <row r="64" spans="1:22" x14ac:dyDescent="0.25">
      <c r="A64" s="94" t="s">
        <v>299</v>
      </c>
    </row>
    <row r="65" spans="1:1" x14ac:dyDescent="0.25">
      <c r="A65" s="92" t="s">
        <v>298</v>
      </c>
    </row>
  </sheetData>
  <mergeCells count="3">
    <mergeCell ref="B1:H1"/>
    <mergeCell ref="I1:O1"/>
    <mergeCell ref="P1:V1"/>
  </mergeCells>
  <conditionalFormatting sqref="V61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zoomScale="85" zoomScaleNormal="85" workbookViewId="0">
      <selection activeCell="X10" sqref="X10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8.140625" bestFit="1" customWidth="1"/>
    <col min="4" max="4" width="12.7109375" bestFit="1" customWidth="1"/>
    <col min="5" max="5" width="10.7109375" bestFit="1" customWidth="1"/>
    <col min="6" max="6" width="11" bestFit="1" customWidth="1"/>
    <col min="7" max="7" width="8.140625" bestFit="1" customWidth="1"/>
    <col min="8" max="8" width="7.7109375" bestFit="1" customWidth="1"/>
    <col min="9" max="9" width="8.7109375" bestFit="1" customWidth="1"/>
    <col min="10" max="10" width="7.85546875" bestFit="1" customWidth="1"/>
    <col min="11" max="11" width="12.7109375" bestFit="1" customWidth="1"/>
    <col min="12" max="12" width="10.7109375" bestFit="1" customWidth="1"/>
    <col min="13" max="13" width="11" bestFit="1" customWidth="1"/>
    <col min="14" max="14" width="8.140625" bestFit="1" customWidth="1"/>
    <col min="15" max="15" width="7.42578125" bestFit="1" customWidth="1"/>
    <col min="16" max="16" width="8.7109375" bestFit="1" customWidth="1"/>
    <col min="17" max="17" width="7.85546875" bestFit="1" customWidth="1"/>
    <col min="18" max="18" width="12.7109375" bestFit="1" customWidth="1"/>
    <col min="19" max="19" width="10.7109375" bestFit="1" customWidth="1"/>
    <col min="20" max="20" width="11" bestFit="1" customWidth="1"/>
    <col min="21" max="22" width="8.140625" bestFit="1" customWidth="1"/>
  </cols>
  <sheetData>
    <row r="1" spans="1:25" x14ac:dyDescent="0.25">
      <c r="A1" s="41" t="s">
        <v>17</v>
      </c>
      <c r="B1" s="98" t="s">
        <v>19</v>
      </c>
      <c r="C1" s="99"/>
      <c r="D1" s="99"/>
      <c r="E1" s="99"/>
      <c r="F1" s="99"/>
      <c r="G1" s="99"/>
      <c r="H1" s="100"/>
      <c r="I1" s="101" t="s">
        <v>18</v>
      </c>
      <c r="J1" s="102"/>
      <c r="K1" s="102"/>
      <c r="L1" s="102"/>
      <c r="M1" s="102"/>
      <c r="N1" s="102"/>
      <c r="O1" s="103"/>
      <c r="P1" s="104" t="s">
        <v>20</v>
      </c>
      <c r="Q1" s="105"/>
      <c r="R1" s="105"/>
      <c r="S1" s="105"/>
      <c r="T1" s="105"/>
      <c r="U1" s="105"/>
      <c r="V1" s="105"/>
      <c r="X1" s="3"/>
    </row>
    <row r="2" spans="1:25" x14ac:dyDescent="0.25">
      <c r="A2" s="18" t="s">
        <v>285</v>
      </c>
      <c r="B2" s="26" t="s">
        <v>7</v>
      </c>
      <c r="C2" s="4" t="s">
        <v>5</v>
      </c>
      <c r="D2" s="4" t="s">
        <v>21</v>
      </c>
      <c r="E2" s="4" t="s">
        <v>6</v>
      </c>
      <c r="F2" s="4" t="s">
        <v>8</v>
      </c>
      <c r="G2" s="4" t="s">
        <v>22</v>
      </c>
      <c r="H2" s="27" t="s">
        <v>15</v>
      </c>
      <c r="I2" s="26" t="s">
        <v>7</v>
      </c>
      <c r="J2" s="4" t="s">
        <v>5</v>
      </c>
      <c r="K2" s="4" t="s">
        <v>21</v>
      </c>
      <c r="L2" s="4" t="s">
        <v>6</v>
      </c>
      <c r="M2" s="4" t="s">
        <v>8</v>
      </c>
      <c r="N2" s="4" t="s">
        <v>22</v>
      </c>
      <c r="O2" s="27" t="s">
        <v>15</v>
      </c>
      <c r="P2" s="19" t="s">
        <v>7</v>
      </c>
      <c r="Q2" s="4" t="s">
        <v>5</v>
      </c>
      <c r="R2" s="4" t="s">
        <v>21</v>
      </c>
      <c r="S2" s="4" t="s">
        <v>6</v>
      </c>
      <c r="T2" s="4" t="s">
        <v>8</v>
      </c>
      <c r="U2" s="4" t="s">
        <v>22</v>
      </c>
      <c r="V2" s="27" t="s">
        <v>15</v>
      </c>
    </row>
    <row r="3" spans="1:25" x14ac:dyDescent="0.25">
      <c r="A3" s="33" t="s">
        <v>162</v>
      </c>
      <c r="B3" s="28">
        <v>14.791</v>
      </c>
      <c r="C3" s="2">
        <v>14.218999999999999</v>
      </c>
      <c r="D3" s="2">
        <v>7.9489999999999998</v>
      </c>
      <c r="E3" s="2">
        <v>15.071999999999999</v>
      </c>
      <c r="F3" s="2">
        <v>15.223000000000001</v>
      </c>
      <c r="G3" s="2">
        <v>14.718999999999999</v>
      </c>
      <c r="H3" s="29">
        <v>14.20792</v>
      </c>
      <c r="I3" s="28">
        <v>1.895</v>
      </c>
      <c r="J3" s="2">
        <v>2.0870000000000002</v>
      </c>
      <c r="K3" s="2">
        <v>1.4850000000000001</v>
      </c>
      <c r="L3" s="2">
        <v>1.845</v>
      </c>
      <c r="M3" s="2">
        <v>2.2370000000000001</v>
      </c>
      <c r="N3" s="2">
        <v>3.6909999999999998</v>
      </c>
      <c r="O3" s="29">
        <v>2.0436580000000002</v>
      </c>
      <c r="P3" s="25">
        <f t="shared" ref="P3:P30" si="0">((B3/B$5)+(I3/I$5))/2</f>
        <v>1.0508668381713526</v>
      </c>
      <c r="Q3" s="2">
        <f t="shared" ref="Q3:Q30" si="1">((C3/C$5)+(J3/J$5))/2</f>
        <v>1.0396654750959389</v>
      </c>
      <c r="R3" s="2">
        <f t="shared" ref="R3:R30" si="2">((D3/D$5)+(K3/K$5))/2</f>
        <v>1.0768769417803594</v>
      </c>
      <c r="S3" s="2">
        <f t="shared" ref="S3:S30" si="3">((E3/E$5)+(L3/L$5))/2</f>
        <v>1.0668546327447754</v>
      </c>
      <c r="T3" s="2">
        <f t="shared" ref="T3:T30" si="4">((F3/F$5)+(M3/M$5))/2</f>
        <v>1.0282176040924866</v>
      </c>
      <c r="U3" s="2">
        <f t="shared" ref="U3:U30" si="5">((G3/G$5)+(N3/N$5))/2</f>
        <v>1.3550647451260232</v>
      </c>
      <c r="V3" s="39">
        <f t="shared" ref="V3:V30" si="6">((H3/H$5)+(O3/O$5))/2</f>
        <v>1.0581317477645933</v>
      </c>
      <c r="W3" s="8"/>
      <c r="X3" s="8"/>
      <c r="Y3" s="8"/>
    </row>
    <row r="4" spans="1:25" x14ac:dyDescent="0.25">
      <c r="A4" s="33" t="s">
        <v>185</v>
      </c>
      <c r="B4" s="28">
        <v>15.677</v>
      </c>
      <c r="C4" s="2">
        <v>14.49</v>
      </c>
      <c r="D4" s="2">
        <v>8.0850000000000009</v>
      </c>
      <c r="E4" s="2">
        <v>15.42</v>
      </c>
      <c r="F4" s="2">
        <v>16.248999999999999</v>
      </c>
      <c r="G4" s="2">
        <v>11.24</v>
      </c>
      <c r="H4" s="29">
        <v>14.65741</v>
      </c>
      <c r="I4" s="28">
        <v>1.9359999999999999</v>
      </c>
      <c r="J4" s="2">
        <v>2.1419999999999999</v>
      </c>
      <c r="K4" s="2">
        <v>1.4990000000000001</v>
      </c>
      <c r="L4" s="2">
        <v>1.875</v>
      </c>
      <c r="M4" s="2">
        <v>2.3460000000000001</v>
      </c>
      <c r="N4" s="2">
        <v>2.4630000000000001</v>
      </c>
      <c r="O4" s="29">
        <v>2.0567959999999998</v>
      </c>
      <c r="P4" s="25">
        <f t="shared" si="0"/>
        <v>1.0934234013926574</v>
      </c>
      <c r="Q4" s="2">
        <f t="shared" si="1"/>
        <v>1.0632902387869274</v>
      </c>
      <c r="R4" s="2">
        <f t="shared" si="2"/>
        <v>1.0911533162231528</v>
      </c>
      <c r="S4" s="2">
        <f t="shared" si="3"/>
        <v>1.0878247710026767</v>
      </c>
      <c r="T4" s="2">
        <f t="shared" si="4"/>
        <v>1.0879285046755958</v>
      </c>
      <c r="U4" s="2">
        <f t="shared" si="5"/>
        <v>0.96532870731904352</v>
      </c>
      <c r="V4" s="39">
        <f t="shared" si="6"/>
        <v>1.0781363578377086</v>
      </c>
      <c r="W4" s="8"/>
      <c r="X4" s="8"/>
      <c r="Y4" s="8"/>
    </row>
    <row r="5" spans="1:25" x14ac:dyDescent="0.25">
      <c r="A5" s="33" t="s">
        <v>10</v>
      </c>
      <c r="B5" s="28">
        <v>14.278</v>
      </c>
      <c r="C5" s="2">
        <v>13.741</v>
      </c>
      <c r="D5" s="2">
        <v>7.4029999999999996</v>
      </c>
      <c r="E5" s="2">
        <v>14.205</v>
      </c>
      <c r="F5" s="2">
        <v>14.789</v>
      </c>
      <c r="G5" s="2">
        <v>11.605</v>
      </c>
      <c r="H5" s="29">
        <v>13.564069999999999</v>
      </c>
      <c r="I5" s="28">
        <v>1.778</v>
      </c>
      <c r="J5" s="2">
        <v>1.998</v>
      </c>
      <c r="K5" s="2">
        <v>1.375</v>
      </c>
      <c r="L5" s="2">
        <v>1.72</v>
      </c>
      <c r="M5" s="2">
        <v>2.1779999999999999</v>
      </c>
      <c r="N5" s="2">
        <v>2.56</v>
      </c>
      <c r="O5" s="29">
        <v>1.912112</v>
      </c>
      <c r="P5" s="25">
        <f t="shared" si="0"/>
        <v>1</v>
      </c>
      <c r="Q5" s="2">
        <f t="shared" si="1"/>
        <v>1</v>
      </c>
      <c r="R5" s="2">
        <f t="shared" si="2"/>
        <v>1</v>
      </c>
      <c r="S5" s="2">
        <f t="shared" si="3"/>
        <v>1</v>
      </c>
      <c r="T5" s="2">
        <f t="shared" si="4"/>
        <v>1</v>
      </c>
      <c r="U5" s="2">
        <f t="shared" si="5"/>
        <v>1</v>
      </c>
      <c r="V5" s="39">
        <f t="shared" si="6"/>
        <v>1</v>
      </c>
      <c r="W5" s="8"/>
      <c r="X5" s="8"/>
      <c r="Y5" s="8"/>
    </row>
    <row r="6" spans="1:25" x14ac:dyDescent="0.25">
      <c r="A6" s="33" t="s">
        <v>11</v>
      </c>
      <c r="B6" s="28">
        <v>13.867000000000001</v>
      </c>
      <c r="C6" s="2">
        <v>13.581</v>
      </c>
      <c r="D6" s="2">
        <v>7.0469999999999997</v>
      </c>
      <c r="E6" s="2">
        <v>13.451000000000001</v>
      </c>
      <c r="F6" s="2">
        <v>14.057</v>
      </c>
      <c r="G6" s="2">
        <v>11.472</v>
      </c>
      <c r="H6" s="29">
        <v>13.087490000000001</v>
      </c>
      <c r="I6" s="28">
        <v>1.7430000000000001</v>
      </c>
      <c r="J6" s="2">
        <v>1.986</v>
      </c>
      <c r="K6" s="2">
        <v>1.331</v>
      </c>
      <c r="L6" s="2">
        <v>1.6850000000000001</v>
      </c>
      <c r="M6" s="2">
        <v>2.1469999999999998</v>
      </c>
      <c r="N6" s="2">
        <v>2.56</v>
      </c>
      <c r="O6" s="29">
        <v>1.8845419999999999</v>
      </c>
      <c r="P6" s="25">
        <f t="shared" si="0"/>
        <v>0.9757647082180283</v>
      </c>
      <c r="Q6" s="2">
        <f t="shared" si="1"/>
        <v>0.99117500442003759</v>
      </c>
      <c r="R6" s="2">
        <f t="shared" si="2"/>
        <v>0.95995569363771449</v>
      </c>
      <c r="S6" s="2">
        <f t="shared" si="3"/>
        <v>0.96328563067377204</v>
      </c>
      <c r="T6" s="2">
        <f t="shared" si="4"/>
        <v>0.96813525564163316</v>
      </c>
      <c r="U6" s="2">
        <f t="shared" si="5"/>
        <v>0.99426971133132269</v>
      </c>
      <c r="V6" s="39">
        <f t="shared" si="6"/>
        <v>0.97522295833129025</v>
      </c>
      <c r="W6" s="8"/>
      <c r="X6" s="8"/>
      <c r="Y6" s="8"/>
    </row>
    <row r="7" spans="1:25" x14ac:dyDescent="0.25">
      <c r="A7" s="33" t="s">
        <v>12</v>
      </c>
      <c r="B7" s="28">
        <v>14.746</v>
      </c>
      <c r="C7" s="2">
        <v>14.298</v>
      </c>
      <c r="D7" s="2">
        <v>7.282</v>
      </c>
      <c r="E7" s="2">
        <v>14.441000000000001</v>
      </c>
      <c r="F7" s="2">
        <v>14.356</v>
      </c>
      <c r="G7" s="2">
        <v>13.117000000000001</v>
      </c>
      <c r="H7" s="29">
        <v>13.77458</v>
      </c>
      <c r="I7" s="28">
        <v>1.6120000000000001</v>
      </c>
      <c r="J7" s="2">
        <v>1.821</v>
      </c>
      <c r="K7" s="2">
        <v>1.2569999999999999</v>
      </c>
      <c r="L7" s="2">
        <v>1.649</v>
      </c>
      <c r="M7" s="2">
        <v>1.92</v>
      </c>
      <c r="N7" s="2">
        <v>3.2440000000000002</v>
      </c>
      <c r="O7" s="29">
        <v>1.7720100000000001</v>
      </c>
      <c r="P7" s="25">
        <f t="shared" si="0"/>
        <v>0.96970718518708776</v>
      </c>
      <c r="Q7" s="2">
        <f t="shared" si="1"/>
        <v>0.97597351736424587</v>
      </c>
      <c r="R7" s="2">
        <f t="shared" si="2"/>
        <v>0.94891854653518837</v>
      </c>
      <c r="S7" s="2">
        <f t="shared" si="3"/>
        <v>0.98766739929438541</v>
      </c>
      <c r="T7" s="2">
        <f t="shared" si="4"/>
        <v>0.9261320909536106</v>
      </c>
      <c r="U7" s="2">
        <f t="shared" si="5"/>
        <v>1.1987380843386473</v>
      </c>
      <c r="V7" s="39">
        <f t="shared" si="6"/>
        <v>0.97112443275116833</v>
      </c>
      <c r="W7" s="8"/>
      <c r="X7" s="8"/>
      <c r="Y7" s="8"/>
    </row>
    <row r="8" spans="1:25" x14ac:dyDescent="0.25">
      <c r="A8" s="33" t="s">
        <v>13</v>
      </c>
      <c r="B8" s="28">
        <v>13.507</v>
      </c>
      <c r="C8" s="2">
        <v>13.058</v>
      </c>
      <c r="D8" s="2">
        <v>6.8209999999999997</v>
      </c>
      <c r="E8" s="2">
        <v>13.37</v>
      </c>
      <c r="F8" s="2">
        <v>13.308</v>
      </c>
      <c r="G8" s="2">
        <v>11.275</v>
      </c>
      <c r="H8" s="29">
        <v>12.66072</v>
      </c>
      <c r="I8" s="28">
        <v>1.5549999999999999</v>
      </c>
      <c r="J8" s="2">
        <v>1.7430000000000001</v>
      </c>
      <c r="K8" s="2">
        <v>1.2290000000000001</v>
      </c>
      <c r="L8" s="2">
        <v>1.579</v>
      </c>
      <c r="M8" s="2">
        <v>1.861</v>
      </c>
      <c r="N8" s="2">
        <v>2.4209999999999998</v>
      </c>
      <c r="O8" s="29">
        <v>1.682979</v>
      </c>
      <c r="P8" s="25">
        <f t="shared" si="0"/>
        <v>0.91028950909081452</v>
      </c>
      <c r="Q8" s="2">
        <f t="shared" si="1"/>
        <v>0.91133355537329053</v>
      </c>
      <c r="R8" s="2">
        <f t="shared" si="2"/>
        <v>0.90760070241793867</v>
      </c>
      <c r="S8" s="2">
        <f t="shared" si="3"/>
        <v>0.92962056842088026</v>
      </c>
      <c r="T8" s="2">
        <f t="shared" si="4"/>
        <v>0.87715581487518857</v>
      </c>
      <c r="U8" s="2">
        <f t="shared" si="5"/>
        <v>0.95863355302132702</v>
      </c>
      <c r="V8" s="39">
        <f t="shared" si="6"/>
        <v>0.90678442110382063</v>
      </c>
      <c r="W8" s="8"/>
      <c r="X8" s="8"/>
      <c r="Y8" s="8"/>
    </row>
    <row r="9" spans="1:25" x14ac:dyDescent="0.25">
      <c r="A9" s="33" t="s">
        <v>14</v>
      </c>
      <c r="B9" s="28">
        <v>12.96</v>
      </c>
      <c r="C9" s="2">
        <v>12.218999999999999</v>
      </c>
      <c r="D9" s="2">
        <v>6.7759999999999998</v>
      </c>
      <c r="E9" s="2">
        <v>13.212999999999999</v>
      </c>
      <c r="F9" s="2">
        <v>13.340999999999999</v>
      </c>
      <c r="G9" s="2">
        <v>11</v>
      </c>
      <c r="H9" s="29">
        <v>12.30897</v>
      </c>
      <c r="I9" s="28">
        <v>1.57</v>
      </c>
      <c r="J9" s="2">
        <v>1.706</v>
      </c>
      <c r="K9" s="2">
        <v>1.2330000000000001</v>
      </c>
      <c r="L9" s="2">
        <v>1.5860000000000001</v>
      </c>
      <c r="M9" s="2">
        <v>1.9379999999999999</v>
      </c>
      <c r="N9" s="2">
        <v>2.3980000000000001</v>
      </c>
      <c r="O9" s="29">
        <v>1.696496</v>
      </c>
      <c r="P9" s="25">
        <f t="shared" si="0"/>
        <v>0.89535238792727601</v>
      </c>
      <c r="Q9" s="2">
        <f t="shared" si="1"/>
        <v>0.87154522253860001</v>
      </c>
      <c r="R9" s="2">
        <f t="shared" si="2"/>
        <v>0.90601593948399306</v>
      </c>
      <c r="S9" s="2">
        <f t="shared" si="3"/>
        <v>0.92612922898095174</v>
      </c>
      <c r="T9" s="2">
        <f t="shared" si="4"/>
        <v>0.89594827664892018</v>
      </c>
      <c r="U9" s="2">
        <f t="shared" si="5"/>
        <v>0.94229302428909956</v>
      </c>
      <c r="V9" s="39">
        <f t="shared" si="6"/>
        <v>0.89735275343376431</v>
      </c>
      <c r="W9" s="8"/>
      <c r="X9" s="8"/>
      <c r="Y9" s="8"/>
    </row>
    <row r="10" spans="1:25" x14ac:dyDescent="0.25">
      <c r="A10" s="33" t="s">
        <v>16</v>
      </c>
      <c r="B10" s="28">
        <v>13.382</v>
      </c>
      <c r="C10" s="2">
        <v>12.84</v>
      </c>
      <c r="D10" s="2">
        <v>6.774</v>
      </c>
      <c r="E10" s="2">
        <v>13.263999999999999</v>
      </c>
      <c r="F10" s="2">
        <v>13.272</v>
      </c>
      <c r="G10" s="2">
        <v>11.444000000000001</v>
      </c>
      <c r="H10" s="29">
        <v>12.55471</v>
      </c>
      <c r="I10" s="28">
        <v>1.5389999999999999</v>
      </c>
      <c r="J10" s="2">
        <v>1.6719999999999999</v>
      </c>
      <c r="K10" s="2">
        <v>1.2210000000000001</v>
      </c>
      <c r="L10" s="2">
        <v>1.5629999999999999</v>
      </c>
      <c r="M10" s="2">
        <v>1.8540000000000001</v>
      </c>
      <c r="N10" s="2">
        <v>2.6030000000000002</v>
      </c>
      <c r="O10" s="29">
        <v>1.662938</v>
      </c>
      <c r="P10" s="25">
        <f t="shared" si="0"/>
        <v>0.90141270774407145</v>
      </c>
      <c r="Q10" s="2">
        <f t="shared" si="1"/>
        <v>0.88563332271941553</v>
      </c>
      <c r="R10" s="2">
        <f t="shared" si="2"/>
        <v>0.90151722274753476</v>
      </c>
      <c r="S10" s="2">
        <f t="shared" si="3"/>
        <v>0.92123832502476199</v>
      </c>
      <c r="T10" s="2">
        <f t="shared" si="4"/>
        <v>0.87433171516243091</v>
      </c>
      <c r="U10" s="2">
        <f t="shared" si="5"/>
        <v>1.0014617722694958</v>
      </c>
      <c r="V10" s="39">
        <f t="shared" si="6"/>
        <v>0.89763613039839241</v>
      </c>
      <c r="W10" s="8"/>
      <c r="X10" s="8"/>
      <c r="Y10" s="8"/>
    </row>
    <row r="11" spans="1:25" x14ac:dyDescent="0.25">
      <c r="A11" s="33" t="s">
        <v>23</v>
      </c>
      <c r="B11" s="28">
        <v>23.279</v>
      </c>
      <c r="C11" s="2">
        <v>23.946999999999999</v>
      </c>
      <c r="D11" s="2">
        <v>12.218</v>
      </c>
      <c r="E11" s="2">
        <v>20.896999999999998</v>
      </c>
      <c r="F11" s="2">
        <v>22.295999999999999</v>
      </c>
      <c r="G11" s="2">
        <v>19.172999999999998</v>
      </c>
      <c r="H11" s="29">
        <v>21.653490000000001</v>
      </c>
      <c r="I11" s="28">
        <v>2.7469999999999999</v>
      </c>
      <c r="J11" s="2">
        <v>3.0609999999999999</v>
      </c>
      <c r="K11" s="2">
        <v>2.3170000000000002</v>
      </c>
      <c r="L11" s="2">
        <v>2.7450000000000001</v>
      </c>
      <c r="M11" s="2">
        <v>4.1769999999999996</v>
      </c>
      <c r="N11" s="2">
        <v>5.2519999999999998</v>
      </c>
      <c r="O11" s="29">
        <v>3.225114</v>
      </c>
      <c r="P11" s="25">
        <f t="shared" si="0"/>
        <v>1.587702398665358</v>
      </c>
      <c r="Q11" s="2">
        <f t="shared" si="1"/>
        <v>1.6373863675188178</v>
      </c>
      <c r="R11" s="2">
        <f t="shared" si="2"/>
        <v>1.667751452114008</v>
      </c>
      <c r="S11" s="2">
        <f t="shared" si="3"/>
        <v>1.533515978651474</v>
      </c>
      <c r="T11" s="2">
        <f t="shared" si="4"/>
        <v>1.7127107569650861</v>
      </c>
      <c r="U11" s="2">
        <f t="shared" si="5"/>
        <v>1.8518476007109004</v>
      </c>
      <c r="V11" s="39">
        <f t="shared" si="6"/>
        <v>1.6415310982524325</v>
      </c>
      <c r="W11" s="8"/>
      <c r="X11" s="8"/>
      <c r="Y11" s="8"/>
    </row>
    <row r="12" spans="1:25" x14ac:dyDescent="0.25">
      <c r="A12" s="33" t="s">
        <v>24</v>
      </c>
      <c r="B12" s="28">
        <v>23.471</v>
      </c>
      <c r="C12" s="2">
        <v>24.286000000000001</v>
      </c>
      <c r="D12" s="2">
        <v>10.942</v>
      </c>
      <c r="E12" s="2">
        <v>20.181000000000001</v>
      </c>
      <c r="F12" s="2">
        <v>20.907</v>
      </c>
      <c r="G12" s="2">
        <v>18.093</v>
      </c>
      <c r="H12" s="29">
        <v>21.152439999999999</v>
      </c>
      <c r="I12" s="28">
        <v>2.4449999999999998</v>
      </c>
      <c r="J12" s="2">
        <v>2.694</v>
      </c>
      <c r="K12" s="2">
        <v>1.9139999999999999</v>
      </c>
      <c r="L12" s="2">
        <v>2.5390000000000001</v>
      </c>
      <c r="M12" s="2">
        <v>3.069</v>
      </c>
      <c r="N12" s="2">
        <v>3.9729999999999999</v>
      </c>
      <c r="O12" s="29">
        <v>2.6846139999999998</v>
      </c>
      <c r="P12" s="25">
        <f t="shared" si="0"/>
        <v>1.5094991452864863</v>
      </c>
      <c r="Q12" s="2">
        <f t="shared" si="1"/>
        <v>1.557879872449409</v>
      </c>
      <c r="R12" s="2">
        <f t="shared" si="2"/>
        <v>1.4350247197082264</v>
      </c>
      <c r="S12" s="2">
        <f t="shared" si="3"/>
        <v>1.4484298641978341</v>
      </c>
      <c r="T12" s="2">
        <f t="shared" si="4"/>
        <v>1.4113883783401668</v>
      </c>
      <c r="U12" s="2">
        <f t="shared" si="5"/>
        <v>1.5555112458261524</v>
      </c>
      <c r="V12" s="39">
        <f t="shared" si="6"/>
        <v>1.4817254837455394</v>
      </c>
      <c r="W12" s="8"/>
      <c r="X12" s="8"/>
      <c r="Y12" s="8"/>
    </row>
    <row r="13" spans="1:25" x14ac:dyDescent="0.25">
      <c r="A13" s="34">
        <v>5</v>
      </c>
      <c r="B13" s="28">
        <v>12.878</v>
      </c>
      <c r="C13" s="2">
        <v>12.269</v>
      </c>
      <c r="D13" s="2">
        <v>6.6559999999999997</v>
      </c>
      <c r="E13" s="2">
        <v>13.077999999999999</v>
      </c>
      <c r="F13" s="2">
        <v>12.893000000000001</v>
      </c>
      <c r="G13" s="2">
        <v>10.645</v>
      </c>
      <c r="H13" s="29">
        <v>12.147740000000001</v>
      </c>
      <c r="I13" s="28">
        <v>1.4930000000000001</v>
      </c>
      <c r="J13" s="2">
        <v>1.7070000000000001</v>
      </c>
      <c r="K13" s="2">
        <v>1.179</v>
      </c>
      <c r="L13" s="2">
        <v>1.542</v>
      </c>
      <c r="M13" s="2">
        <v>1.794</v>
      </c>
      <c r="N13" s="2">
        <v>2.2370000000000001</v>
      </c>
      <c r="O13" s="29">
        <v>1.6281779999999999</v>
      </c>
      <c r="P13" s="25">
        <f t="shared" si="0"/>
        <v>0.8708272939828452</v>
      </c>
      <c r="Q13" s="2">
        <f t="shared" si="1"/>
        <v>0.87361484546915014</v>
      </c>
      <c r="R13" s="2">
        <f t="shared" si="2"/>
        <v>0.87827475347831963</v>
      </c>
      <c r="S13" s="2">
        <f t="shared" si="3"/>
        <v>0.90858668336566717</v>
      </c>
      <c r="T13" s="2">
        <f t="shared" si="4"/>
        <v>0.84774403282016442</v>
      </c>
      <c r="U13" s="2">
        <f t="shared" si="5"/>
        <v>0.89555258038022401</v>
      </c>
      <c r="V13" s="39">
        <f t="shared" si="6"/>
        <v>0.87354493898015617</v>
      </c>
      <c r="W13" s="8"/>
      <c r="X13" s="8"/>
      <c r="Y13" s="8"/>
    </row>
    <row r="14" spans="1:25" x14ac:dyDescent="0.25">
      <c r="A14" s="34">
        <v>9</v>
      </c>
      <c r="B14" s="28">
        <v>12.875999999999999</v>
      </c>
      <c r="C14" s="2">
        <v>14.54</v>
      </c>
      <c r="D14" s="2">
        <v>6.7489999999999997</v>
      </c>
      <c r="E14" s="2">
        <v>13.170999999999999</v>
      </c>
      <c r="F14" s="2">
        <v>16.315999999999999</v>
      </c>
      <c r="G14" s="2">
        <v>10.340999999999999</v>
      </c>
      <c r="H14" s="29">
        <v>13.572735</v>
      </c>
      <c r="I14" s="28">
        <v>1.5009999999999999</v>
      </c>
      <c r="J14" s="2">
        <v>4.194</v>
      </c>
      <c r="K14" s="2">
        <v>1.363</v>
      </c>
      <c r="L14" s="2">
        <v>2.0569999999999999</v>
      </c>
      <c r="M14" s="2">
        <v>5.8280000000000003</v>
      </c>
      <c r="N14" s="2">
        <v>2.641</v>
      </c>
      <c r="O14" s="29">
        <v>3.3707609999999999</v>
      </c>
      <c r="P14" s="25">
        <f t="shared" si="0"/>
        <v>0.87300697494757395</v>
      </c>
      <c r="Q14" s="2">
        <f t="shared" si="1"/>
        <v>1.5786231249807408</v>
      </c>
      <c r="R14" s="2">
        <f t="shared" si="2"/>
        <v>0.95146508172362565</v>
      </c>
      <c r="S14" s="2">
        <f t="shared" si="3"/>
        <v>1.0615694809394007</v>
      </c>
      <c r="T14" s="2">
        <f t="shared" si="4"/>
        <v>1.8895509102296704</v>
      </c>
      <c r="U14" s="2">
        <f t="shared" si="5"/>
        <v>0.9613610277089617</v>
      </c>
      <c r="V14" s="39">
        <f t="shared" si="6"/>
        <v>1.3817429354297714</v>
      </c>
      <c r="W14" s="8"/>
      <c r="X14" s="8"/>
      <c r="Y14" s="8"/>
    </row>
    <row r="15" spans="1:25" x14ac:dyDescent="0.25">
      <c r="A15" s="34">
        <v>24</v>
      </c>
      <c r="B15" s="28">
        <v>14.561</v>
      </c>
      <c r="C15" s="2">
        <v>14.068</v>
      </c>
      <c r="D15" s="2">
        <v>7.5220000000000002</v>
      </c>
      <c r="E15" s="2">
        <v>14.432</v>
      </c>
      <c r="F15" s="2">
        <v>14.789</v>
      </c>
      <c r="G15" s="2">
        <v>11.644</v>
      </c>
      <c r="H15" s="29">
        <v>13.755668</v>
      </c>
      <c r="I15" s="28">
        <v>1.6779999999999999</v>
      </c>
      <c r="J15" s="2">
        <v>1.9850000000000001</v>
      </c>
      <c r="K15" s="2">
        <v>1.3049999999999999</v>
      </c>
      <c r="L15" s="2">
        <v>1.7270000000000001</v>
      </c>
      <c r="M15" s="2">
        <v>2.1360000000000001</v>
      </c>
      <c r="N15" s="2">
        <v>2.5110000000000001</v>
      </c>
      <c r="O15" s="29">
        <v>1.872841</v>
      </c>
      <c r="P15" s="25">
        <f t="shared" si="0"/>
        <v>0.98178886677546029</v>
      </c>
      <c r="Q15" s="2">
        <f t="shared" si="1"/>
        <v>1.0086454440759076</v>
      </c>
      <c r="R15" s="2">
        <f t="shared" si="2"/>
        <v>0.9825827367283535</v>
      </c>
      <c r="S15" s="2">
        <f t="shared" si="3"/>
        <v>1.0100250280363121</v>
      </c>
      <c r="T15" s="2">
        <f t="shared" si="4"/>
        <v>0.99035812672176315</v>
      </c>
      <c r="U15" s="2">
        <f t="shared" si="5"/>
        <v>0.99210999771111585</v>
      </c>
      <c r="V15" s="39">
        <f t="shared" si="6"/>
        <v>0.9967936917175455</v>
      </c>
      <c r="W15" s="8"/>
      <c r="X15" s="8"/>
      <c r="Y15" s="8"/>
    </row>
    <row r="16" spans="1:25" x14ac:dyDescent="0.25">
      <c r="A16" s="34">
        <v>30</v>
      </c>
      <c r="B16" s="28">
        <v>13.913</v>
      </c>
      <c r="C16" s="2">
        <v>13.554</v>
      </c>
      <c r="D16" s="2">
        <v>7.0670000000000002</v>
      </c>
      <c r="E16" s="2">
        <v>14.129</v>
      </c>
      <c r="F16" s="2">
        <v>14.510999999999999</v>
      </c>
      <c r="G16" s="2">
        <v>11.641999999999999</v>
      </c>
      <c r="H16" s="29">
        <v>13.335922999999999</v>
      </c>
      <c r="I16" s="28">
        <v>1.6379999999999999</v>
      </c>
      <c r="J16" s="2">
        <v>1.889</v>
      </c>
      <c r="K16" s="2">
        <v>1.2689999999999999</v>
      </c>
      <c r="L16" s="2">
        <v>1.6879999999999999</v>
      </c>
      <c r="M16" s="2">
        <v>2.028</v>
      </c>
      <c r="N16" s="2">
        <v>2.3439999999999999</v>
      </c>
      <c r="O16" s="29">
        <v>1.798365</v>
      </c>
      <c r="P16" s="25">
        <f t="shared" si="0"/>
        <v>0.94784801903263971</v>
      </c>
      <c r="Q16" s="2">
        <f t="shared" si="1"/>
        <v>0.96591826889840138</v>
      </c>
      <c r="R16" s="2">
        <f t="shared" si="2"/>
        <v>0.93876104282047823</v>
      </c>
      <c r="S16" s="2">
        <f t="shared" si="3"/>
        <v>0.98802256002226529</v>
      </c>
      <c r="T16" s="2">
        <f t="shared" si="4"/>
        <v>0.95616586074789045</v>
      </c>
      <c r="U16" s="2">
        <f t="shared" si="5"/>
        <v>0.95940664045669966</v>
      </c>
      <c r="V16" s="39">
        <f t="shared" si="6"/>
        <v>0.96184621215518584</v>
      </c>
      <c r="W16" s="8"/>
      <c r="X16" s="8"/>
      <c r="Y16" s="8"/>
    </row>
    <row r="17" spans="1:25" x14ac:dyDescent="0.25">
      <c r="A17" s="34">
        <v>36</v>
      </c>
      <c r="B17" s="28">
        <v>12.586</v>
      </c>
      <c r="C17" s="2">
        <v>12.099</v>
      </c>
      <c r="D17" s="2">
        <v>6.4390000000000001</v>
      </c>
      <c r="E17" s="2">
        <v>12.72</v>
      </c>
      <c r="F17" s="2">
        <v>12.702</v>
      </c>
      <c r="G17" s="2">
        <v>9.8230000000000004</v>
      </c>
      <c r="H17" s="29">
        <v>11.887309999999999</v>
      </c>
      <c r="I17" s="28">
        <v>1.4359999999999999</v>
      </c>
      <c r="J17" s="2">
        <v>1.609</v>
      </c>
      <c r="K17" s="2">
        <v>1.139</v>
      </c>
      <c r="L17" s="2">
        <v>1.494</v>
      </c>
      <c r="M17" s="2">
        <v>1.746</v>
      </c>
      <c r="N17" s="2">
        <v>2.1640000000000001</v>
      </c>
      <c r="O17" s="29">
        <v>1.565431</v>
      </c>
      <c r="P17" s="25">
        <f t="shared" si="0"/>
        <v>0.84457252585687614</v>
      </c>
      <c r="Q17" s="2">
        <f t="shared" si="1"/>
        <v>0.84290445383160617</v>
      </c>
      <c r="R17" s="2">
        <f t="shared" si="2"/>
        <v>0.84907307848169666</v>
      </c>
      <c r="S17" s="2">
        <f t="shared" si="3"/>
        <v>0.88203199823187051</v>
      </c>
      <c r="T17" s="2">
        <f t="shared" si="4"/>
        <v>0.8302672468760286</v>
      </c>
      <c r="U17" s="2">
        <f t="shared" si="5"/>
        <v>0.84587899881516582</v>
      </c>
      <c r="V17" s="39">
        <f t="shared" si="6"/>
        <v>0.84753717110346305</v>
      </c>
      <c r="W17" s="8"/>
      <c r="X17" s="8"/>
      <c r="Y17" s="8"/>
    </row>
    <row r="18" spans="1:25" x14ac:dyDescent="0.25">
      <c r="A18" s="34">
        <v>39</v>
      </c>
      <c r="B18" s="28">
        <v>12.875</v>
      </c>
      <c r="C18" s="2">
        <v>12.423</v>
      </c>
      <c r="D18" s="2">
        <v>6.5759999999999996</v>
      </c>
      <c r="E18" s="2">
        <v>12.922000000000001</v>
      </c>
      <c r="F18" s="2">
        <v>12.884</v>
      </c>
      <c r="G18" s="2">
        <v>9.6809999999999992</v>
      </c>
      <c r="H18" s="29">
        <v>12.114178000000001</v>
      </c>
      <c r="I18" s="28">
        <v>1.4770000000000001</v>
      </c>
      <c r="J18" s="2">
        <v>1.706</v>
      </c>
      <c r="K18" s="2">
        <v>1.1759999999999999</v>
      </c>
      <c r="L18" s="2">
        <v>1.52</v>
      </c>
      <c r="M18" s="2">
        <v>1.7829999999999999</v>
      </c>
      <c r="N18" s="2">
        <v>2.1429999999999998</v>
      </c>
      <c r="O18" s="29">
        <v>1.6143639999999999</v>
      </c>
      <c r="P18" s="25">
        <f t="shared" si="0"/>
        <v>0.86622279968190696</v>
      </c>
      <c r="Q18" s="2">
        <f t="shared" si="1"/>
        <v>0.87896826307422327</v>
      </c>
      <c r="R18" s="2">
        <f t="shared" si="2"/>
        <v>0.87178062947453738</v>
      </c>
      <c r="S18" s="2">
        <f t="shared" si="3"/>
        <v>0.89670031024123509</v>
      </c>
      <c r="T18" s="2">
        <f t="shared" si="4"/>
        <v>0.84491450008664892</v>
      </c>
      <c r="U18" s="2">
        <f t="shared" si="5"/>
        <v>0.83565938375161553</v>
      </c>
      <c r="V18" s="39">
        <f t="shared" si="6"/>
        <v>0.8686955373358104</v>
      </c>
      <c r="W18" s="8"/>
      <c r="X18" s="8"/>
      <c r="Y18" s="8"/>
    </row>
    <row r="19" spans="1:25" x14ac:dyDescent="0.25">
      <c r="A19" s="34">
        <v>43</v>
      </c>
      <c r="B19" s="28">
        <v>15.356999999999999</v>
      </c>
      <c r="C19" s="2">
        <v>14.015000000000001</v>
      </c>
      <c r="D19" s="2">
        <v>7.5069999999999997</v>
      </c>
      <c r="E19" s="2">
        <v>14.727</v>
      </c>
      <c r="F19" s="2">
        <v>14.936</v>
      </c>
      <c r="G19" s="2">
        <v>11.738</v>
      </c>
      <c r="H19" s="29">
        <v>13.990328999999999</v>
      </c>
      <c r="I19" s="28">
        <v>1.6910000000000001</v>
      </c>
      <c r="J19" s="2">
        <v>1.867</v>
      </c>
      <c r="K19" s="2">
        <v>1.69</v>
      </c>
      <c r="L19" s="2">
        <v>1.843</v>
      </c>
      <c r="M19" s="2">
        <v>2.6480000000000001</v>
      </c>
      <c r="N19" s="2">
        <v>2.4060000000000001</v>
      </c>
      <c r="O19" s="29">
        <v>2.0229710000000001</v>
      </c>
      <c r="P19" s="25">
        <f t="shared" si="0"/>
        <v>1.0133197123296975</v>
      </c>
      <c r="Q19" s="2">
        <f t="shared" si="1"/>
        <v>0.97718737950526036</v>
      </c>
      <c r="R19" s="2">
        <f t="shared" si="2"/>
        <v>1.1215696339321897</v>
      </c>
      <c r="S19" s="2">
        <f t="shared" si="3"/>
        <v>1.0541296259915032</v>
      </c>
      <c r="T19" s="2">
        <f t="shared" si="4"/>
        <v>1.1128670634199929</v>
      </c>
      <c r="U19" s="2">
        <f t="shared" si="5"/>
        <v>0.97565216366867735</v>
      </c>
      <c r="V19" s="39">
        <f t="shared" si="6"/>
        <v>1.0447014247814239</v>
      </c>
      <c r="W19" s="8"/>
      <c r="X19" s="8"/>
      <c r="Y19" s="8"/>
    </row>
    <row r="20" spans="1:25" x14ac:dyDescent="0.25">
      <c r="A20" s="34">
        <v>69</v>
      </c>
      <c r="B20" s="28">
        <v>12.461</v>
      </c>
      <c r="C20" s="2">
        <v>11.943</v>
      </c>
      <c r="D20" s="2">
        <v>6.4770000000000003</v>
      </c>
      <c r="E20" s="2">
        <v>12.72</v>
      </c>
      <c r="F20" s="2">
        <v>12.69</v>
      </c>
      <c r="G20" s="2">
        <v>10.162000000000001</v>
      </c>
      <c r="H20" s="29">
        <v>11.835646000000001</v>
      </c>
      <c r="I20" s="28">
        <v>1.431</v>
      </c>
      <c r="J20" s="2">
        <v>1.573</v>
      </c>
      <c r="K20" s="2">
        <v>1.1479999999999999</v>
      </c>
      <c r="L20" s="2">
        <v>1.49</v>
      </c>
      <c r="M20" s="2">
        <v>1.744</v>
      </c>
      <c r="N20" s="2">
        <v>2.1280000000000001</v>
      </c>
      <c r="O20" s="29">
        <v>1.5537970000000001</v>
      </c>
      <c r="P20" s="25">
        <f t="shared" si="0"/>
        <v>0.83878908783971684</v>
      </c>
      <c r="Q20" s="2">
        <f t="shared" si="1"/>
        <v>0.82821900206006172</v>
      </c>
      <c r="R20" s="2">
        <f t="shared" si="2"/>
        <v>0.85491233283803858</v>
      </c>
      <c r="S20" s="2">
        <f t="shared" si="3"/>
        <v>0.88086920753419617</v>
      </c>
      <c r="T20" s="2">
        <f t="shared" si="4"/>
        <v>0.8294024031089049</v>
      </c>
      <c r="U20" s="2">
        <f t="shared" si="5"/>
        <v>0.85345352218871184</v>
      </c>
      <c r="V20" s="39">
        <f t="shared" si="6"/>
        <v>0.84259054215464924</v>
      </c>
      <c r="W20" s="8"/>
      <c r="X20" s="8"/>
      <c r="Y20" s="8"/>
    </row>
    <row r="21" spans="1:25" x14ac:dyDescent="0.25">
      <c r="A21" s="34">
        <v>70</v>
      </c>
      <c r="B21" s="28">
        <v>16.742000000000001</v>
      </c>
      <c r="C21" s="2">
        <v>15.686</v>
      </c>
      <c r="D21" s="2">
        <v>9.3290000000000006</v>
      </c>
      <c r="E21" s="2">
        <v>16.913</v>
      </c>
      <c r="F21" s="2">
        <v>17.225999999999999</v>
      </c>
      <c r="G21" s="2">
        <v>14.39</v>
      </c>
      <c r="H21" s="29">
        <v>15.901095</v>
      </c>
      <c r="I21" s="28">
        <v>2.0019999999999998</v>
      </c>
      <c r="J21" s="2">
        <v>2.3260000000000001</v>
      </c>
      <c r="K21" s="2">
        <v>1.734</v>
      </c>
      <c r="L21" s="2">
        <v>2.0569999999999999</v>
      </c>
      <c r="M21" s="2">
        <v>2.8479999999999999</v>
      </c>
      <c r="N21" s="2">
        <v>2.952</v>
      </c>
      <c r="O21" s="29">
        <v>2.3104740000000001</v>
      </c>
      <c r="P21" s="25">
        <f t="shared" si="0"/>
        <v>1.1492787207454229</v>
      </c>
      <c r="Q21" s="2">
        <f t="shared" si="1"/>
        <v>1.1528556793457456</v>
      </c>
      <c r="R21" s="2">
        <f t="shared" si="2"/>
        <v>1.2606278535728759</v>
      </c>
      <c r="S21" s="2">
        <f t="shared" si="3"/>
        <v>1.193283666085476</v>
      </c>
      <c r="T21" s="2">
        <f t="shared" si="4"/>
        <v>1.2362031542442042</v>
      </c>
      <c r="U21" s="2">
        <f t="shared" si="5"/>
        <v>1.1965538830245583</v>
      </c>
      <c r="V21" s="39">
        <f t="shared" si="6"/>
        <v>1.1903156924902012</v>
      </c>
      <c r="W21" s="8"/>
      <c r="X21" s="8"/>
      <c r="Y21" s="8"/>
    </row>
    <row r="22" spans="1:25" x14ac:dyDescent="0.25">
      <c r="A22" s="34">
        <v>72</v>
      </c>
      <c r="B22" s="28">
        <v>12.282</v>
      </c>
      <c r="C22" s="2">
        <v>11.772</v>
      </c>
      <c r="D22" s="2">
        <v>6.4169999999999998</v>
      </c>
      <c r="E22" s="2">
        <v>12.593999999999999</v>
      </c>
      <c r="F22" s="2">
        <v>12.644</v>
      </c>
      <c r="G22" s="2">
        <v>9.5169999999999995</v>
      </c>
      <c r="H22" s="29">
        <v>11.695442999999999</v>
      </c>
      <c r="I22" s="28">
        <v>1.4339999999999999</v>
      </c>
      <c r="J22" s="2">
        <v>1.617</v>
      </c>
      <c r="K22" s="2">
        <v>1.1419999999999999</v>
      </c>
      <c r="L22" s="2">
        <v>1.492</v>
      </c>
      <c r="M22" s="2">
        <v>1.768</v>
      </c>
      <c r="N22" s="2">
        <v>2.1240000000000001</v>
      </c>
      <c r="O22" s="29">
        <v>1.571175</v>
      </c>
      <c r="P22" s="25">
        <f t="shared" si="0"/>
        <v>0.83336434745628774</v>
      </c>
      <c r="Q22" s="2">
        <f t="shared" si="1"/>
        <v>0.8330077585044473</v>
      </c>
      <c r="R22" s="2">
        <f t="shared" si="2"/>
        <v>0.84867810347156558</v>
      </c>
      <c r="S22" s="2">
        <f t="shared" si="3"/>
        <v>0.87701554480489174</v>
      </c>
      <c r="T22" s="2">
        <f t="shared" si="4"/>
        <v>0.83335683502883939</v>
      </c>
      <c r="U22" s="2">
        <f t="shared" si="5"/>
        <v>0.82488252638948723</v>
      </c>
      <c r="V22" s="39">
        <f t="shared" si="6"/>
        <v>0.84196655611114168</v>
      </c>
      <c r="W22" s="8"/>
      <c r="X22" s="8"/>
      <c r="Y22" s="8"/>
    </row>
    <row r="23" spans="1:25" x14ac:dyDescent="0.25">
      <c r="A23" s="34">
        <v>78</v>
      </c>
      <c r="B23" s="28">
        <v>12.823</v>
      </c>
      <c r="C23" s="2">
        <v>11.832000000000001</v>
      </c>
      <c r="D23" s="2">
        <v>6.4809999999999999</v>
      </c>
      <c r="E23" s="2">
        <v>13.018000000000001</v>
      </c>
      <c r="F23" s="2">
        <v>13.029</v>
      </c>
      <c r="G23" s="2">
        <v>10.23</v>
      </c>
      <c r="H23" s="29">
        <v>12.019738</v>
      </c>
      <c r="I23" s="28">
        <v>1.474</v>
      </c>
      <c r="J23" s="2">
        <v>1.599</v>
      </c>
      <c r="K23" s="2">
        <v>1.1479999999999999</v>
      </c>
      <c r="L23" s="2">
        <v>1.5289999999999999</v>
      </c>
      <c r="M23" s="2">
        <v>1.8109999999999999</v>
      </c>
      <c r="N23" s="2">
        <v>2.21</v>
      </c>
      <c r="O23" s="29">
        <v>1.5953740000000001</v>
      </c>
      <c r="P23" s="25">
        <f t="shared" si="0"/>
        <v>0.86355817180647632</v>
      </c>
      <c r="Q23" s="2">
        <f t="shared" si="1"/>
        <v>0.8306865012163025</v>
      </c>
      <c r="R23" s="2">
        <f t="shared" si="2"/>
        <v>0.85518249358368226</v>
      </c>
      <c r="S23" s="2">
        <f t="shared" si="3"/>
        <v>0.90269568118006271</v>
      </c>
      <c r="T23" s="2">
        <f t="shared" si="4"/>
        <v>0.85624470784970907</v>
      </c>
      <c r="U23" s="2">
        <f t="shared" si="5"/>
        <v>0.87239891883886256</v>
      </c>
      <c r="V23" s="39">
        <f t="shared" si="6"/>
        <v>0.86024856803561589</v>
      </c>
      <c r="W23" s="8"/>
      <c r="X23" s="8"/>
      <c r="Y23" s="8"/>
    </row>
    <row r="24" spans="1:25" x14ac:dyDescent="0.25">
      <c r="A24" s="34">
        <v>82</v>
      </c>
      <c r="B24" s="28">
        <v>13.478999999999999</v>
      </c>
      <c r="C24" s="2">
        <v>12.808999999999999</v>
      </c>
      <c r="D24" s="2">
        <v>6.9850000000000003</v>
      </c>
      <c r="E24" s="2">
        <v>13.784000000000001</v>
      </c>
      <c r="F24" s="2">
        <v>13.954000000000001</v>
      </c>
      <c r="G24" s="2">
        <v>12.984999999999999</v>
      </c>
      <c r="H24" s="29">
        <v>12.901906</v>
      </c>
      <c r="I24" s="28">
        <v>1.502</v>
      </c>
      <c r="J24" s="2">
        <v>1.696</v>
      </c>
      <c r="K24" s="2">
        <v>1.2290000000000001</v>
      </c>
      <c r="L24" s="2">
        <v>1.575</v>
      </c>
      <c r="M24" s="2">
        <v>1.855</v>
      </c>
      <c r="N24" s="2">
        <v>3.242</v>
      </c>
      <c r="O24" s="29">
        <v>1.6868639999999999</v>
      </c>
      <c r="P24" s="25">
        <f t="shared" si="0"/>
        <v>0.89440459265326111</v>
      </c>
      <c r="Q24" s="2">
        <f t="shared" si="1"/>
        <v>0.89051131766363545</v>
      </c>
      <c r="R24" s="2">
        <f t="shared" si="2"/>
        <v>0.91867729298932876</v>
      </c>
      <c r="S24" s="2">
        <f t="shared" si="3"/>
        <v>0.94303011140852799</v>
      </c>
      <c r="T24" s="2">
        <f t="shared" si="4"/>
        <v>0.89761896157773924</v>
      </c>
      <c r="U24" s="2">
        <f t="shared" si="5"/>
        <v>1.1926602555471779</v>
      </c>
      <c r="V24" s="39">
        <f t="shared" si="6"/>
        <v>0.91669093406639424</v>
      </c>
      <c r="W24" s="8"/>
      <c r="X24" s="8"/>
      <c r="Y24" s="8"/>
    </row>
    <row r="25" spans="1:25" x14ac:dyDescent="0.25">
      <c r="A25" s="34">
        <v>91</v>
      </c>
      <c r="B25" s="28">
        <v>19.062000000000001</v>
      </c>
      <c r="C25" s="2">
        <v>19.663</v>
      </c>
      <c r="D25" s="2">
        <v>10.63</v>
      </c>
      <c r="E25" s="2">
        <v>18.407</v>
      </c>
      <c r="F25" s="2">
        <v>19.663</v>
      </c>
      <c r="G25" s="2">
        <v>18.065999999999999</v>
      </c>
      <c r="H25" s="29">
        <v>18.468741999999999</v>
      </c>
      <c r="I25" s="28">
        <v>2.5680000000000001</v>
      </c>
      <c r="J25" s="2">
        <v>3.387</v>
      </c>
      <c r="K25" s="2">
        <v>2.206</v>
      </c>
      <c r="L25" s="2">
        <v>2.7010000000000001</v>
      </c>
      <c r="M25" s="2">
        <v>3.4390000000000001</v>
      </c>
      <c r="N25" s="2">
        <v>4.8449999999999998</v>
      </c>
      <c r="O25" s="29">
        <v>3.059275</v>
      </c>
      <c r="P25" s="25">
        <f t="shared" si="0"/>
        <v>1.3896901964856299</v>
      </c>
      <c r="Q25" s="2">
        <f t="shared" si="1"/>
        <v>1.5630840978523097</v>
      </c>
      <c r="R25" s="2">
        <f t="shared" si="2"/>
        <v>1.5201339997298393</v>
      </c>
      <c r="S25" s="2">
        <f t="shared" si="3"/>
        <v>1.4330800856233066</v>
      </c>
      <c r="T25" s="2">
        <f t="shared" si="4"/>
        <v>1.4542704039888679</v>
      </c>
      <c r="U25" s="2">
        <f t="shared" si="5"/>
        <v>1.7246604541415338</v>
      </c>
      <c r="V25" s="39">
        <f t="shared" si="6"/>
        <v>1.4807692244975286</v>
      </c>
      <c r="W25" s="8"/>
      <c r="X25" s="8"/>
      <c r="Y25" s="8"/>
    </row>
    <row r="26" spans="1:25" x14ac:dyDescent="0.25">
      <c r="A26" s="34">
        <v>104</v>
      </c>
      <c r="B26" s="28">
        <v>13.409000000000001</v>
      </c>
      <c r="C26" s="2">
        <v>12.913</v>
      </c>
      <c r="D26" s="2">
        <v>6.8040000000000003</v>
      </c>
      <c r="E26" s="2">
        <v>13.082000000000001</v>
      </c>
      <c r="F26" s="2">
        <v>13.397</v>
      </c>
      <c r="G26" s="2">
        <v>10.749000000000001</v>
      </c>
      <c r="H26" s="29">
        <v>12.553285000000001</v>
      </c>
      <c r="I26" s="28">
        <v>1.528</v>
      </c>
      <c r="J26" s="2">
        <v>1.7210000000000001</v>
      </c>
      <c r="K26" s="2">
        <v>1.214</v>
      </c>
      <c r="L26" s="2">
        <v>1.5429999999999999</v>
      </c>
      <c r="M26" s="2">
        <v>1.857</v>
      </c>
      <c r="N26" s="2">
        <v>2.2210000000000001</v>
      </c>
      <c r="O26" s="29">
        <v>1.6565380000000001</v>
      </c>
      <c r="P26" s="25">
        <f t="shared" si="0"/>
        <v>0.8992648549901987</v>
      </c>
      <c r="Q26" s="2">
        <f t="shared" si="1"/>
        <v>0.90055186909491547</v>
      </c>
      <c r="R26" s="2">
        <f t="shared" si="2"/>
        <v>0.90099797379440771</v>
      </c>
      <c r="S26" s="2">
        <f t="shared" si="3"/>
        <v>0.90901817653463002</v>
      </c>
      <c r="T26" s="2">
        <f t="shared" si="4"/>
        <v>0.87924653440024203</v>
      </c>
      <c r="U26" s="2">
        <f t="shared" si="5"/>
        <v>0.89690840760986645</v>
      </c>
      <c r="V26" s="39">
        <f t="shared" si="6"/>
        <v>0.89591005978128979</v>
      </c>
      <c r="W26" s="8"/>
      <c r="X26" s="8"/>
      <c r="Y26" s="8"/>
    </row>
    <row r="27" spans="1:25" x14ac:dyDescent="0.25">
      <c r="A27" s="34">
        <v>106</v>
      </c>
      <c r="B27" s="28">
        <v>13.797000000000001</v>
      </c>
      <c r="C27" s="2">
        <v>13.340999999999999</v>
      </c>
      <c r="D27" s="2">
        <v>7.2169999999999996</v>
      </c>
      <c r="E27" s="2">
        <v>14.377000000000001</v>
      </c>
      <c r="F27" s="2">
        <v>15.023</v>
      </c>
      <c r="G27" s="2">
        <v>14.106</v>
      </c>
      <c r="H27" s="29">
        <v>13.529920000000001</v>
      </c>
      <c r="I27" s="28">
        <v>2.0070000000000001</v>
      </c>
      <c r="J27" s="2">
        <v>2.141</v>
      </c>
      <c r="K27" s="2">
        <v>1.2969999999999999</v>
      </c>
      <c r="L27" s="2">
        <v>1.7949999999999999</v>
      </c>
      <c r="M27" s="2">
        <v>2.2709999999999999</v>
      </c>
      <c r="N27" s="2">
        <v>3.883</v>
      </c>
      <c r="O27" s="29">
        <v>2.06854</v>
      </c>
      <c r="P27" s="25">
        <f t="shared" si="0"/>
        <v>1.0475541044132335</v>
      </c>
      <c r="Q27" s="2">
        <f t="shared" si="1"/>
        <v>1.0212308043433871</v>
      </c>
      <c r="R27" s="2">
        <f t="shared" si="2"/>
        <v>0.95907388896393353</v>
      </c>
      <c r="S27" s="2">
        <f t="shared" si="3"/>
        <v>1.0278565318467949</v>
      </c>
      <c r="T27" s="2">
        <f t="shared" si="4"/>
        <v>1.0292611476737885</v>
      </c>
      <c r="U27" s="2">
        <f t="shared" si="5"/>
        <v>1.3661537153974579</v>
      </c>
      <c r="V27" s="39">
        <f t="shared" si="6"/>
        <v>1.0396456672344618</v>
      </c>
      <c r="W27" s="8"/>
      <c r="X27" s="8"/>
      <c r="Y27" s="8"/>
    </row>
    <row r="28" spans="1:25" x14ac:dyDescent="0.25">
      <c r="A28" s="34">
        <v>118</v>
      </c>
      <c r="B28" s="28">
        <v>11.782</v>
      </c>
      <c r="C28" s="2">
        <v>11.141</v>
      </c>
      <c r="D28" s="2">
        <v>6.3239999999999998</v>
      </c>
      <c r="E28" s="2">
        <v>12.507999999999999</v>
      </c>
      <c r="F28" s="2">
        <v>12.537000000000001</v>
      </c>
      <c r="G28" s="2">
        <v>9.0709999999999997</v>
      </c>
      <c r="H28" s="29">
        <v>11.374402</v>
      </c>
      <c r="I28" s="28">
        <v>1.3959999999999999</v>
      </c>
      <c r="J28" s="2">
        <v>1.5740000000000001</v>
      </c>
      <c r="K28" s="2">
        <v>1.1339999999999999</v>
      </c>
      <c r="L28" s="2">
        <v>1.462</v>
      </c>
      <c r="M28" s="2">
        <v>1.7350000000000001</v>
      </c>
      <c r="N28" s="2">
        <v>2.0459999999999998</v>
      </c>
      <c r="O28" s="29">
        <v>1.5356959999999999</v>
      </c>
      <c r="P28" s="25">
        <f t="shared" si="0"/>
        <v>0.80516872812105933</v>
      </c>
      <c r="Q28" s="2">
        <f t="shared" si="1"/>
        <v>0.79928651451830257</v>
      </c>
      <c r="R28" s="2">
        <f t="shared" si="2"/>
        <v>0.83948777522625961</v>
      </c>
      <c r="S28" s="2">
        <f t="shared" si="3"/>
        <v>0.86526751143963387</v>
      </c>
      <c r="T28" s="2">
        <f t="shared" si="4"/>
        <v>0.82216352386595637</v>
      </c>
      <c r="U28" s="2">
        <f t="shared" si="5"/>
        <v>0.79043229615467459</v>
      </c>
      <c r="V28" s="39">
        <f t="shared" si="6"/>
        <v>0.82085487542093127</v>
      </c>
      <c r="W28" s="8"/>
      <c r="X28" s="8"/>
      <c r="Y28" s="8"/>
    </row>
    <row r="29" spans="1:25" x14ac:dyDescent="0.25">
      <c r="A29" s="34">
        <v>126</v>
      </c>
      <c r="B29" s="28">
        <v>17.786999999999999</v>
      </c>
      <c r="C29" s="2">
        <v>16.885999999999999</v>
      </c>
      <c r="D29" s="2">
        <v>8.6020000000000003</v>
      </c>
      <c r="E29" s="2">
        <v>16.895</v>
      </c>
      <c r="F29" s="2">
        <v>17.759</v>
      </c>
      <c r="G29" s="2">
        <v>14.349</v>
      </c>
      <c r="H29" s="29">
        <v>16.467988999999999</v>
      </c>
      <c r="I29" s="28">
        <v>1.802</v>
      </c>
      <c r="J29" s="2">
        <v>1.931</v>
      </c>
      <c r="K29" s="2">
        <v>1.458</v>
      </c>
      <c r="L29" s="2">
        <v>1.859</v>
      </c>
      <c r="M29" s="2">
        <v>2.2530000000000001</v>
      </c>
      <c r="N29" s="2">
        <v>2.6930000000000001</v>
      </c>
      <c r="O29" s="29">
        <v>1.9567479999999999</v>
      </c>
      <c r="P29" s="25">
        <f t="shared" si="0"/>
        <v>1.1296305122876589</v>
      </c>
      <c r="Q29" s="2">
        <f t="shared" si="1"/>
        <v>1.0976717748240927</v>
      </c>
      <c r="R29" s="2">
        <f t="shared" si="2"/>
        <v>1.1111625016885047</v>
      </c>
      <c r="S29" s="2">
        <f t="shared" si="3"/>
        <v>1.1350919468251435</v>
      </c>
      <c r="T29" s="2">
        <f t="shared" si="4"/>
        <v>1.1176300995807509</v>
      </c>
      <c r="U29" s="2">
        <f t="shared" si="5"/>
        <v>1.1442014655590262</v>
      </c>
      <c r="V29" s="39">
        <f t="shared" si="6"/>
        <v>1.1187164405767382</v>
      </c>
      <c r="W29" s="8"/>
      <c r="X29" s="8"/>
      <c r="Y29" s="8"/>
    </row>
    <row r="30" spans="1:25" x14ac:dyDescent="0.25">
      <c r="A30" s="34">
        <v>132</v>
      </c>
      <c r="B30" s="28">
        <v>12.7</v>
      </c>
      <c r="C30" s="2">
        <v>12.265000000000001</v>
      </c>
      <c r="D30" s="2">
        <v>6.6580000000000004</v>
      </c>
      <c r="E30" s="2">
        <v>13.113</v>
      </c>
      <c r="F30" s="2">
        <v>13.192</v>
      </c>
      <c r="G30" s="2">
        <v>10.371</v>
      </c>
      <c r="H30" s="29">
        <v>12.182598</v>
      </c>
      <c r="I30" s="28">
        <v>1.48</v>
      </c>
      <c r="J30" s="2">
        <v>1.6910000000000001</v>
      </c>
      <c r="K30" s="2">
        <v>1.175</v>
      </c>
      <c r="L30" s="2">
        <v>1.55</v>
      </c>
      <c r="M30" s="2">
        <v>1.8380000000000001</v>
      </c>
      <c r="N30" s="2">
        <v>2.226</v>
      </c>
      <c r="O30" s="29">
        <v>1.6328069999999999</v>
      </c>
      <c r="P30" s="25">
        <f t="shared" si="0"/>
        <v>0.86093813493932392</v>
      </c>
      <c r="Q30" s="2">
        <f t="shared" si="1"/>
        <v>0.86946529165072217</v>
      </c>
      <c r="R30" s="2">
        <f t="shared" si="2"/>
        <v>0.87695528839659609</v>
      </c>
      <c r="S30" s="2">
        <f t="shared" si="3"/>
        <v>0.91214422533827755</v>
      </c>
      <c r="T30" s="2">
        <f t="shared" si="4"/>
        <v>0.86795390761790858</v>
      </c>
      <c r="U30" s="2">
        <f t="shared" si="5"/>
        <v>0.88159888652520468</v>
      </c>
      <c r="V30" s="39">
        <f t="shared" si="6"/>
        <v>0.87604031944053873</v>
      </c>
      <c r="W30" s="8"/>
      <c r="X30" s="8"/>
      <c r="Y30" s="8"/>
    </row>
    <row r="31" spans="1:25" x14ac:dyDescent="0.25">
      <c r="A31" s="34">
        <v>169</v>
      </c>
      <c r="B31" s="28">
        <v>15.164999999999999</v>
      </c>
      <c r="C31" s="2">
        <v>14.717000000000001</v>
      </c>
      <c r="D31" s="2">
        <v>8.1560000000000006</v>
      </c>
      <c r="E31" s="2">
        <v>14.868</v>
      </c>
      <c r="F31" s="2">
        <v>15.864000000000001</v>
      </c>
      <c r="G31" s="2">
        <v>11.442</v>
      </c>
      <c r="H31" s="29">
        <v>14.429904000000001</v>
      </c>
      <c r="I31" s="28">
        <v>1.841</v>
      </c>
      <c r="J31" s="2">
        <v>2.3439999999999999</v>
      </c>
      <c r="K31" s="2">
        <v>1.484</v>
      </c>
      <c r="L31" s="2">
        <v>1.8220000000000001</v>
      </c>
      <c r="M31" s="2">
        <v>2.4140000000000001</v>
      </c>
      <c r="N31" s="2">
        <v>2.5590000000000002</v>
      </c>
      <c r="O31" s="29">
        <v>2.098036</v>
      </c>
      <c r="P31" s="25">
        <f t="shared" ref="P31" si="7">((B31/B$5)+(I31/I$5))/2</f>
        <v>1.0487783087906839</v>
      </c>
      <c r="Q31" s="2">
        <f t="shared" ref="Q31" si="8">((C31/C$5)+(J31/J$5))/2</f>
        <v>1.1221007413060393</v>
      </c>
      <c r="R31" s="2">
        <f t="shared" ref="R31" si="9">((D31/D$5)+(K31/K$5))/2</f>
        <v>1.0904941240037824</v>
      </c>
      <c r="S31" s="2">
        <f t="shared" ref="S31" si="10">((E31/E$5)+(L31/L$5))/2</f>
        <v>1.0529880160113945</v>
      </c>
      <c r="T31" s="2">
        <f t="shared" ref="T31" si="11">((F31/F$5)+(M31/M$5))/2</f>
        <v>1.0905227255186378</v>
      </c>
      <c r="U31" s="2">
        <f t="shared" ref="U31" si="12">((G31/G$5)+(N31/N$5))/2</f>
        <v>0.99278185251507978</v>
      </c>
      <c r="V31" s="39">
        <f t="shared" ref="V31" si="13">((H31/H$5)+(O31/O$5))/2</f>
        <v>1.0805338978083161</v>
      </c>
      <c r="W31" s="8"/>
      <c r="X31" s="8"/>
      <c r="Y31" s="8"/>
    </row>
    <row r="32" spans="1:25" x14ac:dyDescent="0.25">
      <c r="A32" s="34">
        <v>191</v>
      </c>
      <c r="B32" s="28">
        <v>16.401</v>
      </c>
      <c r="C32" s="2">
        <v>15.346</v>
      </c>
      <c r="D32" s="2">
        <v>8.5809999999999995</v>
      </c>
      <c r="E32" s="2">
        <v>16.184000000000001</v>
      </c>
      <c r="F32" s="2">
        <v>16.893999999999998</v>
      </c>
      <c r="G32" s="2">
        <v>12.23</v>
      </c>
      <c r="H32" s="29">
        <v>15.391780000000001</v>
      </c>
      <c r="I32" s="28">
        <v>1.784</v>
      </c>
      <c r="J32" s="2">
        <v>2.0099999999999998</v>
      </c>
      <c r="K32" s="2">
        <v>1.4790000000000001</v>
      </c>
      <c r="L32" s="2">
        <v>1.919</v>
      </c>
      <c r="M32" s="2">
        <v>2.359</v>
      </c>
      <c r="N32" s="2">
        <v>2.7839999999999998</v>
      </c>
      <c r="O32" s="29">
        <v>2.0148929999999998</v>
      </c>
      <c r="P32" s="25">
        <f t="shared" ref="P32:P33" si="14">((B32/B$5)+(I32/I$5))/2</f>
        <v>1.0760324354679085</v>
      </c>
      <c r="Q32" s="2">
        <f t="shared" ref="Q32:Q33" si="15">((C32/C$5)+(J32/J$5))/2</f>
        <v>1.0614048660406277</v>
      </c>
      <c r="R32" s="2">
        <f t="shared" ref="R32:R33" si="16">((D32/D$5)+(K32/K$5))/2</f>
        <v>1.1173805214102392</v>
      </c>
      <c r="S32" s="2">
        <f t="shared" ref="S32:S33" si="17">((E32/E$5)+(L32/L$5))/2</f>
        <v>1.1275074081350327</v>
      </c>
      <c r="T32" s="2">
        <f t="shared" ref="T32:T33" si="18">((F32/F$5)+(M32/M$5))/2</f>
        <v>1.1127196422824623</v>
      </c>
      <c r="U32" s="2">
        <f t="shared" ref="U32:U33" si="19">((G32/G$5)+(N32/N$5))/2</f>
        <v>1.0706780482550624</v>
      </c>
      <c r="V32" s="39">
        <f t="shared" ref="V32:V33" si="20">((H32/H$5)+(O32/O$5))/2</f>
        <v>1.0942495169016899</v>
      </c>
      <c r="W32" s="8"/>
      <c r="X32" s="8"/>
      <c r="Y32" s="8"/>
    </row>
    <row r="33" spans="1:25" x14ac:dyDescent="0.25">
      <c r="A33" s="34">
        <v>211</v>
      </c>
      <c r="B33" s="28">
        <v>13.753</v>
      </c>
      <c r="C33" s="2">
        <v>13.194000000000001</v>
      </c>
      <c r="D33" s="2">
        <v>6.8090000000000002</v>
      </c>
      <c r="E33" s="2">
        <v>13.504</v>
      </c>
      <c r="F33" s="2">
        <v>13.939</v>
      </c>
      <c r="G33" s="2">
        <v>10.47</v>
      </c>
      <c r="H33" s="29">
        <v>12.89415</v>
      </c>
      <c r="I33" s="28">
        <v>1.5580000000000001</v>
      </c>
      <c r="J33" s="2">
        <v>1.7709999999999999</v>
      </c>
      <c r="K33" s="2">
        <v>1.206</v>
      </c>
      <c r="L33" s="2">
        <v>1.57</v>
      </c>
      <c r="M33" s="2">
        <v>1.8660000000000001</v>
      </c>
      <c r="N33" s="2">
        <v>2.2240000000000002</v>
      </c>
      <c r="O33" s="29">
        <v>1.6816629999999999</v>
      </c>
      <c r="P33" s="25">
        <f t="shared" si="14"/>
        <v>0.91974780554727897</v>
      </c>
      <c r="Q33" s="2">
        <f t="shared" si="15"/>
        <v>0.9232892560707131</v>
      </c>
      <c r="R33" s="2">
        <f t="shared" si="16"/>
        <v>0.89842658381737128</v>
      </c>
      <c r="S33" s="2">
        <f t="shared" si="17"/>
        <v>0.93172093841834269</v>
      </c>
      <c r="T33" s="2">
        <f t="shared" si="18"/>
        <v>0.89963708042255375</v>
      </c>
      <c r="U33" s="2">
        <f t="shared" si="19"/>
        <v>0.88547366436880659</v>
      </c>
      <c r="V33" s="39">
        <f t="shared" si="20"/>
        <v>0.91504501720254949</v>
      </c>
      <c r="W33" s="8"/>
      <c r="X33" s="8"/>
      <c r="Y33" s="8"/>
    </row>
    <row r="34" spans="1:25" x14ac:dyDescent="0.25">
      <c r="A34" s="34">
        <v>212</v>
      </c>
      <c r="B34" s="28">
        <v>13.382999999999999</v>
      </c>
      <c r="C34" s="2">
        <v>12.71</v>
      </c>
      <c r="D34" s="2">
        <v>7.1369999999999996</v>
      </c>
      <c r="E34" s="2">
        <v>13.907999999999999</v>
      </c>
      <c r="F34" s="2">
        <v>14.016</v>
      </c>
      <c r="G34" s="2">
        <v>11.37</v>
      </c>
      <c r="H34" s="29">
        <v>12.854540999999999</v>
      </c>
      <c r="I34" s="28">
        <v>1.56</v>
      </c>
      <c r="J34" s="2">
        <v>1.726</v>
      </c>
      <c r="K34" s="2">
        <v>1.2609999999999999</v>
      </c>
      <c r="L34" s="2">
        <v>1.6579999999999999</v>
      </c>
      <c r="M34" s="2">
        <v>1.988</v>
      </c>
      <c r="N34" s="2">
        <v>2.8239999999999998</v>
      </c>
      <c r="O34" s="29">
        <v>1.742821</v>
      </c>
      <c r="P34" s="25">
        <f t="shared" ref="P34:P35" si="21">((B34/B$5)+(I34/I$5))/2</f>
        <v>0.90735323846530669</v>
      </c>
      <c r="Q34" s="2">
        <f t="shared" ref="Q34:Q35" si="22">((C34/C$5)+(J34/J$5))/2</f>
        <v>0.89441646726414947</v>
      </c>
      <c r="R34" s="2">
        <f t="shared" ref="R34:R35" si="23">((D34/D$5)+(K34/K$5))/2</f>
        <v>0.94057976496015128</v>
      </c>
      <c r="S34" s="2">
        <f t="shared" ref="S34:S35" si="24">((E34/E$5)+(L34/L$5))/2</f>
        <v>0.97152267871614151</v>
      </c>
      <c r="T34" s="2">
        <f t="shared" ref="T34:T35" si="25">((F34/F$5)+(M34/M$5))/2</f>
        <v>0.93024771283796737</v>
      </c>
      <c r="U34" s="2">
        <f t="shared" ref="U34:U35" si="26">((G34/G$5)+(N34/N$5))/2</f>
        <v>1.0414375538560965</v>
      </c>
      <c r="V34" s="39">
        <f t="shared" ref="V34:V35" si="27">((H34/H$5)+(O34/O$5))/2</f>
        <v>0.92957721064100374</v>
      </c>
      <c r="W34" s="8"/>
      <c r="X34" s="8"/>
      <c r="Y34" s="8"/>
    </row>
    <row r="35" spans="1:25" x14ac:dyDescent="0.25">
      <c r="A35" s="34">
        <v>216</v>
      </c>
      <c r="B35" s="28">
        <v>13.233000000000001</v>
      </c>
      <c r="C35" s="2">
        <v>12.991</v>
      </c>
      <c r="D35" s="2">
        <v>6.7750000000000004</v>
      </c>
      <c r="E35" s="2">
        <v>13.223000000000001</v>
      </c>
      <c r="F35" s="2">
        <v>13.673</v>
      </c>
      <c r="G35" s="2">
        <v>11.404999999999999</v>
      </c>
      <c r="H35" s="29">
        <v>12.653204000000001</v>
      </c>
      <c r="I35" s="28">
        <v>1.59</v>
      </c>
      <c r="J35" s="2">
        <v>1.841</v>
      </c>
      <c r="K35" s="2">
        <v>1.222</v>
      </c>
      <c r="L35" s="2">
        <v>1.61</v>
      </c>
      <c r="M35" s="2">
        <v>4.3470000000000004</v>
      </c>
      <c r="N35" s="2">
        <v>2.5550000000000002</v>
      </c>
      <c r="O35" s="29">
        <v>2.3342160000000001</v>
      </c>
      <c r="P35" s="25">
        <f t="shared" si="21"/>
        <v>0.91053684737789908</v>
      </c>
      <c r="Q35" s="2">
        <f t="shared" si="22"/>
        <v>0.93342012050621315</v>
      </c>
      <c r="R35" s="2">
        <f t="shared" si="23"/>
        <v>0.90194839929758208</v>
      </c>
      <c r="S35" s="2">
        <f t="shared" si="24"/>
        <v>0.93345796190335872</v>
      </c>
      <c r="T35" s="2">
        <f t="shared" si="25"/>
        <v>1.4602031384729215</v>
      </c>
      <c r="U35" s="2">
        <f t="shared" si="26"/>
        <v>0.9904064620583799</v>
      </c>
      <c r="V35" s="39">
        <f t="shared" si="27"/>
        <v>1.076799953081758</v>
      </c>
      <c r="W35" s="8"/>
      <c r="X35" s="8"/>
      <c r="Y35" s="8"/>
    </row>
    <row r="36" spans="1:25" x14ac:dyDescent="0.25">
      <c r="A36" s="34">
        <v>218</v>
      </c>
      <c r="B36" s="28">
        <v>14.32</v>
      </c>
      <c r="C36" s="2">
        <v>13.678000000000001</v>
      </c>
      <c r="D36" s="2">
        <v>7.891</v>
      </c>
      <c r="E36" s="2">
        <v>15.666</v>
      </c>
      <c r="F36" s="2">
        <v>16.106999999999999</v>
      </c>
      <c r="G36" s="2">
        <v>14.96</v>
      </c>
      <c r="H36" s="29">
        <v>14.312417999999999</v>
      </c>
      <c r="I36" s="28">
        <v>1.7170000000000001</v>
      </c>
      <c r="J36" s="2">
        <v>1.9339999999999999</v>
      </c>
      <c r="K36" s="2">
        <v>1.3779999999999999</v>
      </c>
      <c r="L36" s="2">
        <v>1.772</v>
      </c>
      <c r="M36" s="2">
        <v>2.0270000000000001</v>
      </c>
      <c r="N36" s="2">
        <v>3.5649999999999999</v>
      </c>
      <c r="O36" s="29">
        <v>1.891913</v>
      </c>
      <c r="P36" s="25">
        <f t="shared" ref="P36" si="28">((B36/B$5)+(I36/I$5))/2</f>
        <v>0.98431668849210074</v>
      </c>
      <c r="Q36" s="2">
        <f t="shared" ref="Q36" si="29">((C36/C$5)+(J36/J$5))/2</f>
        <v>0.98169157440680621</v>
      </c>
      <c r="R36" s="2">
        <f t="shared" ref="R36" si="30">((D36/D$5)+(K36/K$5))/2</f>
        <v>1.0340505200594352</v>
      </c>
      <c r="S36" s="2">
        <f t="shared" ref="S36" si="31">((E36/E$5)+(L36/L$5))/2</f>
        <v>1.0665418334520274</v>
      </c>
      <c r="T36" s="2">
        <f t="shared" ref="T36" si="32">((F36/F$5)+(M36/M$5))/2</f>
        <v>1.0098953159351245</v>
      </c>
      <c r="U36" s="2">
        <f t="shared" ref="U36" si="33">((G36/G$5)+(N36/N$5))/2</f>
        <v>1.3408388255331753</v>
      </c>
      <c r="V36" s="39">
        <f t="shared" ref="V36" si="34">((H36/H$5)+(O36/O$5))/2</f>
        <v>1.0223038171572156</v>
      </c>
      <c r="W36" s="8"/>
      <c r="X36" s="8"/>
      <c r="Y36" s="8"/>
    </row>
    <row r="37" spans="1:25" x14ac:dyDescent="0.25">
      <c r="A37" s="34">
        <v>223</v>
      </c>
      <c r="B37" s="28">
        <v>13.000999999999999</v>
      </c>
      <c r="C37" s="2">
        <v>12.347</v>
      </c>
      <c r="D37" s="2">
        <v>6.7709999999999999</v>
      </c>
      <c r="E37" s="2">
        <v>13.3</v>
      </c>
      <c r="F37" s="2">
        <v>13.462999999999999</v>
      </c>
      <c r="G37" s="2">
        <v>10.268000000000001</v>
      </c>
      <c r="H37" s="29">
        <v>12.369590000000001</v>
      </c>
      <c r="I37" s="28">
        <v>1.5329999999999999</v>
      </c>
      <c r="J37" s="2">
        <v>1.726</v>
      </c>
      <c r="K37" s="2">
        <v>1.214</v>
      </c>
      <c r="L37" s="2">
        <v>1.5649999999999999</v>
      </c>
      <c r="M37" s="2">
        <v>2.105</v>
      </c>
      <c r="N37" s="2">
        <v>2.2269999999999999</v>
      </c>
      <c r="O37" s="29">
        <v>1.723808</v>
      </c>
      <c r="P37" s="25">
        <f t="shared" ref="P37:P38" si="35">((B37/B$5)+(I37/I$5))/2</f>
        <v>0.8863832138646206</v>
      </c>
      <c r="Q37" s="2">
        <f t="shared" ref="Q37:Q38" si="36">((C37/C$5)+(J37/J$5))/2</f>
        <v>0.88120782160517264</v>
      </c>
      <c r="R37" s="2">
        <f t="shared" ref="R37:R38" si="37">((D37/D$5)+(K37/K$5))/2</f>
        <v>0.89876914764284743</v>
      </c>
      <c r="S37" s="2">
        <f t="shared" ref="S37:S38" si="38">((E37/E$5)+(L37/L$5))/2</f>
        <v>0.92308687982449678</v>
      </c>
      <c r="T37" s="2">
        <f t="shared" ref="T37:T38" si="39">((F37/F$5)+(M37/M$5))/2</f>
        <v>0.938410888618045</v>
      </c>
      <c r="U37" s="2">
        <f t="shared" ref="U37:U38" si="40">((G37/G$5)+(N37/N$5))/2</f>
        <v>0.87735645667277029</v>
      </c>
      <c r="V37" s="39">
        <f t="shared" ref="V37:V38" si="41">((H37/H$5)+(O37/O$5))/2</f>
        <v>0.90672917453133661</v>
      </c>
      <c r="W37" s="8"/>
      <c r="X37" s="8"/>
      <c r="Y37" s="8"/>
    </row>
    <row r="38" spans="1:25" x14ac:dyDescent="0.25">
      <c r="A38" s="34">
        <v>225</v>
      </c>
      <c r="B38" s="28">
        <v>27.626999999999999</v>
      </c>
      <c r="C38" s="2">
        <v>25.623999999999999</v>
      </c>
      <c r="D38" s="2">
        <v>19.422999999999998</v>
      </c>
      <c r="E38" s="2">
        <v>25.521999999999998</v>
      </c>
      <c r="F38" s="2">
        <v>29.385999999999999</v>
      </c>
      <c r="G38" s="2">
        <v>18.669</v>
      </c>
      <c r="H38" s="29">
        <v>26.137445</v>
      </c>
      <c r="I38" s="28">
        <v>4.5039999999999996</v>
      </c>
      <c r="J38" s="2">
        <v>6.6529999999999996</v>
      </c>
      <c r="K38" s="2">
        <v>4.3949999999999996</v>
      </c>
      <c r="L38" s="2">
        <v>4.0170000000000003</v>
      </c>
      <c r="M38" s="2">
        <v>8.9220000000000006</v>
      </c>
      <c r="N38" s="2">
        <v>6.9260000000000002</v>
      </c>
      <c r="O38" s="29">
        <v>6.1100190000000003</v>
      </c>
      <c r="P38" s="25">
        <f t="shared" si="35"/>
        <v>2.234059108453998</v>
      </c>
      <c r="Q38" s="2">
        <f t="shared" si="36"/>
        <v>2.5973070261149731</v>
      </c>
      <c r="R38" s="2">
        <f t="shared" si="37"/>
        <v>2.9100148588410102</v>
      </c>
      <c r="S38" s="2">
        <f t="shared" si="38"/>
        <v>2.0660782110786409</v>
      </c>
      <c r="T38" s="2">
        <f t="shared" si="39"/>
        <v>3.0417180552815761</v>
      </c>
      <c r="U38" s="2">
        <f t="shared" si="40"/>
        <v>2.1570859475980182</v>
      </c>
      <c r="V38" s="39">
        <f t="shared" si="41"/>
        <v>2.5611956354066674</v>
      </c>
      <c r="W38" s="8"/>
      <c r="X38" s="8"/>
      <c r="Y38" s="8"/>
    </row>
    <row r="39" spans="1:25" x14ac:dyDescent="0.25">
      <c r="A39" s="34">
        <v>231</v>
      </c>
      <c r="B39" s="28">
        <v>13.153</v>
      </c>
      <c r="C39" s="2">
        <v>12.683</v>
      </c>
      <c r="D39" s="2">
        <v>6.8959999999999999</v>
      </c>
      <c r="E39" s="2">
        <v>13.526999999999999</v>
      </c>
      <c r="F39" s="2">
        <v>13.244</v>
      </c>
      <c r="G39" s="2">
        <v>12.313000000000001</v>
      </c>
      <c r="H39" s="29">
        <v>12.553898</v>
      </c>
      <c r="I39" s="28">
        <v>1.5669999999999999</v>
      </c>
      <c r="J39" s="2">
        <v>1.736</v>
      </c>
      <c r="K39" s="2">
        <v>1.246</v>
      </c>
      <c r="L39" s="2">
        <v>1.615</v>
      </c>
      <c r="M39" s="2">
        <v>1.901</v>
      </c>
      <c r="N39" s="2">
        <v>3.2469999999999999</v>
      </c>
      <c r="O39" s="29">
        <v>1.730262</v>
      </c>
      <c r="P39" s="25">
        <f t="shared" ref="P39" si="42">((B39/B$5)+(I39/I$5))/2</f>
        <v>0.90126739305366632</v>
      </c>
      <c r="Q39" s="2">
        <f t="shared" ref="Q39" si="43">((C39/C$5)+(J39/J$5))/2</f>
        <v>0.89593650851928996</v>
      </c>
      <c r="R39" s="2">
        <f t="shared" ref="R39" si="44">((D39/D$5)+(K39/K$5))/2</f>
        <v>0.9188480345805754</v>
      </c>
      <c r="S39" s="2">
        <f t="shared" ref="S39" si="45">((E39/E$5)+(L39/L$5))/2</f>
        <v>0.94561190786080895</v>
      </c>
      <c r="T39" s="2">
        <f t="shared" ref="T39" si="46">((F39/F$5)+(M39/M$5))/2</f>
        <v>0.88417478096078284</v>
      </c>
      <c r="U39" s="2">
        <f t="shared" ref="U39" si="47">((G39/G$5)+(N39/N$5))/2</f>
        <v>1.1646837805633348</v>
      </c>
      <c r="V39" s="39">
        <f t="shared" ref="V39" si="48">((H39/H$5)+(O39/O$5))/2</f>
        <v>0.91521081568221518</v>
      </c>
      <c r="W39" s="8"/>
      <c r="X39" s="8"/>
      <c r="Y39" s="8"/>
    </row>
    <row r="40" spans="1:25" x14ac:dyDescent="0.25">
      <c r="A40" s="34">
        <v>234</v>
      </c>
      <c r="B40" s="28">
        <v>14.486000000000001</v>
      </c>
      <c r="C40" s="2">
        <v>13.946</v>
      </c>
      <c r="D40" s="2">
        <v>7.7709999999999999</v>
      </c>
      <c r="E40" s="2">
        <v>14.814</v>
      </c>
      <c r="F40" s="2">
        <v>14.973000000000001</v>
      </c>
      <c r="G40" s="2">
        <v>10.797000000000001</v>
      </c>
      <c r="H40" s="29">
        <v>13.819913</v>
      </c>
      <c r="I40" s="28">
        <v>1.643</v>
      </c>
      <c r="J40" s="2">
        <v>1.8069999999999999</v>
      </c>
      <c r="K40" s="2">
        <v>1.4239999999999999</v>
      </c>
      <c r="L40" s="2">
        <v>1.7290000000000001</v>
      </c>
      <c r="M40" s="2">
        <v>1.996</v>
      </c>
      <c r="N40" s="2">
        <v>2.262</v>
      </c>
      <c r="O40" s="29">
        <v>1.7892380000000001</v>
      </c>
      <c r="P40" s="25">
        <f t="shared" ref="P40:P43" si="49">((B40/B$5)+(I40/I$5))/2</f>
        <v>0.96931992882455742</v>
      </c>
      <c r="Q40" s="2">
        <f t="shared" ref="Q40:Q43" si="50">((C40/C$5)+(J40/J$5))/2</f>
        <v>0.95966163019143147</v>
      </c>
      <c r="R40" s="2">
        <f t="shared" ref="R40:R43" si="51">((D40/D$5)+(K40/K$5))/2</f>
        <v>1.0426729704173985</v>
      </c>
      <c r="S40" s="2">
        <f t="shared" ref="S40:S43" si="52">((E40/E$5)+(L40/L$5))/2</f>
        <v>1.0240523931141179</v>
      </c>
      <c r="T40" s="2">
        <f t="shared" ref="T40:T43" si="53">((F40/F$5)+(M40/M$5))/2</f>
        <v>0.96443938894101489</v>
      </c>
      <c r="U40" s="2">
        <f t="shared" ref="U40:U43" si="54">((G40/G$5)+(N40/N$5))/2</f>
        <v>0.90698429421585525</v>
      </c>
      <c r="V40" s="39">
        <f t="shared" ref="V40:V43" si="55">((H40/H$5)+(O40/O$5))/2</f>
        <v>0.97730046821667682</v>
      </c>
      <c r="W40" s="8"/>
      <c r="X40" s="8"/>
      <c r="Y40" s="8"/>
    </row>
    <row r="41" spans="1:25" x14ac:dyDescent="0.25">
      <c r="A41" s="34">
        <v>235</v>
      </c>
      <c r="B41" s="28">
        <v>12.951000000000001</v>
      </c>
      <c r="C41" s="2">
        <v>12.576000000000001</v>
      </c>
      <c r="D41" s="2">
        <v>6.641</v>
      </c>
      <c r="E41" s="2">
        <v>13.071</v>
      </c>
      <c r="F41" s="2">
        <v>13.159000000000001</v>
      </c>
      <c r="G41" s="2">
        <v>9.9949999999999992</v>
      </c>
      <c r="H41" s="29">
        <v>12.279408999999999</v>
      </c>
      <c r="I41" s="28">
        <v>1.506</v>
      </c>
      <c r="J41" s="2">
        <v>1.7689999999999999</v>
      </c>
      <c r="K41" s="2">
        <v>1.181</v>
      </c>
      <c r="L41" s="2">
        <v>1.5529999999999999</v>
      </c>
      <c r="M41" s="2">
        <v>1.9850000000000001</v>
      </c>
      <c r="N41" s="2">
        <v>2.165</v>
      </c>
      <c r="O41" s="29">
        <v>1.693036</v>
      </c>
      <c r="P41" s="25">
        <f t="shared" si="49"/>
        <v>0.87703946745415751</v>
      </c>
      <c r="Q41" s="2">
        <f t="shared" si="50"/>
        <v>0.90030130924170659</v>
      </c>
      <c r="R41" s="2">
        <f t="shared" si="51"/>
        <v>0.87798892340942869</v>
      </c>
      <c r="S41" s="2">
        <f t="shared" si="52"/>
        <v>0.91153796566881951</v>
      </c>
      <c r="T41" s="2">
        <f t="shared" si="53"/>
        <v>0.90058476999477377</v>
      </c>
      <c r="U41" s="2">
        <f t="shared" si="54"/>
        <v>0.85348491019495909</v>
      </c>
      <c r="V41" s="39">
        <f t="shared" si="55"/>
        <v>0.89535831440688307</v>
      </c>
      <c r="W41" s="8"/>
      <c r="X41" s="8"/>
      <c r="Y41" s="8"/>
    </row>
    <row r="42" spans="1:25" x14ac:dyDescent="0.25">
      <c r="A42" s="34">
        <v>236</v>
      </c>
      <c r="B42" s="28">
        <v>13.869</v>
      </c>
      <c r="C42" s="2">
        <v>12.872999999999999</v>
      </c>
      <c r="D42" s="2">
        <v>7.0759999999999996</v>
      </c>
      <c r="E42" s="2">
        <v>14.114000000000001</v>
      </c>
      <c r="F42" s="2">
        <v>14.241</v>
      </c>
      <c r="G42" s="2">
        <v>10.92</v>
      </c>
      <c r="H42" s="29">
        <v>13.063470000000001</v>
      </c>
      <c r="I42" s="28">
        <v>1.581</v>
      </c>
      <c r="J42" s="2">
        <v>1.7549999999999999</v>
      </c>
      <c r="K42" s="2">
        <v>1.244</v>
      </c>
      <c r="L42" s="2">
        <v>1.619</v>
      </c>
      <c r="M42" s="2">
        <v>1.9430000000000001</v>
      </c>
      <c r="N42" s="2">
        <v>2.2959999999999998</v>
      </c>
      <c r="O42" s="29">
        <v>1.715741</v>
      </c>
      <c r="P42" s="25">
        <f t="shared" si="49"/>
        <v>0.93027794063912617</v>
      </c>
      <c r="Q42" s="2">
        <f t="shared" si="50"/>
        <v>0.907604879459184</v>
      </c>
      <c r="R42" s="2">
        <f t="shared" si="51"/>
        <v>0.9302779954072673</v>
      </c>
      <c r="S42" s="2">
        <f t="shared" si="52"/>
        <v>0.96743643738284102</v>
      </c>
      <c r="T42" s="2">
        <f t="shared" si="53"/>
        <v>0.92752413953214297</v>
      </c>
      <c r="U42" s="2">
        <f t="shared" si="54"/>
        <v>0.91892435911245141</v>
      </c>
      <c r="V42" s="39">
        <f t="shared" si="55"/>
        <v>0.93019759555718551</v>
      </c>
      <c r="W42" s="8"/>
      <c r="X42" s="8"/>
      <c r="Y42" s="8"/>
    </row>
    <row r="43" spans="1:25" x14ac:dyDescent="0.25">
      <c r="A43" s="34">
        <v>237</v>
      </c>
      <c r="B43" s="28">
        <v>12.565</v>
      </c>
      <c r="C43" s="2">
        <v>12.055</v>
      </c>
      <c r="D43" s="2">
        <v>6.3780000000000001</v>
      </c>
      <c r="E43" s="2">
        <v>12.72</v>
      </c>
      <c r="F43" s="2">
        <v>12.669</v>
      </c>
      <c r="G43" s="2">
        <v>9.4260000000000002</v>
      </c>
      <c r="H43" s="29">
        <v>11.844617</v>
      </c>
      <c r="I43" s="28">
        <v>1.4359999999999999</v>
      </c>
      <c r="J43" s="2">
        <v>1.554</v>
      </c>
      <c r="K43" s="2">
        <v>1.131</v>
      </c>
      <c r="L43" s="2">
        <v>1.496</v>
      </c>
      <c r="M43" s="2">
        <v>1.75</v>
      </c>
      <c r="N43" s="2">
        <v>2.0169999999999999</v>
      </c>
      <c r="O43" s="29">
        <v>1.5474490000000001</v>
      </c>
      <c r="P43" s="25">
        <f t="shared" si="49"/>
        <v>0.84383712874243422</v>
      </c>
      <c r="Q43" s="2">
        <f t="shared" si="50"/>
        <v>0.82753964210917852</v>
      </c>
      <c r="R43" s="2">
        <f t="shared" si="51"/>
        <v>0.84204403620154</v>
      </c>
      <c r="S43" s="2">
        <f t="shared" si="52"/>
        <v>0.88261339358070778</v>
      </c>
      <c r="T43" s="2">
        <f t="shared" si="53"/>
        <v>0.83006982642461102</v>
      </c>
      <c r="U43" s="2">
        <f t="shared" si="54"/>
        <v>0.80006336506355014</v>
      </c>
      <c r="V43" s="39">
        <f t="shared" si="55"/>
        <v>0.8412612873787163</v>
      </c>
      <c r="W43" s="8"/>
      <c r="X43" s="8"/>
      <c r="Y43" s="8"/>
    </row>
    <row r="44" spans="1:25" x14ac:dyDescent="0.25">
      <c r="A44" s="34">
        <v>238</v>
      </c>
      <c r="B44" s="28">
        <v>12.601000000000001</v>
      </c>
      <c r="C44" s="2">
        <v>11.973000000000001</v>
      </c>
      <c r="D44" s="2">
        <v>6.5339999999999998</v>
      </c>
      <c r="E44" s="2">
        <v>12.913</v>
      </c>
      <c r="F44" s="2">
        <v>12.856</v>
      </c>
      <c r="G44" s="2">
        <v>9.3330000000000002</v>
      </c>
      <c r="H44" s="29">
        <v>11.923762999999999</v>
      </c>
      <c r="I44" s="28">
        <v>1.4790000000000001</v>
      </c>
      <c r="J44" s="2">
        <v>1.7649999999999999</v>
      </c>
      <c r="K44" s="2">
        <v>1.165</v>
      </c>
      <c r="L44" s="2">
        <v>1.516</v>
      </c>
      <c r="M44" s="2">
        <v>1.786</v>
      </c>
      <c r="N44" s="2">
        <v>2.093</v>
      </c>
      <c r="O44" s="29">
        <v>1.626619</v>
      </c>
      <c r="P44" s="25">
        <f t="shared" ref="P44" si="56">((B44/B$5)+(I44/I$5))/2</f>
        <v>0.85719004798024012</v>
      </c>
      <c r="Q44" s="2">
        <f t="shared" ref="Q44" si="57">((C44/C$5)+(J44/J$5))/2</f>
        <v>0.87735867371628962</v>
      </c>
      <c r="R44" s="2">
        <f t="shared" ref="R44" si="58">((D44/D$5)+(K44/K$5))/2</f>
        <v>0.86494394164527888</v>
      </c>
      <c r="S44" s="2">
        <f t="shared" ref="S44" si="59">((E44/E$5)+(L44/L$5))/2</f>
        <v>0.89522072968083632</v>
      </c>
      <c r="T44" s="2">
        <f t="shared" ref="T44" si="60">((F44/F$5)+(M44/M$5))/2</f>
        <v>0.84465655578399079</v>
      </c>
      <c r="U44" s="2">
        <f t="shared" ref="U44" si="61">((G44/G$5)+(N44/N$5))/2</f>
        <v>0.81090022148319685</v>
      </c>
      <c r="V44" s="39">
        <f t="shared" ref="V44" si="62">((H44/H$5)+(O44/O$5))/2</f>
        <v>0.86488101373349768</v>
      </c>
      <c r="W44" s="8"/>
      <c r="X44" s="8"/>
      <c r="Y44" s="8"/>
    </row>
    <row r="45" spans="1:25" x14ac:dyDescent="0.25">
      <c r="A45" s="34">
        <v>239</v>
      </c>
      <c r="B45" s="28">
        <v>13.172000000000001</v>
      </c>
      <c r="C45" s="2">
        <v>12.427</v>
      </c>
      <c r="D45" s="2">
        <v>6.806</v>
      </c>
      <c r="E45" s="2">
        <v>13.218</v>
      </c>
      <c r="F45" s="2">
        <v>13.760999999999999</v>
      </c>
      <c r="G45" s="2">
        <v>10.935</v>
      </c>
      <c r="H45" s="29">
        <v>12.506705999999999</v>
      </c>
      <c r="I45" s="28">
        <v>1.573</v>
      </c>
      <c r="J45" s="2">
        <v>1.744</v>
      </c>
      <c r="K45" s="2">
        <v>1.23</v>
      </c>
      <c r="L45" s="2">
        <v>1.5880000000000001</v>
      </c>
      <c r="M45" s="2">
        <v>1.988</v>
      </c>
      <c r="N45" s="2">
        <v>2.3420000000000001</v>
      </c>
      <c r="O45" s="29">
        <v>1.717133</v>
      </c>
      <c r="P45" s="25">
        <f t="shared" ref="P45" si="63">((B45/B$5)+(I45/I$5))/2</f>
        <v>0.90362004143654895</v>
      </c>
      <c r="Q45" s="2">
        <f t="shared" ref="Q45" si="64">((C45/C$5)+(J45/J$5))/2</f>
        <v>0.88862332239815678</v>
      </c>
      <c r="R45" s="2">
        <f t="shared" ref="R45" si="65">((D45/D$5)+(K45/K$5))/2</f>
        <v>0.90695123598541127</v>
      </c>
      <c r="S45" s="2">
        <f t="shared" ref="S45" si="66">((E45/E$5)+(L45/L$5))/2</f>
        <v>0.92688661869796918</v>
      </c>
      <c r="T45" s="2">
        <f t="shared" ref="T45" si="67">((F45/F$5)+(M45/M$5))/2</f>
        <v>0.92162644027051854</v>
      </c>
      <c r="U45" s="2">
        <f t="shared" ref="U45" si="68">((G45/G$5)+(N45/N$5))/2</f>
        <v>0.92855500727057305</v>
      </c>
      <c r="V45" s="39">
        <f t="shared" ref="V45" si="69">((H45/H$5)+(O45/O$5))/2</f>
        <v>0.91003810502682714</v>
      </c>
      <c r="W45" s="8"/>
      <c r="X45" s="8"/>
      <c r="Y45" s="8"/>
    </row>
    <row r="46" spans="1:25" x14ac:dyDescent="0.25">
      <c r="A46" s="34">
        <v>241</v>
      </c>
      <c r="B46" s="28">
        <v>15.802</v>
      </c>
      <c r="C46" s="2">
        <v>15.023999999999999</v>
      </c>
      <c r="D46" s="2">
        <v>8.3719999999999999</v>
      </c>
      <c r="E46" s="2">
        <v>15.571</v>
      </c>
      <c r="F46" s="2">
        <v>16.029</v>
      </c>
      <c r="G46" s="2">
        <v>13.396000000000001</v>
      </c>
      <c r="H46" s="29">
        <v>14.889101</v>
      </c>
      <c r="I46" s="28">
        <v>1.9079999999999999</v>
      </c>
      <c r="J46" s="2">
        <v>2.0550000000000002</v>
      </c>
      <c r="K46" s="2">
        <v>1.54</v>
      </c>
      <c r="L46" s="2">
        <v>1.9730000000000001</v>
      </c>
      <c r="M46" s="2">
        <v>2.3530000000000002</v>
      </c>
      <c r="N46" s="2">
        <v>2.9009999999999998</v>
      </c>
      <c r="O46" s="29">
        <v>2.0683470000000002</v>
      </c>
      <c r="P46" s="25">
        <v>1.0899267494210654</v>
      </c>
      <c r="Q46" s="2">
        <v>1.0609493672407579</v>
      </c>
      <c r="R46" s="2">
        <v>1.1254464406321762</v>
      </c>
      <c r="S46" s="2">
        <v>1.1216281730147426</v>
      </c>
      <c r="T46" s="2">
        <v>1.0820975229088754</v>
      </c>
      <c r="U46" s="2">
        <v>1.143766577579707</v>
      </c>
      <c r="V46" s="39">
        <f t="shared" ref="V46" si="70">((H46/H$5)+(O46/O$5))/2</f>
        <v>1.0896974549234129</v>
      </c>
      <c r="W46" s="8"/>
      <c r="X46" s="8"/>
      <c r="Y46" s="8"/>
    </row>
    <row r="47" spans="1:25" x14ac:dyDescent="0.25">
      <c r="A47" s="34">
        <v>219</v>
      </c>
      <c r="B47" s="28">
        <v>15.464</v>
      </c>
      <c r="C47" s="2">
        <v>15.879</v>
      </c>
      <c r="D47" s="2">
        <v>13.259</v>
      </c>
      <c r="E47" s="2">
        <v>22.045999999999999</v>
      </c>
      <c r="F47" s="2">
        <v>26.202000000000002</v>
      </c>
      <c r="G47" s="2">
        <v>24.937000000000001</v>
      </c>
      <c r="H47" s="29">
        <v>19.573437999999999</v>
      </c>
      <c r="I47" s="28">
        <v>2.1459999999999999</v>
      </c>
      <c r="J47" s="2">
        <v>2.3450000000000002</v>
      </c>
      <c r="K47" s="2">
        <v>3.0590000000000002</v>
      </c>
      <c r="L47" s="2">
        <v>3.35</v>
      </c>
      <c r="M47" s="2">
        <v>4.9089999999999998</v>
      </c>
      <c r="N47" s="2">
        <v>6.8330000000000002</v>
      </c>
      <c r="O47" s="29">
        <v>3.3407429999999998</v>
      </c>
      <c r="P47" s="25">
        <f t="shared" ref="P47" si="71">((B47/B$5)+(I47/I$5))/2</f>
        <v>1.1450194916278411</v>
      </c>
      <c r="Q47" s="2">
        <f t="shared" ref="Q47" si="72">((C47/C$5)+(J47/J$5))/2</f>
        <v>1.1646332126464576</v>
      </c>
      <c r="R47" s="2">
        <f t="shared" ref="R47" si="73">((D47/D$5)+(K47/K$5))/2</f>
        <v>2.0078789679859517</v>
      </c>
      <c r="S47" s="2">
        <f t="shared" ref="S47" si="74">((E47/E$5)+(L47/L$5))/2</f>
        <v>1.7498315774825439</v>
      </c>
      <c r="T47" s="2">
        <f t="shared" ref="T47" si="75">((F47/F$5)+(M47/M$5))/2</f>
        <v>2.0128124444861699</v>
      </c>
      <c r="U47" s="2">
        <f t="shared" ref="U47" si="76">((G47/G$5)+(N47/N$5))/2</f>
        <v>2.4089778954383885</v>
      </c>
      <c r="V47" s="39">
        <f t="shared" ref="V47" si="77">((H47/H$5)+(O47/O$5))/2</f>
        <v>1.5950919675484045</v>
      </c>
      <c r="W47" s="8"/>
      <c r="X47" s="8"/>
      <c r="Y47" s="8"/>
    </row>
    <row r="48" spans="1:25" x14ac:dyDescent="0.25">
      <c r="A48" s="34">
        <v>243</v>
      </c>
      <c r="B48" s="28">
        <v>12.707000000000001</v>
      </c>
      <c r="C48" s="2">
        <v>12.266</v>
      </c>
      <c r="D48" s="2">
        <v>6.556</v>
      </c>
      <c r="E48" s="2">
        <v>12.93</v>
      </c>
      <c r="F48" s="2">
        <v>13.205</v>
      </c>
      <c r="G48" s="2">
        <v>10.406000000000001</v>
      </c>
      <c r="H48" s="29">
        <v>12.145640999999999</v>
      </c>
      <c r="I48" s="28">
        <v>1.5</v>
      </c>
      <c r="J48" s="2">
        <v>1.7130000000000001</v>
      </c>
      <c r="K48" s="2">
        <v>1.1759999999999999</v>
      </c>
      <c r="L48" s="2">
        <v>1.5449999999999999</v>
      </c>
      <c r="M48" s="2">
        <v>2.101</v>
      </c>
      <c r="N48" s="2">
        <v>2.2170000000000001</v>
      </c>
      <c r="O48" s="29">
        <v>1.705829</v>
      </c>
      <c r="P48" s="25">
        <f t="shared" ref="P48" si="78">((B48/B$5)+(I48/I$5))/2</f>
        <v>0.86680756427368422</v>
      </c>
      <c r="Q48" s="2">
        <f t="shared" ref="Q48" si="79">((C48/C$5)+(J48/J$5))/2</f>
        <v>0.87500718460983373</v>
      </c>
      <c r="R48" s="2">
        <f t="shared" ref="R48" si="80">((D48/D$5)+(K48/K$5))/2</f>
        <v>0.870429825746319</v>
      </c>
      <c r="S48" s="2">
        <f t="shared" ref="S48" si="81">((E48/E$5)+(L48/L$5))/2</f>
        <v>0.90424934309078853</v>
      </c>
      <c r="T48" s="2">
        <f t="shared" ref="T48" si="82">((F48/F$5)+(M48/M$5))/2</f>
        <v>0.92876991566896228</v>
      </c>
      <c r="U48" s="2">
        <f t="shared" ref="U48" si="83">((G48/G$5)+(N48/N$5))/2</f>
        <v>0.88134904472748821</v>
      </c>
      <c r="V48" s="39">
        <f t="shared" ref="V48" si="84">((H48/H$5)+(O48/O$5))/2</f>
        <v>0.89377259988159485</v>
      </c>
      <c r="W48" s="8"/>
      <c r="X48" s="8"/>
      <c r="Y48" s="8"/>
    </row>
    <row r="49" spans="1:25" x14ac:dyDescent="0.25">
      <c r="A49" s="34">
        <v>244</v>
      </c>
      <c r="B49" s="28">
        <v>18.486000000000001</v>
      </c>
      <c r="C49" s="2">
        <v>17.265000000000001</v>
      </c>
      <c r="D49" s="2">
        <v>9.2579999999999991</v>
      </c>
      <c r="E49" s="2">
        <v>17.122</v>
      </c>
      <c r="F49" s="2">
        <v>17.186</v>
      </c>
      <c r="G49" s="2">
        <v>13.773</v>
      </c>
      <c r="H49" s="29">
        <v>16.638233</v>
      </c>
      <c r="I49" s="28">
        <v>1.9590000000000001</v>
      </c>
      <c r="J49" s="2">
        <v>2.1269999999999998</v>
      </c>
      <c r="K49" s="2">
        <v>1.5269999999999999</v>
      </c>
      <c r="L49" s="2">
        <v>1.931</v>
      </c>
      <c r="M49" s="2">
        <v>2.2890000000000001</v>
      </c>
      <c r="N49" s="2">
        <v>2.4569999999999999</v>
      </c>
      <c r="O49" s="29">
        <v>2.056384</v>
      </c>
      <c r="P49" s="25">
        <v>1.1982594616841125</v>
      </c>
      <c r="Q49" s="2">
        <v>1.1605116687898145</v>
      </c>
      <c r="R49" s="2">
        <v>1.1805597730649735</v>
      </c>
      <c r="S49" s="2">
        <v>1.1640123236986648</v>
      </c>
      <c r="T49" s="2">
        <v>1.1065220557979303</v>
      </c>
      <c r="U49" s="2">
        <v>1.0732908262871605</v>
      </c>
      <c r="V49" s="39">
        <f t="shared" ref="V49:V54" si="85">((H49/H$5)+(O49/O$5))/2</f>
        <v>1.1510459037743466</v>
      </c>
      <c r="W49" s="8"/>
      <c r="X49" s="8"/>
      <c r="Y49" s="8"/>
    </row>
    <row r="50" spans="1:25" x14ac:dyDescent="0.25">
      <c r="A50" s="34">
        <v>245</v>
      </c>
      <c r="B50" s="28">
        <v>12.457000000000001</v>
      </c>
      <c r="C50" s="2">
        <v>12.006</v>
      </c>
      <c r="D50" s="2">
        <v>6.2629999999999999</v>
      </c>
      <c r="E50" s="2">
        <v>12.439</v>
      </c>
      <c r="F50" s="2">
        <v>12.547000000000001</v>
      </c>
      <c r="G50" s="2">
        <v>9.4700000000000006</v>
      </c>
      <c r="H50" s="29">
        <v>11.720281999999999</v>
      </c>
      <c r="I50" s="28">
        <v>1.417</v>
      </c>
      <c r="J50" s="2">
        <v>1.6080000000000001</v>
      </c>
      <c r="K50" s="2">
        <v>1.1120000000000001</v>
      </c>
      <c r="L50" s="2">
        <v>1.46</v>
      </c>
      <c r="M50" s="2">
        <v>1.756</v>
      </c>
      <c r="N50" s="2">
        <v>2.0419999999999998</v>
      </c>
      <c r="O50" s="29">
        <v>1.5513650000000001</v>
      </c>
      <c r="P50" s="25">
        <f t="shared" ref="P50:P54" si="86">((B50/B$5)+(I50/I$5))/2</f>
        <v>0.83471200432485504</v>
      </c>
      <c r="Q50" s="2">
        <f t="shared" ref="Q50:Q54" si="87">((C50/C$5)+(J50/J$5))/2</f>
        <v>0.83927017039599827</v>
      </c>
      <c r="R50" s="2">
        <f t="shared" ref="R50:R54" si="88">((D50/D$5)+(K50/K$5))/2</f>
        <v>0.82736782385519392</v>
      </c>
      <c r="S50" s="2">
        <f t="shared" ref="S50:S54" si="89">((E50/E$5)+(L50/L$5))/2</f>
        <v>0.86225739380990962</v>
      </c>
      <c r="T50" s="2">
        <f t="shared" ref="T50:T54" si="90">((F50/F$5)+(M50/M$5))/2</f>
        <v>0.82732254962536689</v>
      </c>
      <c r="U50" s="2">
        <f t="shared" ref="U50:U54" si="91">((G50/G$5)+(N50/N$5))/2</f>
        <v>0.80684191216070666</v>
      </c>
      <c r="V50" s="39">
        <f t="shared" si="85"/>
        <v>0.83770203772960394</v>
      </c>
      <c r="W50" s="8"/>
      <c r="X50" s="8"/>
      <c r="Y50" s="8"/>
    </row>
    <row r="51" spans="1:25" x14ac:dyDescent="0.25">
      <c r="A51" s="34">
        <v>248</v>
      </c>
      <c r="B51" s="28">
        <v>13.992000000000001</v>
      </c>
      <c r="C51" s="2">
        <v>13.612</v>
      </c>
      <c r="D51" s="2">
        <v>7.1589999999999998</v>
      </c>
      <c r="E51" s="2">
        <v>13.968999999999999</v>
      </c>
      <c r="F51" s="2">
        <v>13.958</v>
      </c>
      <c r="G51" s="2">
        <v>11.811999999999999</v>
      </c>
      <c r="H51" s="29">
        <v>13.213692</v>
      </c>
      <c r="I51" s="28">
        <v>1.6240000000000001</v>
      </c>
      <c r="J51" s="2">
        <v>1.8740000000000001</v>
      </c>
      <c r="K51" s="2">
        <v>1.2829999999999999</v>
      </c>
      <c r="L51" s="2">
        <v>1.659</v>
      </c>
      <c r="M51" s="2">
        <v>2.0350000000000001</v>
      </c>
      <c r="N51" s="2">
        <v>2.3050000000000002</v>
      </c>
      <c r="O51" s="29">
        <v>1.787736</v>
      </c>
      <c r="P51" s="25">
        <f t="shared" si="86"/>
        <v>0.94667750506533377</v>
      </c>
      <c r="Q51" s="2">
        <f t="shared" si="87"/>
        <v>0.96427498745379547</v>
      </c>
      <c r="R51" s="2">
        <f t="shared" si="88"/>
        <v>0.9500656490611914</v>
      </c>
      <c r="S51" s="2">
        <f t="shared" si="89"/>
        <v>0.97396050768235876</v>
      </c>
      <c r="T51" s="2">
        <f t="shared" si="90"/>
        <v>0.939076511275443</v>
      </c>
      <c r="U51" s="2">
        <f t="shared" si="91"/>
        <v>0.9591138820820766</v>
      </c>
      <c r="V51" s="39">
        <f t="shared" si="85"/>
        <v>0.95456113435409973</v>
      </c>
      <c r="W51" s="8"/>
      <c r="X51" s="8"/>
      <c r="Y51" s="8"/>
    </row>
    <row r="52" spans="1:25" x14ac:dyDescent="0.25">
      <c r="A52" s="34">
        <v>249</v>
      </c>
      <c r="B52" s="28">
        <v>16.510000000000002</v>
      </c>
      <c r="C52" s="2">
        <v>16.77</v>
      </c>
      <c r="D52" s="2">
        <v>8.327</v>
      </c>
      <c r="E52" s="2">
        <v>15.593</v>
      </c>
      <c r="F52" s="2">
        <v>17.274999999999999</v>
      </c>
      <c r="G52" s="2">
        <v>16.588999999999999</v>
      </c>
      <c r="H52" s="29">
        <v>15.880744999999999</v>
      </c>
      <c r="I52" s="28">
        <v>2.3330000000000002</v>
      </c>
      <c r="J52" s="2">
        <v>2.9079999999999999</v>
      </c>
      <c r="K52" s="2">
        <v>1.6259999999999999</v>
      </c>
      <c r="L52" s="2">
        <v>2.1480000000000001</v>
      </c>
      <c r="M52" s="2">
        <v>2.8809999999999998</v>
      </c>
      <c r="N52" s="2">
        <v>4.2880000000000003</v>
      </c>
      <c r="O52" s="29">
        <v>2.5826639999999998</v>
      </c>
      <c r="P52" s="25">
        <f t="shared" si="86"/>
        <v>1.2342364483120098</v>
      </c>
      <c r="Q52" s="2">
        <f t="shared" si="87"/>
        <v>1.3379453247002915</v>
      </c>
      <c r="R52" s="2">
        <f t="shared" si="88"/>
        <v>1.1536798595164122</v>
      </c>
      <c r="S52" s="2">
        <f t="shared" si="89"/>
        <v>1.1732746412579913</v>
      </c>
      <c r="T52" s="2">
        <f t="shared" si="90"/>
        <v>1.2454355485093933</v>
      </c>
      <c r="U52" s="2">
        <f t="shared" si="91"/>
        <v>1.5522350280051702</v>
      </c>
      <c r="V52" s="39">
        <f t="shared" si="85"/>
        <v>1.2607407729578051</v>
      </c>
      <c r="W52" s="8"/>
      <c r="X52" s="8"/>
      <c r="Y52" s="8"/>
    </row>
    <row r="53" spans="1:25" x14ac:dyDescent="0.25">
      <c r="A53" s="34">
        <v>250</v>
      </c>
      <c r="B53" s="28">
        <v>13.37</v>
      </c>
      <c r="C53" s="2">
        <v>12.582000000000001</v>
      </c>
      <c r="D53" s="2">
        <v>7.0469999999999997</v>
      </c>
      <c r="E53" s="2">
        <v>13.4</v>
      </c>
      <c r="F53" s="2">
        <v>13.244</v>
      </c>
      <c r="G53" s="2">
        <v>10.457000000000001</v>
      </c>
      <c r="H53" s="29">
        <v>12.496017</v>
      </c>
      <c r="I53" s="28">
        <v>1.54</v>
      </c>
      <c r="J53" s="2">
        <v>1.629</v>
      </c>
      <c r="K53" s="2">
        <v>1.252</v>
      </c>
      <c r="L53" s="2">
        <v>1.581</v>
      </c>
      <c r="M53" s="2">
        <v>1.8109999999999999</v>
      </c>
      <c r="N53" s="2">
        <v>2.1560000000000001</v>
      </c>
      <c r="O53" s="29">
        <v>1.632706</v>
      </c>
      <c r="P53" s="25">
        <f t="shared" si="86"/>
        <v>0.90127369566967741</v>
      </c>
      <c r="Q53" s="2">
        <f t="shared" si="87"/>
        <v>0.86548459892830754</v>
      </c>
      <c r="R53" s="2">
        <f t="shared" si="88"/>
        <v>0.93122842091044178</v>
      </c>
      <c r="S53" s="2">
        <f t="shared" si="89"/>
        <v>0.93125792997879886</v>
      </c>
      <c r="T53" s="2">
        <f t="shared" si="90"/>
        <v>0.86351362393598941</v>
      </c>
      <c r="U53" s="2">
        <f t="shared" si="91"/>
        <v>0.8716323109651013</v>
      </c>
      <c r="V53" s="39">
        <f t="shared" si="85"/>
        <v>0.88756718895326836</v>
      </c>
      <c r="W53" s="8"/>
      <c r="X53" s="8"/>
      <c r="Y53" s="8"/>
    </row>
    <row r="54" spans="1:25" x14ac:dyDescent="0.25">
      <c r="A54" s="34">
        <v>251</v>
      </c>
      <c r="B54" s="28">
        <v>13.047000000000001</v>
      </c>
      <c r="C54" s="2">
        <v>12.253</v>
      </c>
      <c r="D54" s="2">
        <v>6.7009999999999996</v>
      </c>
      <c r="E54" s="2">
        <v>13.018000000000001</v>
      </c>
      <c r="F54" s="2">
        <v>12.994</v>
      </c>
      <c r="G54" s="2">
        <v>10.779</v>
      </c>
      <c r="H54" s="29">
        <v>12.198378</v>
      </c>
      <c r="I54" s="28">
        <v>1.506</v>
      </c>
      <c r="J54" s="2">
        <v>1.5920000000000001</v>
      </c>
      <c r="K54" s="2">
        <v>1.204</v>
      </c>
      <c r="L54" s="2">
        <v>1.5469999999999999</v>
      </c>
      <c r="M54" s="2">
        <v>1.944</v>
      </c>
      <c r="N54" s="2">
        <v>2.319</v>
      </c>
      <c r="O54" s="29">
        <v>1.6444529999999999</v>
      </c>
      <c r="P54" s="25">
        <f t="shared" si="86"/>
        <v>0.88040128283446295</v>
      </c>
      <c r="Q54" s="2">
        <f t="shared" si="87"/>
        <v>0.84425386743267539</v>
      </c>
      <c r="R54" s="2">
        <f t="shared" si="88"/>
        <v>0.89040497095771987</v>
      </c>
      <c r="S54" s="2">
        <f t="shared" si="89"/>
        <v>0.90792823931959754</v>
      </c>
      <c r="T54" s="2">
        <f t="shared" si="90"/>
        <v>0.88559399464310362</v>
      </c>
      <c r="U54" s="2">
        <f t="shared" si="91"/>
        <v>0.91734157892610935</v>
      </c>
      <c r="V54" s="39">
        <f t="shared" si="85"/>
        <v>0.87966732696156702</v>
      </c>
      <c r="W54" s="8"/>
      <c r="X54" s="8"/>
      <c r="Y54" s="8"/>
    </row>
    <row r="55" spans="1:25" x14ac:dyDescent="0.25">
      <c r="A55" s="34">
        <v>252</v>
      </c>
      <c r="B55" s="28">
        <v>12.875999999999999</v>
      </c>
      <c r="C55" s="2">
        <v>14.680999999999999</v>
      </c>
      <c r="D55" s="2">
        <v>6.7640000000000002</v>
      </c>
      <c r="E55" s="2">
        <v>13.105</v>
      </c>
      <c r="F55" s="2">
        <v>16.277000000000001</v>
      </c>
      <c r="G55" s="2">
        <v>10.339</v>
      </c>
      <c r="H55" s="29">
        <v>13.587434</v>
      </c>
      <c r="I55" s="28">
        <v>1.498</v>
      </c>
      <c r="J55" s="2">
        <v>4.1980000000000004</v>
      </c>
      <c r="K55" s="2">
        <v>1.365</v>
      </c>
      <c r="L55" s="2">
        <v>1.7070000000000001</v>
      </c>
      <c r="M55" s="2">
        <v>5.8239999999999998</v>
      </c>
      <c r="N55" s="2">
        <v>2.6619999999999999</v>
      </c>
      <c r="O55" s="29">
        <v>3.3052920000000001</v>
      </c>
      <c r="P55" s="25">
        <f t="shared" ref="P55:P57" si="92">((B55/B$5)+(I55/I$5))/2</f>
        <v>0.87216333040314198</v>
      </c>
      <c r="Q55" s="2">
        <f t="shared" ref="Q55:Q57" si="93">((C55/C$5)+(J55/J$5))/2</f>
        <v>1.5847547569401874</v>
      </c>
      <c r="R55" s="2">
        <f t="shared" ref="R55:R57" si="94">((D55/D$5)+(K55/K$5))/2</f>
        <v>0.95320545724706207</v>
      </c>
      <c r="S55" s="2">
        <f t="shared" ref="S55:S57" si="95">((E55/E$5)+(L55/L$5))/2</f>
        <v>0.95750216923291021</v>
      </c>
      <c r="T55" s="2">
        <f t="shared" ref="T55:T57" si="96">((F55/F$5)+(M55/M$5))/2</f>
        <v>1.8873140890149847</v>
      </c>
      <c r="U55" s="2">
        <f t="shared" ref="U55:U57" si="97">((G55/G$5)+(N55/N$5))/2</f>
        <v>0.96537642045454541</v>
      </c>
      <c r="V55" s="39">
        <f t="shared" ref="V55:V57" si="98">((H55/H$5)+(O55/O$5))/2</f>
        <v>1.3651652197497752</v>
      </c>
      <c r="W55" s="8"/>
      <c r="X55" s="8"/>
      <c r="Y55" s="8"/>
    </row>
    <row r="56" spans="1:25" x14ac:dyDescent="0.25">
      <c r="A56" s="34">
        <v>253</v>
      </c>
      <c r="B56" s="28">
        <v>13.760999999999999</v>
      </c>
      <c r="C56" s="2">
        <v>15.78</v>
      </c>
      <c r="D56" s="2">
        <v>7.109</v>
      </c>
      <c r="E56" s="2">
        <v>13.69</v>
      </c>
      <c r="F56" s="2">
        <v>17.451000000000001</v>
      </c>
      <c r="G56" s="2">
        <v>11.090999999999999</v>
      </c>
      <c r="H56" s="29">
        <v>14.488985</v>
      </c>
      <c r="I56" s="28">
        <v>1.7470000000000001</v>
      </c>
      <c r="J56" s="2">
        <v>4.5839999999999996</v>
      </c>
      <c r="K56" s="2">
        <v>1.49</v>
      </c>
      <c r="L56" s="2">
        <v>1.855</v>
      </c>
      <c r="M56" s="2">
        <v>6.1459999999999999</v>
      </c>
      <c r="N56" s="2">
        <v>2.88</v>
      </c>
      <c r="O56" s="29">
        <v>3.575809</v>
      </c>
      <c r="P56" s="25">
        <f t="shared" si="92"/>
        <v>0.97317756312818371</v>
      </c>
      <c r="Q56" s="2">
        <f t="shared" si="93"/>
        <v>1.7213411650497741</v>
      </c>
      <c r="R56" s="2">
        <f t="shared" si="94"/>
        <v>1.0219613670133731</v>
      </c>
      <c r="S56" s="2">
        <f t="shared" si="95"/>
        <v>1.0211167661239491</v>
      </c>
      <c r="T56" s="2">
        <f t="shared" si="96"/>
        <v>2.0009267802037614</v>
      </c>
      <c r="U56" s="2">
        <f t="shared" si="97"/>
        <v>1.0403543731150366</v>
      </c>
      <c r="V56" s="39">
        <f t="shared" si="98"/>
        <v>1.4691360255763166</v>
      </c>
      <c r="W56" s="8"/>
      <c r="X56" s="8"/>
      <c r="Y56" s="8"/>
    </row>
    <row r="57" spans="1:25" x14ac:dyDescent="0.25">
      <c r="A57" s="34">
        <v>255</v>
      </c>
      <c r="B57" s="28">
        <v>12.853</v>
      </c>
      <c r="C57" s="2">
        <v>14.297000000000001</v>
      </c>
      <c r="D57" s="2">
        <v>6.8159999999999998</v>
      </c>
      <c r="E57" s="2">
        <v>13.254</v>
      </c>
      <c r="F57" s="2">
        <v>16.492999999999999</v>
      </c>
      <c r="G57" s="2">
        <v>10.465</v>
      </c>
      <c r="H57" s="29">
        <v>13.576517000000001</v>
      </c>
      <c r="I57" s="28">
        <v>1.5189999999999999</v>
      </c>
      <c r="J57" s="2">
        <v>4.2080000000000002</v>
      </c>
      <c r="K57" s="2">
        <v>1.379</v>
      </c>
      <c r="L57" s="2">
        <v>1.716</v>
      </c>
      <c r="M57" s="2">
        <v>5.8529999999999998</v>
      </c>
      <c r="N57" s="2">
        <v>2.66</v>
      </c>
      <c r="O57" s="29">
        <v>3.3219029999999998</v>
      </c>
      <c r="P57" s="25">
        <f t="shared" si="92"/>
        <v>0.87726340727930086</v>
      </c>
      <c r="Q57" s="2">
        <f t="shared" si="93"/>
        <v>1.5732844772579873</v>
      </c>
      <c r="R57" s="2">
        <f t="shared" si="94"/>
        <v>0.96180845603133869</v>
      </c>
      <c r="S57" s="2">
        <f t="shared" si="95"/>
        <v>0.96536308047444797</v>
      </c>
      <c r="T57" s="2">
        <f t="shared" si="96"/>
        <v>1.9012742979435053</v>
      </c>
      <c r="U57" s="2">
        <f t="shared" si="97"/>
        <v>0.97041448998276603</v>
      </c>
      <c r="V57" s="39">
        <f t="shared" si="98"/>
        <v>1.3691064226031571</v>
      </c>
      <c r="W57" s="8"/>
      <c r="X57" s="8"/>
      <c r="Y57" s="8"/>
    </row>
    <row r="58" spans="1:25" x14ac:dyDescent="0.25">
      <c r="A58" s="34">
        <v>256</v>
      </c>
      <c r="B58" s="28">
        <v>12.975</v>
      </c>
      <c r="C58" s="2">
        <v>14.419</v>
      </c>
      <c r="D58" s="2">
        <v>6.8140000000000001</v>
      </c>
      <c r="E58" s="2">
        <v>13.317</v>
      </c>
      <c r="F58" s="2">
        <v>16.428999999999998</v>
      </c>
      <c r="G58" s="2">
        <v>10.465</v>
      </c>
      <c r="H58" s="29">
        <v>13.626625000000001</v>
      </c>
      <c r="I58" s="28">
        <v>1.5289999999999999</v>
      </c>
      <c r="J58" s="2">
        <v>4.2039999999999997</v>
      </c>
      <c r="K58" s="2">
        <v>1.3759999999999999</v>
      </c>
      <c r="L58" s="2">
        <v>2.2509999999999999</v>
      </c>
      <c r="M58" s="2">
        <v>5.8479999999999999</v>
      </c>
      <c r="N58" s="2">
        <v>10.069000000000001</v>
      </c>
      <c r="O58" s="29">
        <v>3.6763650000000001</v>
      </c>
      <c r="P58" s="25">
        <f t="shared" ref="P58:P59" si="99">((B58/B$5)+(I58/I$5))/2</f>
        <v>0.88434786280654543</v>
      </c>
      <c r="Q58" s="2">
        <f t="shared" ref="Q58:Q59" si="100">((C58/C$5)+(J58/J$5))/2</f>
        <v>1.5767227455969177</v>
      </c>
      <c r="R58" s="2">
        <f t="shared" ref="R58:R59" si="101">((D58/D$5)+(K58/K$5))/2</f>
        <v>0.96058246656760771</v>
      </c>
      <c r="S58" s="2">
        <f t="shared" ref="S58:S59" si="102">((E58/E$5)+(L58/L$5))/2</f>
        <v>1.1231038653274723</v>
      </c>
      <c r="T58" s="2">
        <f t="shared" ref="T58:T59" si="103">((F58/F$5)+(M58/M$5))/2</f>
        <v>1.8979626855167029</v>
      </c>
      <c r="U58" s="2">
        <f t="shared" ref="U58:U59" si="104">((G58/G$5)+(N58/N$5))/2</f>
        <v>2.4174848024827664</v>
      </c>
      <c r="V58" s="39">
        <f t="shared" ref="V58:V59" si="105">((H58/H$5)+(O58/O$5))/2</f>
        <v>1.4636421165216866</v>
      </c>
      <c r="W58" s="8"/>
      <c r="X58" s="8"/>
      <c r="Y58" s="8"/>
    </row>
    <row r="59" spans="1:25" x14ac:dyDescent="0.25">
      <c r="A59" s="34">
        <v>258</v>
      </c>
      <c r="B59" s="28">
        <v>20.006</v>
      </c>
      <c r="C59" s="2">
        <v>18.341000000000001</v>
      </c>
      <c r="D59" s="2">
        <v>12.157</v>
      </c>
      <c r="E59" s="2">
        <v>19.914000000000001</v>
      </c>
      <c r="F59" s="2">
        <v>20.829000000000001</v>
      </c>
      <c r="G59" s="2">
        <v>21.364000000000001</v>
      </c>
      <c r="H59" s="29">
        <v>19.135529999999999</v>
      </c>
      <c r="I59" s="28">
        <v>2.641</v>
      </c>
      <c r="J59" s="2">
        <v>12.956</v>
      </c>
      <c r="K59" s="2">
        <v>2.2429999999999999</v>
      </c>
      <c r="L59" s="2">
        <v>2.665</v>
      </c>
      <c r="M59" s="2">
        <v>37.173999999999999</v>
      </c>
      <c r="N59" s="2">
        <v>14.46</v>
      </c>
      <c r="O59" s="29">
        <v>14.080539999999999</v>
      </c>
      <c r="P59" s="25">
        <f t="shared" si="99"/>
        <v>1.4432767316398099</v>
      </c>
      <c r="Q59" s="2">
        <f t="shared" si="100"/>
        <v>3.909624528829827</v>
      </c>
      <c r="R59" s="2">
        <f t="shared" si="101"/>
        <v>1.6367224098338511</v>
      </c>
      <c r="S59" s="2">
        <f t="shared" si="102"/>
        <v>1.4756596719137547</v>
      </c>
      <c r="T59" s="2">
        <f t="shared" si="103"/>
        <v>9.2381819535416501</v>
      </c>
      <c r="U59" s="2">
        <f t="shared" si="104"/>
        <v>3.7446840666738472</v>
      </c>
      <c r="V59" s="39">
        <f t="shared" si="105"/>
        <v>4.387309576094383</v>
      </c>
      <c r="W59" s="8"/>
      <c r="X59" s="8"/>
      <c r="Y59" s="8"/>
    </row>
    <row r="60" spans="1:25" x14ac:dyDescent="0.25">
      <c r="A60" s="34">
        <v>260</v>
      </c>
      <c r="B60" s="28">
        <v>12.797000000000001</v>
      </c>
      <c r="C60" s="2">
        <v>11.811</v>
      </c>
      <c r="D60" s="2">
        <v>6.6779999999999999</v>
      </c>
      <c r="E60" s="2">
        <v>12.955</v>
      </c>
      <c r="F60" s="2">
        <v>12.868</v>
      </c>
      <c r="G60" s="2">
        <v>10.561</v>
      </c>
      <c r="H60" s="29">
        <v>11.986449</v>
      </c>
      <c r="I60" s="28">
        <v>1.498</v>
      </c>
      <c r="J60" s="2">
        <v>1.5660000000000001</v>
      </c>
      <c r="K60" s="2">
        <v>1.2090000000000001</v>
      </c>
      <c r="L60" s="2">
        <v>1.5389999999999999</v>
      </c>
      <c r="M60" s="2">
        <v>1.804</v>
      </c>
      <c r="N60" s="2">
        <v>2.3250000000000002</v>
      </c>
      <c r="O60" s="29">
        <v>1.601037</v>
      </c>
      <c r="P60" s="25">
        <f t="shared" ref="P60" si="106">((B60/B$5)+(I60/I$5))/2</f>
        <v>0.8693968364964324</v>
      </c>
      <c r="Q60" s="2">
        <f t="shared" ref="Q60" si="107">((C60/C$5)+(J60/J$5))/2</f>
        <v>0.82166410643231835</v>
      </c>
      <c r="R60" s="2">
        <f t="shared" ref="R60" si="108">((D60/D$5)+(K60/K$5))/2</f>
        <v>0.89066972848845061</v>
      </c>
      <c r="S60" s="2">
        <f t="shared" ref="S60" si="109">((E60/E$5)+(L60/L$5))/2</f>
        <v>0.90338512888517797</v>
      </c>
      <c r="T60" s="2">
        <f t="shared" ref="T60" si="110">((F60/F$5)+(M60/M$5))/2</f>
        <v>0.84919449413330006</v>
      </c>
      <c r="U60" s="2">
        <f t="shared" ref="U60" si="111">((G60/G$5)+(N60/N$5))/2</f>
        <v>0.90912095069474363</v>
      </c>
      <c r="V60" s="39">
        <f t="shared" ref="V60" si="112">((H60/H$5)+(O60/O$5))/2</f>
        <v>0.86050228914484017</v>
      </c>
      <c r="X60" s="8"/>
      <c r="Y60" s="8"/>
    </row>
    <row r="61" spans="1:25" ht="15.75" thickBot="1" x14ac:dyDescent="0.3">
      <c r="A61" s="34">
        <v>227</v>
      </c>
      <c r="B61" s="28">
        <v>12.93</v>
      </c>
      <c r="C61" s="2">
        <v>12.574999999999999</v>
      </c>
      <c r="D61" s="2">
        <v>6.6970000000000001</v>
      </c>
      <c r="E61" s="2">
        <v>13.401</v>
      </c>
      <c r="F61" s="2">
        <v>13.542999999999999</v>
      </c>
      <c r="G61" s="2">
        <v>10.815</v>
      </c>
      <c r="H61" s="29">
        <v>12.464223</v>
      </c>
      <c r="I61" s="28">
        <v>1.542</v>
      </c>
      <c r="J61" s="2">
        <v>1.7989999999999999</v>
      </c>
      <c r="K61" s="2">
        <v>1.1930000000000001</v>
      </c>
      <c r="L61" s="2">
        <v>1.603</v>
      </c>
      <c r="M61" s="2">
        <v>2.08</v>
      </c>
      <c r="N61" s="2">
        <v>2.282</v>
      </c>
      <c r="O61" s="29">
        <v>1.744837</v>
      </c>
      <c r="P61" s="25">
        <f t="shared" ref="P61:V61" si="113">((B61/B$5)+(I61/I$5))/2</f>
        <v>0.88642780487289907</v>
      </c>
      <c r="Q61" s="2">
        <f t="shared" si="113"/>
        <v>0.90777242929560809</v>
      </c>
      <c r="R61" s="2">
        <f t="shared" si="113"/>
        <v>0.8861348102120763</v>
      </c>
      <c r="S61" s="2">
        <f t="shared" si="113"/>
        <v>0.93768847768964414</v>
      </c>
      <c r="T61" s="2">
        <f t="shared" si="113"/>
        <v>0.93537639129571715</v>
      </c>
      <c r="U61" s="2">
        <f t="shared" si="113"/>
        <v>0.9116660720056009</v>
      </c>
      <c r="V61" s="40">
        <f t="shared" si="113"/>
        <v>0.91571643828010674</v>
      </c>
      <c r="X61" s="8"/>
      <c r="Y61" s="8"/>
    </row>
    <row r="62" spans="1:25" x14ac:dyDescent="0.25">
      <c r="Y62" s="8"/>
    </row>
    <row r="63" spans="1:25" x14ac:dyDescent="0.25">
      <c r="A63" s="92" t="s">
        <v>297</v>
      </c>
      <c r="Y63" s="8"/>
    </row>
    <row r="64" spans="1:25" x14ac:dyDescent="0.25">
      <c r="A64" s="94" t="s">
        <v>299</v>
      </c>
    </row>
    <row r="65" spans="1:1" x14ac:dyDescent="0.25">
      <c r="A65" s="92" t="s">
        <v>298</v>
      </c>
    </row>
  </sheetData>
  <mergeCells count="3">
    <mergeCell ref="B1:H1"/>
    <mergeCell ref="I1:O1"/>
    <mergeCell ref="P1:V1"/>
  </mergeCells>
  <conditionalFormatting sqref="V61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1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zoomScale="85" zoomScaleNormal="85" workbookViewId="0">
      <pane ySplit="2" topLeftCell="A3" activePane="bottomLeft" state="frozen"/>
      <selection pane="bottomLeft" activeCell="V20" sqref="V20"/>
    </sheetView>
  </sheetViews>
  <sheetFormatPr defaultRowHeight="15" x14ac:dyDescent="0.25"/>
  <cols>
    <col min="1" max="1" width="13" bestFit="1" customWidth="1"/>
    <col min="2" max="2" width="18.5703125" bestFit="1" customWidth="1"/>
    <col min="3" max="3" width="19" bestFit="1" customWidth="1"/>
    <col min="4" max="4" width="25.85546875" bestFit="1" customWidth="1"/>
    <col min="5" max="18" width="9.140625" customWidth="1"/>
    <col min="19" max="19" width="9.5703125" customWidth="1"/>
    <col min="20" max="25" width="9.28515625" customWidth="1"/>
    <col min="26" max="26" width="11.7109375" bestFit="1" customWidth="1"/>
    <col min="27" max="27" width="12" bestFit="1" customWidth="1"/>
    <col min="28" max="29" width="12" customWidth="1"/>
    <col min="30" max="30" width="16.42578125" customWidth="1"/>
    <col min="31" max="31" width="12.140625" bestFit="1" customWidth="1"/>
  </cols>
  <sheetData>
    <row r="1" spans="1:31" x14ac:dyDescent="0.25">
      <c r="A1" s="110" t="s">
        <v>17</v>
      </c>
      <c r="B1" s="111"/>
      <c r="C1" s="111"/>
      <c r="D1" s="112"/>
      <c r="E1" s="98" t="s">
        <v>19</v>
      </c>
      <c r="F1" s="99"/>
      <c r="G1" s="99"/>
      <c r="H1" s="99"/>
      <c r="I1" s="99"/>
      <c r="J1" s="99"/>
      <c r="K1" s="100"/>
      <c r="L1" s="101" t="s">
        <v>18</v>
      </c>
      <c r="M1" s="102"/>
      <c r="N1" s="102"/>
      <c r="O1" s="102"/>
      <c r="P1" s="102"/>
      <c r="Q1" s="102"/>
      <c r="R1" s="103"/>
      <c r="S1" s="104" t="s">
        <v>20</v>
      </c>
      <c r="T1" s="105"/>
      <c r="U1" s="105"/>
      <c r="V1" s="105"/>
      <c r="W1" s="105"/>
      <c r="X1" s="105"/>
      <c r="Y1" s="109"/>
      <c r="Z1" s="106" t="s">
        <v>288</v>
      </c>
      <c r="AA1" s="107"/>
      <c r="AB1" s="107"/>
      <c r="AC1" s="107"/>
      <c r="AD1" s="108"/>
    </row>
    <row r="2" spans="1:31" ht="45" x14ac:dyDescent="0.25">
      <c r="A2" s="26" t="s">
        <v>285</v>
      </c>
      <c r="B2" s="5" t="s">
        <v>284</v>
      </c>
      <c r="C2" s="5" t="s">
        <v>28</v>
      </c>
      <c r="D2" s="35" t="s">
        <v>106</v>
      </c>
      <c r="E2" s="4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10" t="s">
        <v>9</v>
      </c>
      <c r="K2" s="50" t="s">
        <v>15</v>
      </c>
      <c r="L2" s="47" t="s">
        <v>0</v>
      </c>
      <c r="M2" s="11" t="s">
        <v>1</v>
      </c>
      <c r="N2" s="11" t="s">
        <v>2</v>
      </c>
      <c r="O2" s="11" t="s">
        <v>3</v>
      </c>
      <c r="P2" s="11" t="s">
        <v>4</v>
      </c>
      <c r="Q2" s="11" t="s">
        <v>9</v>
      </c>
      <c r="R2" s="48" t="s">
        <v>15</v>
      </c>
      <c r="S2" s="45" t="s">
        <v>0</v>
      </c>
      <c r="T2" s="17" t="s">
        <v>1</v>
      </c>
      <c r="U2" s="17" t="s">
        <v>2</v>
      </c>
      <c r="V2" s="17" t="s">
        <v>3</v>
      </c>
      <c r="W2" s="17" t="s">
        <v>4</v>
      </c>
      <c r="X2" s="17" t="s">
        <v>9</v>
      </c>
      <c r="Y2" s="46" t="s">
        <v>15</v>
      </c>
      <c r="Z2" s="42" t="s">
        <v>289</v>
      </c>
      <c r="AA2" s="5" t="s">
        <v>186</v>
      </c>
      <c r="AB2" s="5" t="s">
        <v>187</v>
      </c>
      <c r="AC2" s="5" t="s">
        <v>188</v>
      </c>
      <c r="AD2" s="35" t="s">
        <v>189</v>
      </c>
    </row>
    <row r="3" spans="1:31" x14ac:dyDescent="0.25">
      <c r="A3" s="51">
        <v>118</v>
      </c>
      <c r="B3" s="6" t="str">
        <f>VLOOKUP(A3,Methods!A:J,6,FALSE)</f>
        <v>Smyl, S.</v>
      </c>
      <c r="C3" s="6" t="str">
        <f>VLOOKUP(A3,Methods!A:J,9,FALSE)</f>
        <v>Uber Technologies</v>
      </c>
      <c r="D3" s="52" t="str">
        <f>VLOOKUP(A3,Methods!A:J,10,FALSE)</f>
        <v>Hybrid</v>
      </c>
      <c r="E3" s="28">
        <f>VLOOKUP(A3,'Point Forecasts-Frequency'!A:V,2,FALSE)</f>
        <v>13.176</v>
      </c>
      <c r="F3" s="2">
        <f>VLOOKUP(A3,'Point Forecasts-Frequency'!A:V,3,FALSE)</f>
        <v>9.6790000000000003</v>
      </c>
      <c r="G3" s="2">
        <f>VLOOKUP(A3,'Point Forecasts-Frequency'!A:V,4,FALSE)</f>
        <v>12.125999999999999</v>
      </c>
      <c r="H3" s="2">
        <f>VLOOKUP(A3,'Point Forecasts-Frequency'!A:V,5,FALSE)</f>
        <v>7.8170000000000002</v>
      </c>
      <c r="I3" s="2">
        <f>VLOOKUP(A3,'Point Forecasts-Frequency'!A:V,6,FALSE)</f>
        <v>3.17</v>
      </c>
      <c r="J3" s="2">
        <f>VLOOKUP(A3,'Point Forecasts-Frequency'!A:V,7,FALSE)</f>
        <v>9.3279999999999994</v>
      </c>
      <c r="K3" s="29">
        <f>VLOOKUP(A3,'Point Forecasts-Frequency'!A:V,8,FALSE)</f>
        <v>11.374402</v>
      </c>
      <c r="L3" s="28">
        <f>VLOOKUP(A3,'Point Forecasts-Frequency'!A:V,9,FALSE)</f>
        <v>2.98</v>
      </c>
      <c r="M3" s="2">
        <f>VLOOKUP(A3,'Point Forecasts-Frequency'!A:V,10,FALSE)</f>
        <v>1.1180000000000001</v>
      </c>
      <c r="N3" s="2">
        <f>VLOOKUP(A3,'Point Forecasts-Frequency'!A:V,11,FALSE)</f>
        <v>0.88400000000000001</v>
      </c>
      <c r="O3" s="2">
        <f>VLOOKUP(A3,'Point Forecasts-Frequency'!A:V,12,FALSE)</f>
        <v>2.3559999999999999</v>
      </c>
      <c r="P3" s="2">
        <f>VLOOKUP(A3,'Point Forecasts-Frequency'!A:V,13,FALSE)</f>
        <v>3.4460000000000002</v>
      </c>
      <c r="Q3" s="2">
        <f>VLOOKUP(A3,'Point Forecasts-Frequency'!A:V,14,FALSE)</f>
        <v>0.89300000000000002</v>
      </c>
      <c r="R3" s="29">
        <f>VLOOKUP(A3,'Point Forecasts-Frequency'!A:V,15,FALSE)</f>
        <v>1.5356959999999999</v>
      </c>
      <c r="S3" s="28">
        <f>VLOOKUP(A3,'Point Forecasts-Frequency'!A:V,16,FALSE)</f>
        <v>0.77807012254479724</v>
      </c>
      <c r="T3" s="2">
        <f>VLOOKUP(A3,'Point Forecasts-Frequency'!A:V,17,FALSE)</f>
        <v>0.84720670083932048</v>
      </c>
      <c r="U3" s="2">
        <f>VLOOKUP(A3,'Point Forecasts-Frequency'!A:V,18,FALSE)</f>
        <v>0.83605801837140192</v>
      </c>
      <c r="V3" s="2">
        <f>VLOOKUP(A3,'Point Forecasts-Frequency'!A:V,19,FALSE)</f>
        <v>0.85084433836867834</v>
      </c>
      <c r="W3" s="2">
        <f>VLOOKUP(A3,'Point Forecasts-Frequency'!A:V,20,FALSE)</f>
        <v>1.0461508328900138</v>
      </c>
      <c r="X3" s="2">
        <f>VLOOKUP(A3,'Point Forecasts-Frequency'!A:V,21,FALSE)</f>
        <v>0.4401427319445203</v>
      </c>
      <c r="Y3" s="29">
        <f>VLOOKUP(A3,'Point Forecasts-Frequency'!A:V,22,FALSE)</f>
        <v>0.82085487542093127</v>
      </c>
      <c r="Z3" s="95">
        <f>IF(Y3&lt;Y$21,1,0)</f>
        <v>1</v>
      </c>
      <c r="AA3" s="9">
        <f>RANK(Y3,Y$3:Y$64,1)</f>
        <v>1</v>
      </c>
      <c r="AB3" s="9">
        <f>RANK(K3,K$3:K$64,1)</f>
        <v>1</v>
      </c>
      <c r="AC3" s="1">
        <f>RANK(R3,R$3:R$64,1)</f>
        <v>1</v>
      </c>
      <c r="AD3" s="36">
        <f>(Y$21-Y3)*100/Y$21</f>
        <v>8.5537170772508642</v>
      </c>
      <c r="AE3" s="3"/>
    </row>
    <row r="4" spans="1:31" x14ac:dyDescent="0.25">
      <c r="A4" s="51">
        <v>245</v>
      </c>
      <c r="B4" s="6" t="str">
        <f>VLOOKUP(A4,Methods!A:J,6,FALSE)</f>
        <v>Montero-Manso, P., Talagala, T., Hyndman, R. J. &amp; Athanasopoulos, G.</v>
      </c>
      <c r="C4" s="6" t="str">
        <f>VLOOKUP(A4,Methods!A:J,9,FALSE)</f>
        <v>University of A Coruña &amp; Monash University</v>
      </c>
      <c r="D4" s="52" t="str">
        <f>VLOOKUP(A4,Methods!A:J,10,FALSE)</f>
        <v>Combination (S &amp; ML)</v>
      </c>
      <c r="E4" s="28">
        <f>VLOOKUP(A4,'Point Forecasts-Frequency'!A:V,2,FALSE)</f>
        <v>13.528</v>
      </c>
      <c r="F4" s="2">
        <f>VLOOKUP(A4,'Point Forecasts-Frequency'!A:V,3,FALSE)</f>
        <v>9.7330000000000005</v>
      </c>
      <c r="G4" s="2">
        <f>VLOOKUP(A4,'Point Forecasts-Frequency'!A:V,4,FALSE)</f>
        <v>12.638999999999999</v>
      </c>
      <c r="H4" s="2">
        <f>VLOOKUP(A4,'Point Forecasts-Frequency'!A:V,5,FALSE)</f>
        <v>7.625</v>
      </c>
      <c r="I4" s="2">
        <f>VLOOKUP(A4,'Point Forecasts-Frequency'!A:V,6,FALSE)</f>
        <v>3.097</v>
      </c>
      <c r="J4" s="2">
        <f>VLOOKUP(A4,'Point Forecasts-Frequency'!A:V,7,FALSE)</f>
        <v>11.506</v>
      </c>
      <c r="K4" s="29">
        <f>VLOOKUP(A4,'Point Forecasts-Frequency'!A:V,8,FALSE)</f>
        <v>11.720281999999999</v>
      </c>
      <c r="L4" s="28">
        <f>VLOOKUP(A4,'Point Forecasts-Frequency'!A:V,9,FALSE)</f>
        <v>3.06</v>
      </c>
      <c r="M4" s="2">
        <f>VLOOKUP(A4,'Point Forecasts-Frequency'!A:V,10,FALSE)</f>
        <v>1.111</v>
      </c>
      <c r="N4" s="2">
        <f>VLOOKUP(A4,'Point Forecasts-Frequency'!A:V,11,FALSE)</f>
        <v>0.89300000000000002</v>
      </c>
      <c r="O4" s="2">
        <f>VLOOKUP(A4,'Point Forecasts-Frequency'!A:V,12,FALSE)</f>
        <v>2.1080000000000001</v>
      </c>
      <c r="P4" s="2">
        <f>VLOOKUP(A4,'Point Forecasts-Frequency'!A:V,13,FALSE)</f>
        <v>3.3439999999999999</v>
      </c>
      <c r="Q4" s="2">
        <f>VLOOKUP(A4,'Point Forecasts-Frequency'!A:V,14,FALSE)</f>
        <v>0.81899999999999995</v>
      </c>
      <c r="R4" s="29">
        <f>VLOOKUP(A4,'Point Forecasts-Frequency'!A:V,15,FALSE)</f>
        <v>1.5513650000000001</v>
      </c>
      <c r="S4" s="28">
        <f>VLOOKUP(A4,'Point Forecasts-Frequency'!A:V,16,FALSE)</f>
        <v>0.79890534342766606</v>
      </c>
      <c r="T4" s="2">
        <f>VLOOKUP(A4,'Point Forecasts-Frequency'!A:V,17,FALSE)</f>
        <v>0.84710569041716444</v>
      </c>
      <c r="U4" s="2">
        <f>VLOOKUP(A4,'Point Forecasts-Frequency'!A:V,18,FALSE)</f>
        <v>0.85807048441431655</v>
      </c>
      <c r="V4" s="2">
        <f>VLOOKUP(A4,'Point Forecasts-Frequency'!A:V,19,FALSE)</f>
        <v>0.79571263034099282</v>
      </c>
      <c r="W4" s="2">
        <f>VLOOKUP(A4,'Point Forecasts-Frequency'!A:V,20,FALSE)</f>
        <v>1.0186057019428922</v>
      </c>
      <c r="X4" s="2">
        <f>VLOOKUP(A4,'Point Forecasts-Frequency'!A:V,21,FALSE)</f>
        <v>0.48393339493907017</v>
      </c>
      <c r="Y4" s="29">
        <f>VLOOKUP(A4,'Point Forecasts-Frequency'!A:V,22,FALSE)</f>
        <v>0.83770203772960394</v>
      </c>
      <c r="Z4" s="95">
        <f t="shared" ref="Z4:Z61" si="0">IF(Y4&lt;Y$21,1,0)</f>
        <v>1</v>
      </c>
      <c r="AA4" s="9">
        <f t="shared" ref="AA4:AA61" si="1">RANK(Y4,Y$3:Y$64,1)</f>
        <v>2</v>
      </c>
      <c r="AB4" s="9">
        <f t="shared" ref="AB4:AB61" si="2">RANK(K4,K$3:K$64,1)</f>
        <v>3</v>
      </c>
      <c r="AC4" s="1">
        <f t="shared" ref="AC4:AC61" si="3">RANK(R4,R$3:R$64,1)</f>
        <v>3</v>
      </c>
      <c r="AD4" s="36">
        <f t="shared" ref="AD4:AD61" si="4">(Y$21-Y4)*100/Y$21</f>
        <v>6.6768806021865759</v>
      </c>
      <c r="AE4" s="3"/>
    </row>
    <row r="5" spans="1:31" x14ac:dyDescent="0.25">
      <c r="A5" s="51">
        <v>237</v>
      </c>
      <c r="B5" s="6" t="str">
        <f>VLOOKUP(A5,Methods!A:J,6,FALSE)</f>
        <v>Pawlikowski, M., Chorowska, A. &amp; Yanchuk, O.</v>
      </c>
      <c r="C5" s="6" t="str">
        <f>VLOOKUP(A5,Methods!A:J,9,FALSE)</f>
        <v>ProLogistica Soft</v>
      </c>
      <c r="D5" s="52" t="str">
        <f>VLOOKUP(A5,Methods!A:J,10,FALSE)</f>
        <v>Combination (S)</v>
      </c>
      <c r="E5" s="28">
        <f>VLOOKUP(A5,'Point Forecasts-Frequency'!A:V,2,FALSE)</f>
        <v>13.943</v>
      </c>
      <c r="F5" s="2">
        <f>VLOOKUP(A5,'Point Forecasts-Frequency'!A:V,3,FALSE)</f>
        <v>9.7959999999999994</v>
      </c>
      <c r="G5" s="2">
        <f>VLOOKUP(A5,'Point Forecasts-Frequency'!A:V,4,FALSE)</f>
        <v>12.747</v>
      </c>
      <c r="H5" s="2">
        <f>VLOOKUP(A5,'Point Forecasts-Frequency'!A:V,5,FALSE)</f>
        <v>6.9189999999999996</v>
      </c>
      <c r="I5" s="2">
        <f>VLOOKUP(A5,'Point Forecasts-Frequency'!A:V,6,FALSE)</f>
        <v>2.452</v>
      </c>
      <c r="J5" s="2">
        <f>VLOOKUP(A5,'Point Forecasts-Frequency'!A:V,7,FALSE)</f>
        <v>9.6110000000000007</v>
      </c>
      <c r="K5" s="29">
        <f>VLOOKUP(A5,'Point Forecasts-Frequency'!A:V,8,FALSE)</f>
        <v>11.844617</v>
      </c>
      <c r="L5" s="28">
        <f>VLOOKUP(A5,'Point Forecasts-Frequency'!A:V,9,FALSE)</f>
        <v>3.13</v>
      </c>
      <c r="M5" s="2">
        <f>VLOOKUP(A5,'Point Forecasts-Frequency'!A:V,10,FALSE)</f>
        <v>1.125</v>
      </c>
      <c r="N5" s="2">
        <f>VLOOKUP(A5,'Point Forecasts-Frequency'!A:V,11,FALSE)</f>
        <v>0.90500000000000003</v>
      </c>
      <c r="O5" s="2">
        <f>VLOOKUP(A5,'Point Forecasts-Frequency'!A:V,12,FALSE)</f>
        <v>2.1579999999999999</v>
      </c>
      <c r="P5" s="2">
        <f>VLOOKUP(A5,'Point Forecasts-Frequency'!A:V,13,FALSE)</f>
        <v>2.6419999999999999</v>
      </c>
      <c r="Q5" s="2">
        <f>VLOOKUP(A5,'Point Forecasts-Frequency'!A:V,14,FALSE)</f>
        <v>0.873</v>
      </c>
      <c r="R5" s="29">
        <f>VLOOKUP(A5,'Point Forecasts-Frequency'!A:V,15,FALSE)</f>
        <v>1.5474490000000001</v>
      </c>
      <c r="S5" s="28">
        <f>VLOOKUP(A5,'Point Forecasts-Frequency'!A:V,16,FALSE)</f>
        <v>0.82040993480016389</v>
      </c>
      <c r="T5" s="2">
        <f>VLOOKUP(A5,'Point Forecasts-Frequency'!A:V,17,FALSE)</f>
        <v>0.8550719684354684</v>
      </c>
      <c r="U5" s="2">
        <f>VLOOKUP(A5,'Point Forecasts-Frequency'!A:V,18,FALSE)</f>
        <v>0.86745786895729182</v>
      </c>
      <c r="V5" s="2">
        <f>VLOOKUP(A5,'Point Forecasts-Frequency'!A:V,19,FALSE)</f>
        <v>0.7661822397925605</v>
      </c>
      <c r="W5" s="2">
        <f>VLOOKUP(A5,'Point Forecasts-Frequency'!A:V,20,FALSE)</f>
        <v>0.80561688562151423</v>
      </c>
      <c r="X5" s="2">
        <f>VLOOKUP(A5,'Point Forecasts-Frequency'!A:V,21,FALSE)</f>
        <v>0.44366469565406996</v>
      </c>
      <c r="Y5" s="29">
        <f>VLOOKUP(A5,'Point Forecasts-Frequency'!A:V,22,FALSE)</f>
        <v>0.8412612873787163</v>
      </c>
      <c r="Z5" s="95">
        <f t="shared" si="0"/>
        <v>1</v>
      </c>
      <c r="AA5" s="9">
        <f t="shared" si="1"/>
        <v>3</v>
      </c>
      <c r="AB5" s="9">
        <f t="shared" si="2"/>
        <v>5</v>
      </c>
      <c r="AC5" s="1">
        <f t="shared" si="3"/>
        <v>2</v>
      </c>
      <c r="AD5" s="36">
        <f t="shared" si="4"/>
        <v>6.2803669672538245</v>
      </c>
      <c r="AE5" s="3"/>
    </row>
    <row r="6" spans="1:31" x14ac:dyDescent="0.25">
      <c r="A6" s="51">
        <v>72</v>
      </c>
      <c r="B6" s="6" t="str">
        <f>VLOOKUP(A6,Methods!A:J,6,FALSE)</f>
        <v>Jaganathan, S. &amp; Prakash, P.</v>
      </c>
      <c r="C6" s="6" t="str">
        <f>VLOOKUP(A6,Methods!A:J,9,FALSE)</f>
        <v>Individual</v>
      </c>
      <c r="D6" s="52" t="str">
        <f>VLOOKUP(A6,Methods!A:J,10,FALSE)</f>
        <v>Combination (S &amp; ML)</v>
      </c>
      <c r="E6" s="28">
        <f>VLOOKUP(A6,'Point Forecasts-Frequency'!A:V,2,FALSE)</f>
        <v>13.712</v>
      </c>
      <c r="F6" s="2">
        <f>VLOOKUP(A6,'Point Forecasts-Frequency'!A:V,3,FALSE)</f>
        <v>9.8089999999999993</v>
      </c>
      <c r="G6" s="2">
        <f>VLOOKUP(A6,'Point Forecasts-Frequency'!A:V,4,FALSE)</f>
        <v>12.487</v>
      </c>
      <c r="H6" s="2">
        <f>VLOOKUP(A6,'Point Forecasts-Frequency'!A:V,5,FALSE)</f>
        <v>6.8140000000000001</v>
      </c>
      <c r="I6" s="2">
        <f>VLOOKUP(A6,'Point Forecasts-Frequency'!A:V,6,FALSE)</f>
        <v>3.0369999999999999</v>
      </c>
      <c r="J6" s="2">
        <f>VLOOKUP(A6,'Point Forecasts-Frequency'!A:V,7,FALSE)</f>
        <v>9.9339999999999993</v>
      </c>
      <c r="K6" s="29">
        <f>VLOOKUP(A6,'Point Forecasts-Frequency'!A:V,8,FALSE)</f>
        <v>11.695442999999999</v>
      </c>
      <c r="L6" s="28">
        <f>VLOOKUP(A6,'Point Forecasts-Frequency'!A:V,9,FALSE)</f>
        <v>3.1259999999999999</v>
      </c>
      <c r="M6" s="2">
        <f>VLOOKUP(A6,'Point Forecasts-Frequency'!A:V,10,FALSE)</f>
        <v>1.135</v>
      </c>
      <c r="N6" s="2">
        <f>VLOOKUP(A6,'Point Forecasts-Frequency'!A:V,11,FALSE)</f>
        <v>0.89500000000000002</v>
      </c>
      <c r="O6" s="2">
        <f>VLOOKUP(A6,'Point Forecasts-Frequency'!A:V,12,FALSE)</f>
        <v>2.35</v>
      </c>
      <c r="P6" s="2">
        <f>VLOOKUP(A6,'Point Forecasts-Frequency'!A:V,13,FALSE)</f>
        <v>3.258</v>
      </c>
      <c r="Q6" s="2">
        <f>VLOOKUP(A6,'Point Forecasts-Frequency'!A:V,14,FALSE)</f>
        <v>0.97599999999999998</v>
      </c>
      <c r="R6" s="29">
        <f>VLOOKUP(A6,'Point Forecasts-Frequency'!A:V,15,FALSE)</f>
        <v>1.571175</v>
      </c>
      <c r="S6" s="28">
        <f>VLOOKUP(A6,'Point Forecasts-Frequency'!A:V,16,FALSE)</f>
        <v>0.81283898516221309</v>
      </c>
      <c r="T6" s="2">
        <f>VLOOKUP(A6,'Point Forecasts-Frequency'!A:V,17,FALSE)</f>
        <v>0.85930920661314236</v>
      </c>
      <c r="U6" s="2">
        <f>VLOOKUP(A6,'Point Forecasts-Frequency'!A:V,18,FALSE)</f>
        <v>0.85374331772225198</v>
      </c>
      <c r="V6" s="2">
        <f>VLOOKUP(A6,'Point Forecasts-Frequency'!A:V,19,FALSE)</f>
        <v>0.79502110388965885</v>
      </c>
      <c r="W6" s="2">
        <f>VLOOKUP(A6,'Point Forecasts-Frequency'!A:V,20,FALSE)</f>
        <v>0.99563573046563092</v>
      </c>
      <c r="X6" s="2">
        <f>VLOOKUP(A6,'Point Forecasts-Frequency'!A:V,21,FALSE)</f>
        <v>0.4739531179358436</v>
      </c>
      <c r="Y6" s="29">
        <f>VLOOKUP(A6,'Point Forecasts-Frequency'!A:V,22,FALSE)</f>
        <v>0.84196655611114168</v>
      </c>
      <c r="Z6" s="95">
        <f t="shared" si="0"/>
        <v>1</v>
      </c>
      <c r="AA6" s="9">
        <f t="shared" si="1"/>
        <v>4</v>
      </c>
      <c r="AB6" s="9">
        <f t="shared" si="2"/>
        <v>2</v>
      </c>
      <c r="AC6" s="1">
        <f t="shared" si="3"/>
        <v>6</v>
      </c>
      <c r="AD6" s="36">
        <f t="shared" si="4"/>
        <v>6.201797410109064</v>
      </c>
      <c r="AE6" s="3"/>
    </row>
    <row r="7" spans="1:31" x14ac:dyDescent="0.25">
      <c r="A7" s="51">
        <v>69</v>
      </c>
      <c r="B7" s="6" t="str">
        <f>VLOOKUP(A7,Methods!A:J,6,FALSE)</f>
        <v>Fiorucci, J. A. &amp; Louzada, F.</v>
      </c>
      <c r="C7" s="6" t="str">
        <f>VLOOKUP(A7,Methods!A:J,9,FALSE)</f>
        <v>University of Brasilia &amp; University of São Paulo</v>
      </c>
      <c r="D7" s="52" t="str">
        <f>VLOOKUP(A7,Methods!A:J,10,FALSE)</f>
        <v>Combination (S)</v>
      </c>
      <c r="E7" s="28">
        <f>VLOOKUP(A7,'Point Forecasts-Frequency'!A:V,2,FALSE)</f>
        <v>13.673</v>
      </c>
      <c r="F7" s="2">
        <f>VLOOKUP(A7,'Point Forecasts-Frequency'!A:V,3,FALSE)</f>
        <v>9.8160000000000007</v>
      </c>
      <c r="G7" s="2">
        <f>VLOOKUP(A7,'Point Forecasts-Frequency'!A:V,4,FALSE)</f>
        <v>12.737</v>
      </c>
      <c r="H7" s="2">
        <f>VLOOKUP(A7,'Point Forecasts-Frequency'!A:V,5,FALSE)</f>
        <v>8.6270000000000007</v>
      </c>
      <c r="I7" s="2">
        <f>VLOOKUP(A7,'Point Forecasts-Frequency'!A:V,6,FALSE)</f>
        <v>2.9849999999999999</v>
      </c>
      <c r="J7" s="2">
        <f>VLOOKUP(A7,'Point Forecasts-Frequency'!A:V,7,FALSE)</f>
        <v>15.563000000000001</v>
      </c>
      <c r="K7" s="29">
        <f>VLOOKUP(A7,'Point Forecasts-Frequency'!A:V,8,FALSE)</f>
        <v>11.835646000000001</v>
      </c>
      <c r="L7" s="28">
        <f>VLOOKUP(A7,'Point Forecasts-Frequency'!A:V,9,FALSE)</f>
        <v>3.0459999999999998</v>
      </c>
      <c r="M7" s="2">
        <f>VLOOKUP(A7,'Point Forecasts-Frequency'!A:V,10,FALSE)</f>
        <v>1.1220000000000001</v>
      </c>
      <c r="N7" s="2">
        <f>VLOOKUP(A7,'Point Forecasts-Frequency'!A:V,11,FALSE)</f>
        <v>0.90700000000000003</v>
      </c>
      <c r="O7" s="2">
        <f>VLOOKUP(A7,'Point Forecasts-Frequency'!A:V,12,FALSE)</f>
        <v>2.3679999999999999</v>
      </c>
      <c r="P7" s="2">
        <f>VLOOKUP(A7,'Point Forecasts-Frequency'!A:V,13,FALSE)</f>
        <v>3.194</v>
      </c>
      <c r="Q7" s="2">
        <f>VLOOKUP(A7,'Point Forecasts-Frequency'!A:V,14,FALSE)</f>
        <v>1.2030000000000001</v>
      </c>
      <c r="R7" s="29">
        <f>VLOOKUP(A7,'Point Forecasts-Frequency'!A:V,15,FALSE)</f>
        <v>1.5537970000000001</v>
      </c>
      <c r="S7" s="28">
        <f>VLOOKUP(A7,'Point Forecasts-Frequency'!A:V,16,FALSE)</f>
        <v>0.80158031549706554</v>
      </c>
      <c r="T7" s="2">
        <f>VLOOKUP(A7,'Point Forecasts-Frequency'!A:V,17,FALSE)</f>
        <v>0.85488597678601663</v>
      </c>
      <c r="U7" s="2">
        <f>VLOOKUP(A7,'Point Forecasts-Frequency'!A:V,18,FALSE)</f>
        <v>0.86805203033066014</v>
      </c>
      <c r="V7" s="2">
        <f>VLOOKUP(A7,'Point Forecasts-Frequency'!A:V,19,FALSE)</f>
        <v>0.89721409081105308</v>
      </c>
      <c r="W7" s="2">
        <f>VLOOKUP(A7,'Point Forecasts-Frequency'!A:V,20,FALSE)</f>
        <v>0.97733509258619189</v>
      </c>
      <c r="X7" s="2">
        <f>VLOOKUP(A7,'Point Forecasts-Frequency'!A:V,21,FALSE)</f>
        <v>0.67444692535549267</v>
      </c>
      <c r="Y7" s="29">
        <f>VLOOKUP(A7,'Point Forecasts-Frequency'!A:V,22,FALSE)</f>
        <v>0.84259054215464924</v>
      </c>
      <c r="Z7" s="95">
        <f t="shared" si="0"/>
        <v>1</v>
      </c>
      <c r="AA7" s="9">
        <f t="shared" si="1"/>
        <v>5</v>
      </c>
      <c r="AB7" s="9">
        <f t="shared" si="2"/>
        <v>4</v>
      </c>
      <c r="AC7" s="1">
        <f t="shared" si="3"/>
        <v>4</v>
      </c>
      <c r="AD7" s="36">
        <f t="shared" si="4"/>
        <v>6.1322830465071219</v>
      </c>
      <c r="AE7" s="3"/>
    </row>
    <row r="8" spans="1:31" x14ac:dyDescent="0.25">
      <c r="A8" s="51">
        <v>36</v>
      </c>
      <c r="B8" s="6" t="str">
        <f>VLOOKUP(A8,Methods!A:J,6,FALSE)</f>
        <v>Petropoulos, F. &amp; Svetunkov, I.</v>
      </c>
      <c r="C8" s="6" t="str">
        <f>VLOOKUP(A8,Methods!A:J,9,FALSE)</f>
        <v>University of Bath &amp; Lancaster University</v>
      </c>
      <c r="D8" s="52" t="str">
        <f>VLOOKUP(A8,Methods!A:J,10,FALSE)</f>
        <v>Combination (S)</v>
      </c>
      <c r="E8" s="28">
        <f>VLOOKUP(A8,'Point Forecasts-Frequency'!A:V,2,FALSE)</f>
        <v>13.669</v>
      </c>
      <c r="F8" s="2">
        <f>VLOOKUP(A8,'Point Forecasts-Frequency'!A:V,3,FALSE)</f>
        <v>9.8000000000000007</v>
      </c>
      <c r="G8" s="2">
        <f>VLOOKUP(A8,'Point Forecasts-Frequency'!A:V,4,FALSE)</f>
        <v>12.888</v>
      </c>
      <c r="H8" s="2">
        <f>VLOOKUP(A8,'Point Forecasts-Frequency'!A:V,5,FALSE)</f>
        <v>6.726</v>
      </c>
      <c r="I8" s="2">
        <f>VLOOKUP(A8,'Point Forecasts-Frequency'!A:V,6,FALSE)</f>
        <v>2.9950000000000001</v>
      </c>
      <c r="J8" s="2">
        <f>VLOOKUP(A8,'Point Forecasts-Frequency'!A:V,7,FALSE)</f>
        <v>13.167</v>
      </c>
      <c r="K8" s="29">
        <f>VLOOKUP(A8,'Point Forecasts-Frequency'!A:V,8,FALSE)</f>
        <v>11.887309999999999</v>
      </c>
      <c r="L8" s="28">
        <f>VLOOKUP(A8,'Point Forecasts-Frequency'!A:V,9,FALSE)</f>
        <v>3.0819999999999999</v>
      </c>
      <c r="M8" s="2">
        <f>VLOOKUP(A8,'Point Forecasts-Frequency'!A:V,10,FALSE)</f>
        <v>1.1180000000000001</v>
      </c>
      <c r="N8" s="2">
        <f>VLOOKUP(A8,'Point Forecasts-Frequency'!A:V,11,FALSE)</f>
        <v>0.91300000000000003</v>
      </c>
      <c r="O8" s="2">
        <f>VLOOKUP(A8,'Point Forecasts-Frequency'!A:V,12,FALSE)</f>
        <v>2.133</v>
      </c>
      <c r="P8" s="2">
        <f>VLOOKUP(A8,'Point Forecasts-Frequency'!A:V,13,FALSE)</f>
        <v>3.2290000000000001</v>
      </c>
      <c r="Q8" s="2">
        <f>VLOOKUP(A8,'Point Forecasts-Frequency'!A:V,14,FALSE)</f>
        <v>1.458</v>
      </c>
      <c r="R8" s="29">
        <f>VLOOKUP(A8,'Point Forecasts-Frequency'!A:V,15,FALSE)</f>
        <v>1.565431</v>
      </c>
      <c r="S8" s="28">
        <f>VLOOKUP(A8,'Point Forecasts-Frequency'!A:V,16,FALSE)</f>
        <v>0.80598737282484234</v>
      </c>
      <c r="T8" s="2">
        <f>VLOOKUP(A8,'Point Forecasts-Frequency'!A:V,17,FALSE)</f>
        <v>0.85270070737764225</v>
      </c>
      <c r="U8" s="2">
        <f>VLOOKUP(A8,'Point Forecasts-Frequency'!A:V,18,FALSE)</f>
        <v>0.87610747487219698</v>
      </c>
      <c r="V8" s="2">
        <f>VLOOKUP(A8,'Point Forecasts-Frequency'!A:V,19,FALSE)</f>
        <v>0.75114719491832127</v>
      </c>
      <c r="W8" s="2">
        <f>VLOOKUP(A8,'Point Forecasts-Frequency'!A:V,20,FALSE)</f>
        <v>0.98431574982141989</v>
      </c>
      <c r="X8" s="2">
        <f>VLOOKUP(A8,'Point Forecasts-Frequency'!A:V,21,FALSE)</f>
        <v>0.66251392744294813</v>
      </c>
      <c r="Y8" s="29">
        <f>VLOOKUP(A8,'Point Forecasts-Frequency'!A:V,22,FALSE)</f>
        <v>0.84753717110346305</v>
      </c>
      <c r="Z8" s="95">
        <f t="shared" si="0"/>
        <v>1</v>
      </c>
      <c r="AA8" s="9">
        <f t="shared" si="1"/>
        <v>6</v>
      </c>
      <c r="AB8" s="9">
        <f t="shared" si="2"/>
        <v>6</v>
      </c>
      <c r="AC8" s="1">
        <f t="shared" si="3"/>
        <v>5</v>
      </c>
      <c r="AD8" s="36">
        <f t="shared" si="4"/>
        <v>5.5812102029242343</v>
      </c>
      <c r="AE8" s="3"/>
    </row>
    <row r="9" spans="1:31" x14ac:dyDescent="0.25">
      <c r="A9" s="51">
        <v>78</v>
      </c>
      <c r="B9" s="6" t="str">
        <f>VLOOKUP(A9,Methods!A:J,6,FALSE)</f>
        <v>Shaub, D.</v>
      </c>
      <c r="C9" s="6" t="str">
        <f>VLOOKUP(A9,Methods!A:J,9,FALSE)</f>
        <v>Harvard Extension School</v>
      </c>
      <c r="D9" s="52" t="str">
        <f>VLOOKUP(A9,Methods!A:J,10,FALSE)</f>
        <v>Combination (S)</v>
      </c>
      <c r="E9" s="28">
        <f>VLOOKUP(A9,'Point Forecasts-Frequency'!A:V,2,FALSE)</f>
        <v>13.679</v>
      </c>
      <c r="F9" s="2">
        <f>VLOOKUP(A9,'Point Forecasts-Frequency'!A:V,3,FALSE)</f>
        <v>10.378</v>
      </c>
      <c r="G9" s="2">
        <f>VLOOKUP(A9,'Point Forecasts-Frequency'!A:V,4,FALSE)</f>
        <v>12.839</v>
      </c>
      <c r="H9" s="2">
        <f>VLOOKUP(A9,'Point Forecasts-Frequency'!A:V,5,FALSE)</f>
        <v>7.8179999999999996</v>
      </c>
      <c r="I9" s="2">
        <f>VLOOKUP(A9,'Point Forecasts-Frequency'!A:V,6,FALSE)</f>
        <v>3.222</v>
      </c>
      <c r="J9" s="2">
        <f>VLOOKUP(A9,'Point Forecasts-Frequency'!A:V,7,FALSE)</f>
        <v>13.465999999999999</v>
      </c>
      <c r="K9" s="29">
        <f>VLOOKUP(A9,'Point Forecasts-Frequency'!A:V,8,FALSE)</f>
        <v>12.019738</v>
      </c>
      <c r="L9" s="28">
        <f>VLOOKUP(A9,'Point Forecasts-Frequency'!A:V,9,FALSE)</f>
        <v>3.0379999999999998</v>
      </c>
      <c r="M9" s="2">
        <f>VLOOKUP(A9,'Point Forecasts-Frequency'!A:V,10,FALSE)</f>
        <v>1.198</v>
      </c>
      <c r="N9" s="2">
        <f>VLOOKUP(A9,'Point Forecasts-Frequency'!A:V,11,FALSE)</f>
        <v>0.92900000000000005</v>
      </c>
      <c r="O9" s="2">
        <f>VLOOKUP(A9,'Point Forecasts-Frequency'!A:V,12,FALSE)</f>
        <v>2.9470000000000001</v>
      </c>
      <c r="P9" s="2">
        <f>VLOOKUP(A9,'Point Forecasts-Frequency'!A:V,13,FALSE)</f>
        <v>3.4790000000000001</v>
      </c>
      <c r="Q9" s="2">
        <f>VLOOKUP(A9,'Point Forecasts-Frequency'!A:V,14,FALSE)</f>
        <v>1.3720000000000001</v>
      </c>
      <c r="R9" s="29">
        <f>VLOOKUP(A9,'Point Forecasts-Frequency'!A:V,15,FALSE)</f>
        <v>1.5953740000000001</v>
      </c>
      <c r="S9" s="28">
        <f>VLOOKUP(A9,'Point Forecasts-Frequency'!A:V,16,FALSE)</f>
        <v>0.80075734903232543</v>
      </c>
      <c r="T9" s="2">
        <f>VLOOKUP(A9,'Point Forecasts-Frequency'!A:V,17,FALSE)</f>
        <v>0.90812058882518709</v>
      </c>
      <c r="U9" s="2">
        <f>VLOOKUP(A9,'Point Forecasts-Frequency'!A:V,18,FALSE)</f>
        <v>0.88193514029596309</v>
      </c>
      <c r="V9" s="2">
        <f>VLOOKUP(A9,'Point Forecasts-Frequency'!A:V,19,FALSE)</f>
        <v>0.95730871230561743</v>
      </c>
      <c r="W9" s="2">
        <f>VLOOKUP(A9,'Point Forecasts-Frequency'!A:V,20,FALSE)</f>
        <v>1.0597229777859263</v>
      </c>
      <c r="X9" s="2">
        <f>VLOOKUP(A9,'Point Forecasts-Frequency'!A:V,21,FALSE)</f>
        <v>0.65269237019725379</v>
      </c>
      <c r="Y9" s="29">
        <f>VLOOKUP(A9,'Point Forecasts-Frequency'!A:V,22,FALSE)</f>
        <v>0.86024856803561589</v>
      </c>
      <c r="Z9" s="95">
        <f t="shared" si="0"/>
        <v>1</v>
      </c>
      <c r="AA9" s="9">
        <f t="shared" si="1"/>
        <v>7</v>
      </c>
      <c r="AB9" s="9">
        <f t="shared" si="2"/>
        <v>9</v>
      </c>
      <c r="AC9" s="1">
        <f t="shared" si="3"/>
        <v>7</v>
      </c>
      <c r="AD9" s="36">
        <f t="shared" si="4"/>
        <v>4.165113356810072</v>
      </c>
      <c r="AE9" s="3"/>
    </row>
    <row r="10" spans="1:31" x14ac:dyDescent="0.25">
      <c r="A10" s="51">
        <v>260</v>
      </c>
      <c r="B10" s="6" t="str">
        <f>VLOOKUP(A10,Methods!A:J,6,FALSE)</f>
        <v>Legaki N. Z. &amp; Koutsouri K.</v>
      </c>
      <c r="C10" s="6" t="str">
        <f>VLOOKUP(A10,Methods!A:J,9,FALSE)</f>
        <v>National Technical University of Athens</v>
      </c>
      <c r="D10" s="52" t="str">
        <f>VLOOKUP(A10,Methods!A:J,10,FALSE)</f>
        <v>Statistical</v>
      </c>
      <c r="E10" s="28">
        <f>VLOOKUP(A10,'Point Forecasts-Frequency'!A:V,2,FALSE)</f>
        <v>13.366</v>
      </c>
      <c r="F10" s="2">
        <f>VLOOKUP(A10,'Point Forecasts-Frequency'!A:V,3,FALSE)</f>
        <v>10.154999999999999</v>
      </c>
      <c r="G10" s="2">
        <f>VLOOKUP(A10,'Point Forecasts-Frequency'!A:V,4,FALSE)</f>
        <v>13.002000000000001</v>
      </c>
      <c r="H10" s="2">
        <f>VLOOKUP(A10,'Point Forecasts-Frequency'!A:V,5,FALSE)</f>
        <v>9.1479999999999997</v>
      </c>
      <c r="I10" s="2">
        <f>VLOOKUP(A10,'Point Forecasts-Frequency'!A:V,6,FALSE)</f>
        <v>3.0409999999999999</v>
      </c>
      <c r="J10" s="2">
        <f>VLOOKUP(A10,'Point Forecasts-Frequency'!A:V,7,FALSE)</f>
        <v>17.567</v>
      </c>
      <c r="K10" s="29">
        <f>VLOOKUP(A10,'Point Forecasts-Frequency'!A:V,8,FALSE)</f>
        <v>11.986449</v>
      </c>
      <c r="L10" s="28">
        <f>VLOOKUP(A10,'Point Forecasts-Frequency'!A:V,9,FALSE)</f>
        <v>3.0089999999999999</v>
      </c>
      <c r="M10" s="2">
        <f>VLOOKUP(A10,'Point Forecasts-Frequency'!A:V,10,FALSE)</f>
        <v>1.198</v>
      </c>
      <c r="N10" s="2">
        <f>VLOOKUP(A10,'Point Forecasts-Frequency'!A:V,11,FALSE)</f>
        <v>0.96599999999999997</v>
      </c>
      <c r="O10" s="2">
        <f>VLOOKUP(A10,'Point Forecasts-Frequency'!A:V,12,FALSE)</f>
        <v>2.601</v>
      </c>
      <c r="P10" s="2">
        <f>VLOOKUP(A10,'Point Forecasts-Frequency'!A:V,13,FALSE)</f>
        <v>3.254</v>
      </c>
      <c r="Q10" s="2">
        <f>VLOOKUP(A10,'Point Forecasts-Frequency'!A:V,14,FALSE)</f>
        <v>2.5569999999999999</v>
      </c>
      <c r="R10" s="29">
        <f>VLOOKUP(A10,'Point Forecasts-Frequency'!A:V,15,FALSE)</f>
        <v>1.601037</v>
      </c>
      <c r="S10" s="28">
        <f>VLOOKUP(A10,'Point Forecasts-Frequency'!A:V,16,FALSE)</f>
        <v>0.78753208115632534</v>
      </c>
      <c r="T10" s="2">
        <f>VLOOKUP(A10,'Point Forecasts-Frequency'!A:V,17,FALSE)</f>
        <v>0.89799527099009813</v>
      </c>
      <c r="U10" s="2">
        <f>VLOOKUP(A10,'Point Forecasts-Frequency'!A:V,18,FALSE)</f>
        <v>0.90498784518757658</v>
      </c>
      <c r="V10" s="2">
        <f>VLOOKUP(A10,'Point Forecasts-Frequency'!A:V,19,FALSE)</f>
        <v>0.96760159758824815</v>
      </c>
      <c r="W10" s="2">
        <f>VLOOKUP(A10,'Point Forecasts-Frequency'!A:V,20,FALSE)</f>
        <v>0.99568241678864222</v>
      </c>
      <c r="X10" s="2">
        <f>VLOOKUP(A10,'Point Forecasts-Frequency'!A:V,21,FALSE)</f>
        <v>1.0116260405337281</v>
      </c>
      <c r="Y10" s="29">
        <f>VLOOKUP(A10,'Point Forecasts-Frequency'!A:V,22,FALSE)</f>
        <v>0.86050228914484017</v>
      </c>
      <c r="Z10" s="95">
        <f t="shared" si="0"/>
        <v>1</v>
      </c>
      <c r="AA10" s="9">
        <f t="shared" si="1"/>
        <v>8</v>
      </c>
      <c r="AB10" s="9">
        <f t="shared" si="2"/>
        <v>8</v>
      </c>
      <c r="AC10" s="1">
        <f t="shared" si="3"/>
        <v>8</v>
      </c>
      <c r="AD10" s="36">
        <f t="shared" si="4"/>
        <v>4.1368478825681123</v>
      </c>
      <c r="AE10" s="3"/>
    </row>
    <row r="11" spans="1:31" x14ac:dyDescent="0.25">
      <c r="A11" s="51">
        <v>238</v>
      </c>
      <c r="B11" s="6" t="str">
        <f>VLOOKUP(A11,Methods!A:J,6,FALSE)</f>
        <v>Doornik, J., Hendry, D. &amp; Castle, J.</v>
      </c>
      <c r="C11" s="6" t="str">
        <f>VLOOKUP(A11,Methods!A:J,9,FALSE)</f>
        <v>University of Oxford</v>
      </c>
      <c r="D11" s="52" t="str">
        <f>VLOOKUP(A11,Methods!A:J,10,FALSE)</f>
        <v>Combination (S)</v>
      </c>
      <c r="E11" s="28">
        <f>VLOOKUP(A11,'Point Forecasts-Frequency'!A:V,2,FALSE)</f>
        <v>13.91</v>
      </c>
      <c r="F11" s="2">
        <f>VLOOKUP(A11,'Point Forecasts-Frequency'!A:V,3,FALSE)</f>
        <v>10</v>
      </c>
      <c r="G11" s="2">
        <f>VLOOKUP(A11,'Point Forecasts-Frequency'!A:V,4,FALSE)</f>
        <v>12.78</v>
      </c>
      <c r="H11" s="2">
        <f>VLOOKUP(A11,'Point Forecasts-Frequency'!A:V,5,FALSE)</f>
        <v>6.7279999999999998</v>
      </c>
      <c r="I11" s="2">
        <f>VLOOKUP(A11,'Point Forecasts-Frequency'!A:V,6,FALSE)</f>
        <v>3.0529999999999999</v>
      </c>
      <c r="J11" s="2">
        <f>VLOOKUP(A11,'Point Forecasts-Frequency'!A:V,7,FALSE)</f>
        <v>8.9130000000000003</v>
      </c>
      <c r="K11" s="29">
        <f>VLOOKUP(A11,'Point Forecasts-Frequency'!A:V,8,FALSE)</f>
        <v>11.923762999999999</v>
      </c>
      <c r="L11" s="28">
        <f>VLOOKUP(A11,'Point Forecasts-Frequency'!A:V,9,FALSE)</f>
        <v>3.262</v>
      </c>
      <c r="M11" s="2">
        <f>VLOOKUP(A11,'Point Forecasts-Frequency'!A:V,10,FALSE)</f>
        <v>1.163</v>
      </c>
      <c r="N11" s="2">
        <f>VLOOKUP(A11,'Point Forecasts-Frequency'!A:V,11,FALSE)</f>
        <v>0.93100000000000005</v>
      </c>
      <c r="O11" s="2">
        <f>VLOOKUP(A11,'Point Forecasts-Frequency'!A:V,12,FALSE)</f>
        <v>2.302</v>
      </c>
      <c r="P11" s="2">
        <f>VLOOKUP(A11,'Point Forecasts-Frequency'!A:V,13,FALSE)</f>
        <v>3.2839999999999998</v>
      </c>
      <c r="Q11" s="2">
        <f>VLOOKUP(A11,'Point Forecasts-Frequency'!A:V,14,FALSE)</f>
        <v>0.80100000000000005</v>
      </c>
      <c r="R11" s="29">
        <f>VLOOKUP(A11,'Point Forecasts-Frequency'!A:V,15,FALSE)</f>
        <v>1.626619</v>
      </c>
      <c r="S11" s="28">
        <f>VLOOKUP(A11,'Point Forecasts-Frequency'!A:V,16,FALSE)</f>
        <v>0.83600821814687398</v>
      </c>
      <c r="T11" s="2">
        <f>VLOOKUP(A11,'Point Forecasts-Frequency'!A:V,17,FALSE)</f>
        <v>0.87819308847612165</v>
      </c>
      <c r="U11" s="2">
        <f>VLOOKUP(A11,'Point Forecasts-Frequency'!A:V,18,FALSE)</f>
        <v>0.88083109691435801</v>
      </c>
      <c r="V11" s="2">
        <f>VLOOKUP(A11,'Point Forecasts-Frequency'!A:V,19,FALSE)</f>
        <v>0.78168487329273939</v>
      </c>
      <c r="W11" s="2">
        <f>VLOOKUP(A11,'Point Forecasts-Frequency'!A:V,20,FALSE)</f>
        <v>1.0022288210901957</v>
      </c>
      <c r="X11" s="2">
        <f>VLOOKUP(A11,'Point Forecasts-Frequency'!A:V,21,FALSE)</f>
        <v>0.40964844868358341</v>
      </c>
      <c r="Y11" s="29">
        <f>VLOOKUP(A11,'Point Forecasts-Frequency'!A:V,22,FALSE)</f>
        <v>0.86488101373349768</v>
      </c>
      <c r="Z11" s="95">
        <f t="shared" si="0"/>
        <v>1</v>
      </c>
      <c r="AA11" s="9">
        <f t="shared" si="1"/>
        <v>9</v>
      </c>
      <c r="AB11" s="9">
        <f t="shared" si="2"/>
        <v>7</v>
      </c>
      <c r="AC11" s="1">
        <f t="shared" si="3"/>
        <v>10</v>
      </c>
      <c r="AD11" s="36">
        <f t="shared" si="4"/>
        <v>3.6490416946961814</v>
      </c>
      <c r="AE11" s="3"/>
    </row>
    <row r="12" spans="1:31" x14ac:dyDescent="0.25">
      <c r="A12" s="51">
        <v>39</v>
      </c>
      <c r="B12" s="6" t="str">
        <f>VLOOKUP(A12,Methods!A:J,6,FALSE)</f>
        <v>Pedregal, D.J., Trapero, J. R., Villegas, M. A. &amp; Madrigal, J. J.</v>
      </c>
      <c r="C12" s="6" t="str">
        <f>VLOOKUP(A12,Methods!A:J,9,FALSE)</f>
        <v>University of Castilla-La Mancha</v>
      </c>
      <c r="D12" s="52" t="str">
        <f>VLOOKUP(A12,Methods!A:J,10,FALSE)</f>
        <v>Combination (S)</v>
      </c>
      <c r="E12" s="28">
        <f>VLOOKUP(A12,'Point Forecasts-Frequency'!A:V,2,FALSE)</f>
        <v>13.821</v>
      </c>
      <c r="F12" s="2">
        <f>VLOOKUP(A12,'Point Forecasts-Frequency'!A:V,3,FALSE)</f>
        <v>10.093</v>
      </c>
      <c r="G12" s="2">
        <f>VLOOKUP(A12,'Point Forecasts-Frequency'!A:V,4,FALSE)</f>
        <v>13.151</v>
      </c>
      <c r="H12" s="2">
        <f>VLOOKUP(A12,'Point Forecasts-Frequency'!A:V,5,FALSE)</f>
        <v>8.9890000000000008</v>
      </c>
      <c r="I12" s="2">
        <f>VLOOKUP(A12,'Point Forecasts-Frequency'!A:V,6,FALSE)</f>
        <v>3.0259999999999998</v>
      </c>
      <c r="J12" s="2">
        <f>VLOOKUP(A12,'Point Forecasts-Frequency'!A:V,7,FALSE)</f>
        <v>9.7650000000000006</v>
      </c>
      <c r="K12" s="29">
        <f>VLOOKUP(A12,'Point Forecasts-Frequency'!A:V,8,FALSE)</f>
        <v>12.114178000000001</v>
      </c>
      <c r="L12" s="28">
        <f>VLOOKUP(A12,'Point Forecasts-Frequency'!A:V,9,FALSE)</f>
        <v>3.1850000000000001</v>
      </c>
      <c r="M12" s="2">
        <f>VLOOKUP(A12,'Point Forecasts-Frequency'!A:V,10,FALSE)</f>
        <v>1.1639999999999999</v>
      </c>
      <c r="N12" s="2">
        <f>VLOOKUP(A12,'Point Forecasts-Frequency'!A:V,11,FALSE)</f>
        <v>0.94299999999999995</v>
      </c>
      <c r="O12" s="2">
        <f>VLOOKUP(A12,'Point Forecasts-Frequency'!A:V,12,FALSE)</f>
        <v>2.488</v>
      </c>
      <c r="P12" s="2">
        <f>VLOOKUP(A12,'Point Forecasts-Frequency'!A:V,13,FALSE)</f>
        <v>3.2320000000000002</v>
      </c>
      <c r="Q12" s="2">
        <f>VLOOKUP(A12,'Point Forecasts-Frequency'!A:V,14,FALSE)</f>
        <v>1.0489999999999999</v>
      </c>
      <c r="R12" s="29">
        <f>VLOOKUP(A12,'Point Forecasts-Frequency'!A:V,15,FALSE)</f>
        <v>1.6143639999999999</v>
      </c>
      <c r="S12" s="28">
        <f>VLOOKUP(A12,'Point Forecasts-Frequency'!A:V,16,FALSE)</f>
        <v>0.8235972014151216</v>
      </c>
      <c r="T12" s="2">
        <f>VLOOKUP(A12,'Point Forecasts-Frequency'!A:V,17,FALSE)</f>
        <v>0.88278045195970811</v>
      </c>
      <c r="U12" s="2">
        <f>VLOOKUP(A12,'Point Forecasts-Frequency'!A:V,18,FALSE)</f>
        <v>0.89933333555035344</v>
      </c>
      <c r="V12" s="2">
        <f>VLOOKUP(A12,'Point Forecasts-Frequency'!A:V,19,FALSE)</f>
        <v>0.93857780888178222</v>
      </c>
      <c r="W12" s="2">
        <f>VLOOKUP(A12,'Point Forecasts-Frequency'!A:V,20,FALSE)</f>
        <v>0.98986365790346342</v>
      </c>
      <c r="X12" s="2">
        <f>VLOOKUP(A12,'Point Forecasts-Frequency'!A:V,21,FALSE)</f>
        <v>0.48459656324481515</v>
      </c>
      <c r="Y12" s="29">
        <f>VLOOKUP(A12,'Point Forecasts-Frequency'!A:V,22,FALSE)</f>
        <v>0.8686955373358104</v>
      </c>
      <c r="Z12" s="95">
        <f t="shared" si="0"/>
        <v>1</v>
      </c>
      <c r="AA12" s="9">
        <f t="shared" si="1"/>
        <v>10</v>
      </c>
      <c r="AB12" s="9">
        <f t="shared" si="2"/>
        <v>10</v>
      </c>
      <c r="AC12" s="1">
        <f t="shared" si="3"/>
        <v>9</v>
      </c>
      <c r="AD12" s="36">
        <f t="shared" si="4"/>
        <v>3.2240895929331055</v>
      </c>
      <c r="AE12" s="3"/>
    </row>
    <row r="13" spans="1:31" x14ac:dyDescent="0.25">
      <c r="A13" s="51">
        <v>5</v>
      </c>
      <c r="B13" s="6" t="str">
        <f>VLOOKUP(A13,Methods!A:J,6,FALSE)</f>
        <v>Spiliotis, E. &amp; Assimakopoulos, V.</v>
      </c>
      <c r="C13" s="6" t="str">
        <f>VLOOKUP(A13,Methods!A:J,9,FALSE)</f>
        <v>National Technical University of Athens</v>
      </c>
      <c r="D13" s="52" t="str">
        <f>VLOOKUP(A13,Methods!A:J,10,FALSE)</f>
        <v>Statistical</v>
      </c>
      <c r="E13" s="28">
        <f>VLOOKUP(A13,'Point Forecasts-Frequency'!A:V,2,FALSE)</f>
        <v>13.804</v>
      </c>
      <c r="F13" s="2">
        <f>VLOOKUP(A13,'Point Forecasts-Frequency'!A:V,3,FALSE)</f>
        <v>10.128</v>
      </c>
      <c r="G13" s="2">
        <f>VLOOKUP(A13,'Point Forecasts-Frequency'!A:V,4,FALSE)</f>
        <v>13.141999999999999</v>
      </c>
      <c r="H13" s="2">
        <f>VLOOKUP(A13,'Point Forecasts-Frequency'!A:V,5,FALSE)</f>
        <v>8.99</v>
      </c>
      <c r="I13" s="2">
        <f>VLOOKUP(A13,'Point Forecasts-Frequency'!A:V,6,FALSE)</f>
        <v>3.0270000000000001</v>
      </c>
      <c r="J13" s="2">
        <f>VLOOKUP(A13,'Point Forecasts-Frequency'!A:V,7,FALSE)</f>
        <v>17.756</v>
      </c>
      <c r="K13" s="29">
        <f>VLOOKUP(A13,'Point Forecasts-Frequency'!A:V,8,FALSE)</f>
        <v>12.147740000000001</v>
      </c>
      <c r="L13" s="28">
        <f>VLOOKUP(A13,'Point Forecasts-Frequency'!A:V,9,FALSE)</f>
        <v>3.1840000000000002</v>
      </c>
      <c r="M13" s="2">
        <f>VLOOKUP(A13,'Point Forecasts-Frequency'!A:V,10,FALSE)</f>
        <v>1.1779999999999999</v>
      </c>
      <c r="N13" s="2">
        <f>VLOOKUP(A13,'Point Forecasts-Frequency'!A:V,11,FALSE)</f>
        <v>0.95899999999999996</v>
      </c>
      <c r="O13" s="2">
        <f>VLOOKUP(A13,'Point Forecasts-Frequency'!A:V,12,FALSE)</f>
        <v>2.488</v>
      </c>
      <c r="P13" s="2">
        <f>VLOOKUP(A13,'Point Forecasts-Frequency'!A:V,13,FALSE)</f>
        <v>3.2320000000000002</v>
      </c>
      <c r="Q13" s="2">
        <f>VLOOKUP(A13,'Point Forecasts-Frequency'!A:V,14,FALSE)</f>
        <v>1.8080000000000001</v>
      </c>
      <c r="R13" s="29">
        <f>VLOOKUP(A13,'Point Forecasts-Frequency'!A:V,15,FALSE)</f>
        <v>1.6281779999999999</v>
      </c>
      <c r="S13" s="28">
        <f>VLOOKUP(A13,'Point Forecasts-Frequency'!A:V,16,FALSE)</f>
        <v>0.82295125142455461</v>
      </c>
      <c r="T13" s="2">
        <f>VLOOKUP(A13,'Point Forecasts-Frequency'!A:V,17,FALSE)</f>
        <v>0.88947538962203687</v>
      </c>
      <c r="U13" s="2">
        <f>VLOOKUP(A13,'Point Forecasts-Frequency'!A:V,18,FALSE)</f>
        <v>0.90654729057001604</v>
      </c>
      <c r="V13" s="2">
        <f>VLOOKUP(A13,'Point Forecasts-Frequency'!A:V,19,FALSE)</f>
        <v>0.93863238807619331</v>
      </c>
      <c r="W13" s="2">
        <f>VLOOKUP(A13,'Point Forecasts-Frequency'!A:V,20,FALSE)</f>
        <v>0.99002786151594302</v>
      </c>
      <c r="X13" s="2">
        <f>VLOOKUP(A13,'Point Forecasts-Frequency'!A:V,21,FALSE)</f>
        <v>0.8603992274336244</v>
      </c>
      <c r="Y13" s="29">
        <f>VLOOKUP(A13,'Point Forecasts-Frequency'!A:V,22,FALSE)</f>
        <v>0.87354493898015617</v>
      </c>
      <c r="Z13" s="95">
        <f t="shared" si="0"/>
        <v>1</v>
      </c>
      <c r="AA13" s="9">
        <f t="shared" si="1"/>
        <v>11</v>
      </c>
      <c r="AB13" s="9">
        <f t="shared" si="2"/>
        <v>12</v>
      </c>
      <c r="AC13" s="1">
        <f t="shared" si="3"/>
        <v>11</v>
      </c>
      <c r="AD13" s="36">
        <f t="shared" si="4"/>
        <v>2.6838482323058885</v>
      </c>
      <c r="AE13" s="3"/>
    </row>
    <row r="14" spans="1:31" x14ac:dyDescent="0.25">
      <c r="A14" s="51">
        <v>132</v>
      </c>
      <c r="B14" s="6" t="str">
        <f>VLOOKUP(A14,Methods!A:J,6,FALSE)</f>
        <v>Roubinchtein, A.</v>
      </c>
      <c r="C14" s="6" t="str">
        <f>VLOOKUP(A14,Methods!A:J,9,FALSE)</f>
        <v>Washington State Employment Security Department</v>
      </c>
      <c r="D14" s="52" t="str">
        <f>VLOOKUP(A14,Methods!A:J,10,FALSE)</f>
        <v>Combination (S)</v>
      </c>
      <c r="E14" s="28">
        <f>VLOOKUP(A14,'Point Forecasts-Frequency'!A:V,2,FALSE)</f>
        <v>14.445</v>
      </c>
      <c r="F14" s="2">
        <f>VLOOKUP(A14,'Point Forecasts-Frequency'!A:V,3,FALSE)</f>
        <v>10.172000000000001</v>
      </c>
      <c r="G14" s="2">
        <f>VLOOKUP(A14,'Point Forecasts-Frequency'!A:V,4,FALSE)</f>
        <v>12.911</v>
      </c>
      <c r="H14" s="2">
        <f>VLOOKUP(A14,'Point Forecasts-Frequency'!A:V,5,FALSE)</f>
        <v>8.4350000000000005</v>
      </c>
      <c r="I14" s="2">
        <f>VLOOKUP(A14,'Point Forecasts-Frequency'!A:V,6,FALSE)</f>
        <v>3.27</v>
      </c>
      <c r="J14" s="2">
        <f>VLOOKUP(A14,'Point Forecasts-Frequency'!A:V,7,FALSE)</f>
        <v>12.871</v>
      </c>
      <c r="K14" s="29">
        <f>VLOOKUP(A14,'Point Forecasts-Frequency'!A:V,8,FALSE)</f>
        <v>12.182598</v>
      </c>
      <c r="L14" s="28">
        <f>VLOOKUP(A14,'Point Forecasts-Frequency'!A:V,9,FALSE)</f>
        <v>3.2440000000000002</v>
      </c>
      <c r="M14" s="2">
        <f>VLOOKUP(A14,'Point Forecasts-Frequency'!A:V,10,FALSE)</f>
        <v>1.159</v>
      </c>
      <c r="N14" s="2">
        <f>VLOOKUP(A14,'Point Forecasts-Frequency'!A:V,11,FALSE)</f>
        <v>0.92100000000000004</v>
      </c>
      <c r="O14" s="2">
        <f>VLOOKUP(A14,'Point Forecasts-Frequency'!A:V,12,FALSE)</f>
        <v>2.29</v>
      </c>
      <c r="P14" s="2">
        <f>VLOOKUP(A14,'Point Forecasts-Frequency'!A:V,13,FALSE)</f>
        <v>3.6320000000000001</v>
      </c>
      <c r="Q14" s="2">
        <f>VLOOKUP(A14,'Point Forecasts-Frequency'!A:V,14,FALSE)</f>
        <v>1.129</v>
      </c>
      <c r="R14" s="29">
        <f>VLOOKUP(A14,'Point Forecasts-Frequency'!A:V,15,FALSE)</f>
        <v>1.6328069999999999</v>
      </c>
      <c r="S14" s="28">
        <f>VLOOKUP(A14,'Point Forecasts-Frequency'!A:V,16,FALSE)</f>
        <v>0.85011236296236392</v>
      </c>
      <c r="T14" s="2">
        <f>VLOOKUP(A14,'Point Forecasts-Frequency'!A:V,17,FALSE)</f>
        <v>0.88454396145786718</v>
      </c>
      <c r="U14" s="2">
        <f>VLOOKUP(A14,'Point Forecasts-Frequency'!A:V,18,FALSE)</f>
        <v>0.88066752647920721</v>
      </c>
      <c r="V14" s="2">
        <f>VLOOKUP(A14,'Point Forecasts-Frequency'!A:V,19,FALSE)</f>
        <v>0.87269095318307954</v>
      </c>
      <c r="W14" s="2">
        <f>VLOOKUP(A14,'Point Forecasts-Frequency'!A:V,20,FALSE)</f>
        <v>1.0909421520391205</v>
      </c>
      <c r="X14" s="2">
        <f>VLOOKUP(A14,'Point Forecasts-Frequency'!A:V,21,FALSE)</f>
        <v>0.58577825091872016</v>
      </c>
      <c r="Y14" s="29">
        <f>VLOOKUP(A14,'Point Forecasts-Frequency'!A:V,22,FALSE)</f>
        <v>0.87604031944053873</v>
      </c>
      <c r="Z14" s="95">
        <f t="shared" si="0"/>
        <v>1</v>
      </c>
      <c r="AA14" s="9">
        <f t="shared" si="1"/>
        <v>12</v>
      </c>
      <c r="AB14" s="9">
        <f t="shared" si="2"/>
        <v>13</v>
      </c>
      <c r="AC14" s="1">
        <f t="shared" si="3"/>
        <v>13</v>
      </c>
      <c r="AD14" s="36">
        <f t="shared" si="4"/>
        <v>2.4058535776928833</v>
      </c>
      <c r="AE14" s="3"/>
    </row>
    <row r="15" spans="1:31" x14ac:dyDescent="0.25">
      <c r="A15" s="51">
        <v>251</v>
      </c>
      <c r="B15" s="6" t="str">
        <f>VLOOKUP(A15,Methods!A:J,6,FALSE)</f>
        <v>Ibrahim, M.</v>
      </c>
      <c r="C15" s="6" t="str">
        <f>VLOOKUP(A15,Methods!A:J,9,FALSE)</f>
        <v>Georgia Institute of Technology</v>
      </c>
      <c r="D15" s="52" t="str">
        <f>VLOOKUP(A15,Methods!A:J,10,FALSE)</f>
        <v>Statistical</v>
      </c>
      <c r="E15" s="28">
        <f>VLOOKUP(A15,'Point Forecasts-Frequency'!A:V,2,FALSE)</f>
        <v>13.677</v>
      </c>
      <c r="F15" s="2">
        <f>VLOOKUP(A15,'Point Forecasts-Frequency'!A:V,3,FALSE)</f>
        <v>10.089</v>
      </c>
      <c r="G15" s="2">
        <f>VLOOKUP(A15,'Point Forecasts-Frequency'!A:V,4,FALSE)</f>
        <v>13.321</v>
      </c>
      <c r="H15" s="2">
        <f>VLOOKUP(A15,'Point Forecasts-Frequency'!A:V,5,FALSE)</f>
        <v>9.0890000000000004</v>
      </c>
      <c r="I15" s="2">
        <f>VLOOKUP(A15,'Point Forecasts-Frequency'!A:V,6,FALSE)</f>
        <v>3.0710000000000002</v>
      </c>
      <c r="J15" s="2">
        <f>VLOOKUP(A15,'Point Forecasts-Frequency'!A:V,7,FALSE)</f>
        <v>18.093</v>
      </c>
      <c r="K15" s="29">
        <f>VLOOKUP(A15,'Point Forecasts-Frequency'!A:V,8,FALSE)</f>
        <v>12.198378</v>
      </c>
      <c r="L15" s="28">
        <f>VLOOKUP(A15,'Point Forecasts-Frequency'!A:V,9,FALSE)</f>
        <v>3.0750000000000002</v>
      </c>
      <c r="M15" s="2">
        <f>VLOOKUP(A15,'Point Forecasts-Frequency'!A:V,10,FALSE)</f>
        <v>1.1850000000000001</v>
      </c>
      <c r="N15" s="2">
        <f>VLOOKUP(A15,'Point Forecasts-Frequency'!A:V,11,FALSE)</f>
        <v>0.97699999999999998</v>
      </c>
      <c r="O15" s="2">
        <f>VLOOKUP(A15,'Point Forecasts-Frequency'!A:V,12,FALSE)</f>
        <v>2.5830000000000002</v>
      </c>
      <c r="P15" s="2">
        <f>VLOOKUP(A15,'Point Forecasts-Frequency'!A:V,13,FALSE)</f>
        <v>3.8940000000000001</v>
      </c>
      <c r="Q15" s="2">
        <f>VLOOKUP(A15,'Point Forecasts-Frequency'!A:V,14,FALSE)</f>
        <v>2.3879999999999999</v>
      </c>
      <c r="R15" s="29">
        <f>VLOOKUP(A15,'Point Forecasts-Frequency'!A:V,15,FALSE)</f>
        <v>1.6444529999999999</v>
      </c>
      <c r="S15" s="28">
        <f>VLOOKUP(A15,'Point Forecasts-Frequency'!A:V,16,FALSE)</f>
        <v>0.80535141619646544</v>
      </c>
      <c r="T15" s="2">
        <f>VLOOKUP(A15,'Point Forecasts-Frequency'!A:V,17,FALSE)</f>
        <v>0.89025747523489396</v>
      </c>
      <c r="U15" s="2">
        <f>VLOOKUP(A15,'Point Forecasts-Frequency'!A:V,18,FALSE)</f>
        <v>0.92121754046273518</v>
      </c>
      <c r="V15" s="2">
        <f>VLOOKUP(A15,'Point Forecasts-Frequency'!A:V,19,FALSE)</f>
        <v>0.96114051766390673</v>
      </c>
      <c r="W15" s="2">
        <f>VLOOKUP(A15,'Point Forecasts-Frequency'!A:V,20,FALSE)</f>
        <v>1.0982290254680906</v>
      </c>
      <c r="X15" s="2">
        <f>VLOOKUP(A15,'Point Forecasts-Frequency'!A:V,21,FALSE)</f>
        <v>0.99065089977726317</v>
      </c>
      <c r="Y15" s="29">
        <f>VLOOKUP(A15,'Point Forecasts-Frequency'!A:V,22,FALSE)</f>
        <v>0.87966732696156702</v>
      </c>
      <c r="Z15" s="95">
        <f t="shared" si="0"/>
        <v>1</v>
      </c>
      <c r="AA15" s="9">
        <f t="shared" si="1"/>
        <v>13</v>
      </c>
      <c r="AB15" s="9">
        <f t="shared" si="2"/>
        <v>14</v>
      </c>
      <c r="AC15" s="1">
        <f t="shared" si="3"/>
        <v>14</v>
      </c>
      <c r="AD15" s="36">
        <f t="shared" si="4"/>
        <v>2.0017914640813759</v>
      </c>
      <c r="AE15" s="3"/>
    </row>
    <row r="16" spans="1:31" x14ac:dyDescent="0.25">
      <c r="A16" s="51">
        <v>250</v>
      </c>
      <c r="B16" s="6" t="str">
        <f>VLOOKUP(A16,Methods!A:J,6,FALSE)</f>
        <v>Tartu M4 seminar</v>
      </c>
      <c r="C16" s="6" t="str">
        <f>VLOOKUP(A16,Methods!A:J,9,FALSE)</f>
        <v>University of Tartu</v>
      </c>
      <c r="D16" s="52" t="str">
        <f>VLOOKUP(A16,Methods!A:J,10,FALSE)</f>
        <v>Combination (S &amp; ML)</v>
      </c>
      <c r="E16" s="28">
        <f>VLOOKUP(A16,'Point Forecasts-Frequency'!A:V,2,FALSE)</f>
        <v>14.096</v>
      </c>
      <c r="F16" s="2">
        <f>VLOOKUP(A16,'Point Forecasts-Frequency'!A:V,3,FALSE)</f>
        <v>11.109</v>
      </c>
      <c r="G16" s="2">
        <f>VLOOKUP(A16,'Point Forecasts-Frequency'!A:V,4,FALSE)</f>
        <v>13.29</v>
      </c>
      <c r="H16" s="2">
        <f>VLOOKUP(A16,'Point Forecasts-Frequency'!A:V,5,FALSE)</f>
        <v>8.5129999999999999</v>
      </c>
      <c r="I16" s="2">
        <f>VLOOKUP(A16,'Point Forecasts-Frequency'!A:V,6,FALSE)</f>
        <v>2.8519999999999999</v>
      </c>
      <c r="J16" s="2">
        <f>VLOOKUP(A16,'Point Forecasts-Frequency'!A:V,7,FALSE)</f>
        <v>13.851000000000001</v>
      </c>
      <c r="K16" s="29">
        <f>VLOOKUP(A16,'Point Forecasts-Frequency'!A:V,8,FALSE)</f>
        <v>12.496017</v>
      </c>
      <c r="L16" s="28">
        <f>VLOOKUP(A16,'Point Forecasts-Frequency'!A:V,9,FALSE)</f>
        <v>3.0910000000000002</v>
      </c>
      <c r="M16" s="2">
        <f>VLOOKUP(A16,'Point Forecasts-Frequency'!A:V,10,FALSE)</f>
        <v>1.25</v>
      </c>
      <c r="N16" s="2">
        <f>VLOOKUP(A16,'Point Forecasts-Frequency'!A:V,11,FALSE)</f>
        <v>1.002</v>
      </c>
      <c r="O16" s="2">
        <f>VLOOKUP(A16,'Point Forecasts-Frequency'!A:V,12,FALSE)</f>
        <v>2.375</v>
      </c>
      <c r="P16" s="2">
        <f>VLOOKUP(A16,'Point Forecasts-Frequency'!A:V,13,FALSE)</f>
        <v>3.0249999999999999</v>
      </c>
      <c r="Q16" s="2">
        <f>VLOOKUP(A16,'Point Forecasts-Frequency'!A:V,14,FALSE)</f>
        <v>1.0580000000000001</v>
      </c>
      <c r="R16" s="29">
        <f>VLOOKUP(A16,'Point Forecasts-Frequency'!A:V,15,FALSE)</f>
        <v>1.632706</v>
      </c>
      <c r="S16" s="28">
        <f>VLOOKUP(A16,'Point Forecasts-Frequency'!A:V,16,FALSE)</f>
        <v>0.82018422955673764</v>
      </c>
      <c r="T16" s="2">
        <f>VLOOKUP(A16,'Point Forecasts-Frequency'!A:V,17,FALSE)</f>
        <v>0.96027591278316371</v>
      </c>
      <c r="U16" s="2">
        <f>VLOOKUP(A16,'Point Forecasts-Frequency'!A:V,18,FALSE)</f>
        <v>0.93190233818019563</v>
      </c>
      <c r="V16" s="2">
        <f>VLOOKUP(A16,'Point Forecasts-Frequency'!A:V,19,FALSE)</f>
        <v>0.89225241554700041</v>
      </c>
      <c r="W16" s="2">
        <f>VLOOKUP(A16,'Point Forecasts-Frequency'!A:V,20,FALSE)</f>
        <v>0.92971809876461575</v>
      </c>
      <c r="X16" s="2">
        <f>VLOOKUP(A16,'Point Forecasts-Frequency'!A:V,21,FALSE)</f>
        <v>0.59761076568768667</v>
      </c>
      <c r="Y16" s="29">
        <f>VLOOKUP(A16,'Point Forecasts-Frequency'!A:V,22,FALSE)</f>
        <v>0.88756718895326836</v>
      </c>
      <c r="Z16" s="95">
        <f t="shared" si="0"/>
        <v>1</v>
      </c>
      <c r="AA16" s="9">
        <f t="shared" si="1"/>
        <v>14</v>
      </c>
      <c r="AB16" s="9">
        <f t="shared" si="2"/>
        <v>19</v>
      </c>
      <c r="AC16" s="1">
        <f t="shared" si="3"/>
        <v>12</v>
      </c>
      <c r="AD16" s="36">
        <f t="shared" si="4"/>
        <v>1.1217174870908115</v>
      </c>
      <c r="AE16" s="3"/>
    </row>
    <row r="17" spans="1:31" x14ac:dyDescent="0.25">
      <c r="A17" s="51">
        <v>243</v>
      </c>
      <c r="B17" s="6" t="str">
        <f>VLOOKUP(A17,Methods!A:J,6,FALSE)</f>
        <v>Waheeb, W.</v>
      </c>
      <c r="C17" s="6" t="str">
        <f>VLOOKUP(A17,Methods!A:J,9,FALSE)</f>
        <v>Universiti Tun Hussein Onn Malaysia</v>
      </c>
      <c r="D17" s="52" t="str">
        <f>VLOOKUP(A17,Methods!A:J,10,FALSE)</f>
        <v>Combination (S)</v>
      </c>
      <c r="E17" s="28">
        <f>VLOOKUP(A17,'Point Forecasts-Frequency'!A:V,2,FALSE)</f>
        <v>14.782999999999999</v>
      </c>
      <c r="F17" s="2">
        <f>VLOOKUP(A17,'Point Forecasts-Frequency'!A:V,3,FALSE)</f>
        <v>10.058999999999999</v>
      </c>
      <c r="G17" s="2">
        <f>VLOOKUP(A17,'Point Forecasts-Frequency'!A:V,4,FALSE)</f>
        <v>12.77</v>
      </c>
      <c r="H17" s="2">
        <f>VLOOKUP(A17,'Point Forecasts-Frequency'!A:V,5,FALSE)</f>
        <v>7.0759999999999996</v>
      </c>
      <c r="I17" s="2">
        <f>VLOOKUP(A17,'Point Forecasts-Frequency'!A:V,6,FALSE)</f>
        <v>2.9969999999999999</v>
      </c>
      <c r="J17" s="2">
        <f>VLOOKUP(A17,'Point Forecasts-Frequency'!A:V,7,FALSE)</f>
        <v>12.047000000000001</v>
      </c>
      <c r="K17" s="29">
        <f>VLOOKUP(A17,'Point Forecasts-Frequency'!A:V,8,FALSE)</f>
        <v>12.145640999999999</v>
      </c>
      <c r="L17" s="28">
        <f>VLOOKUP(A17,'Point Forecasts-Frequency'!A:V,9,FALSE)</f>
        <v>3.4</v>
      </c>
      <c r="M17" s="2">
        <f>VLOOKUP(A17,'Point Forecasts-Frequency'!A:V,10,FALSE)</f>
        <v>1.1599999999999999</v>
      </c>
      <c r="N17" s="2">
        <f>VLOOKUP(A17,'Point Forecasts-Frequency'!A:V,11,FALSE)</f>
        <v>1.0289999999999999</v>
      </c>
      <c r="O17" s="2">
        <f>VLOOKUP(A17,'Point Forecasts-Frequency'!A:V,12,FALSE)</f>
        <v>2.1800000000000002</v>
      </c>
      <c r="P17" s="2">
        <f>VLOOKUP(A17,'Point Forecasts-Frequency'!A:V,13,FALSE)</f>
        <v>3.3210000000000002</v>
      </c>
      <c r="Q17" s="2">
        <f>VLOOKUP(A17,'Point Forecasts-Frequency'!A:V,14,FALSE)</f>
        <v>0.86099999999999999</v>
      </c>
      <c r="R17" s="29">
        <f>VLOOKUP(A17,'Point Forecasts-Frequency'!A:V,15,FALSE)</f>
        <v>1.705829</v>
      </c>
      <c r="S17" s="28">
        <f>VLOOKUP(A17,'Point Forecasts-Frequency'!A:V,16,FALSE)</f>
        <v>0.88008139370231553</v>
      </c>
      <c r="T17" s="2">
        <f>VLOOKUP(A17,'Point Forecasts-Frequency'!A:V,17,FALSE)</f>
        <v>0.87977789232249248</v>
      </c>
      <c r="U17" s="2">
        <f>VLOOKUP(A17,'Point Forecasts-Frequency'!A:V,18,FALSE)</f>
        <v>0.92658047936016275</v>
      </c>
      <c r="V17" s="2">
        <f>VLOOKUP(A17,'Point Forecasts-Frequency'!A:V,19,FALSE)</f>
        <v>0.77871228242565271</v>
      </c>
      <c r="W17" s="2">
        <f>VLOOKUP(A17,'Point Forecasts-Frequency'!A:V,20,FALSE)</f>
        <v>0.99867710396523179</v>
      </c>
      <c r="X17" s="2">
        <f>VLOOKUP(A17,'Point Forecasts-Frequency'!A:V,21,FALSE)</f>
        <v>0.5074163442056443</v>
      </c>
      <c r="Y17" s="29">
        <f>VLOOKUP(A17,'Point Forecasts-Frequency'!A:V,22,FALSE)</f>
        <v>0.89377259988159485</v>
      </c>
      <c r="Z17" s="95">
        <f t="shared" si="0"/>
        <v>1</v>
      </c>
      <c r="AA17" s="9">
        <f t="shared" si="1"/>
        <v>15</v>
      </c>
      <c r="AB17" s="9">
        <f t="shared" si="2"/>
        <v>11</v>
      </c>
      <c r="AC17" s="1">
        <f t="shared" si="3"/>
        <v>22</v>
      </c>
      <c r="AD17" s="36">
        <f t="shared" si="4"/>
        <v>0.43041165411677734</v>
      </c>
      <c r="AE17" s="3"/>
    </row>
    <row r="18" spans="1:31" x14ac:dyDescent="0.25">
      <c r="A18" s="51">
        <v>235</v>
      </c>
      <c r="B18" s="6" t="str">
        <f>VLOOKUP(A18,Methods!A:J,6,FALSE)</f>
        <v>Darin, S. &amp; Stellwagen, E.</v>
      </c>
      <c r="C18" s="6" t="str">
        <f>VLOOKUP(A18,Methods!A:J,9,FALSE)</f>
        <v>Business Forecast Systems (Forecast Pro)</v>
      </c>
      <c r="D18" s="52" t="str">
        <f>VLOOKUP(A18,Methods!A:J,10,FALSE)</f>
        <v>Statistical</v>
      </c>
      <c r="E18" s="28">
        <f>VLOOKUP(A18,'Point Forecasts-Frequency'!A:V,2,FALSE)</f>
        <v>14.663</v>
      </c>
      <c r="F18" s="2">
        <f>VLOOKUP(A18,'Point Forecasts-Frequency'!A:V,3,FALSE)</f>
        <v>10.154999999999999</v>
      </c>
      <c r="G18" s="2">
        <f>VLOOKUP(A18,'Point Forecasts-Frequency'!A:V,4,FALSE)</f>
        <v>13.058</v>
      </c>
      <c r="H18" s="2">
        <f>VLOOKUP(A18,'Point Forecasts-Frequency'!A:V,5,FALSE)</f>
        <v>6.5819999999999999</v>
      </c>
      <c r="I18" s="2">
        <f>VLOOKUP(A18,'Point Forecasts-Frequency'!A:V,6,FALSE)</f>
        <v>3.077</v>
      </c>
      <c r="J18" s="2">
        <f>VLOOKUP(A18,'Point Forecasts-Frequency'!A:V,7,FALSE)</f>
        <v>11.683</v>
      </c>
      <c r="K18" s="29">
        <f>VLOOKUP(A18,'Point Forecasts-Frequency'!A:V,8,FALSE)</f>
        <v>12.279408999999999</v>
      </c>
      <c r="L18" s="28">
        <f>VLOOKUP(A18,'Point Forecasts-Frequency'!A:V,9,FALSE)</f>
        <v>3.4060000000000001</v>
      </c>
      <c r="M18" s="2">
        <f>VLOOKUP(A18,'Point Forecasts-Frequency'!A:V,10,FALSE)</f>
        <v>1.1679999999999999</v>
      </c>
      <c r="N18" s="2">
        <f>VLOOKUP(A18,'Point Forecasts-Frequency'!A:V,11,FALSE)</f>
        <v>0.92400000000000004</v>
      </c>
      <c r="O18" s="2">
        <f>VLOOKUP(A18,'Point Forecasts-Frequency'!A:V,12,FALSE)</f>
        <v>2.1070000000000002</v>
      </c>
      <c r="P18" s="2">
        <f>VLOOKUP(A18,'Point Forecasts-Frequency'!A:V,13,FALSE)</f>
        <v>4.1280000000000001</v>
      </c>
      <c r="Q18" s="2">
        <f>VLOOKUP(A18,'Point Forecasts-Frequency'!A:V,14,FALSE)</f>
        <v>0.85599999999999998</v>
      </c>
      <c r="R18" s="29">
        <f>VLOOKUP(A18,'Point Forecasts-Frequency'!A:V,15,FALSE)</f>
        <v>1.693036</v>
      </c>
      <c r="S18" s="28">
        <f>VLOOKUP(A18,'Point Forecasts-Frequency'!A:V,16,FALSE)</f>
        <v>0.87716477936350079</v>
      </c>
      <c r="T18" s="2">
        <f>VLOOKUP(A18,'Point Forecasts-Frequency'!A:V,17,FALSE)</f>
        <v>0.88705435195289906</v>
      </c>
      <c r="U18" s="2">
        <f>VLOOKUP(A18,'Point Forecasts-Frequency'!A:V,18,FALSE)</f>
        <v>0.88717324140264076</v>
      </c>
      <c r="V18" s="2">
        <f>VLOOKUP(A18,'Point Forecasts-Frequency'!A:V,19,FALSE)</f>
        <v>0.73860648015610952</v>
      </c>
      <c r="W18" s="2">
        <f>VLOOKUP(A18,'Point Forecasts-Frequency'!A:V,20,FALSE)</f>
        <v>1.1349067425670065</v>
      </c>
      <c r="X18" s="2">
        <f>VLOOKUP(A18,'Point Forecasts-Frequency'!A:V,21,FALSE)</f>
        <v>0.49647205136542027</v>
      </c>
      <c r="Y18" s="29">
        <f>VLOOKUP(A18,'Point Forecasts-Frequency'!A:V,22,FALSE)</f>
        <v>0.89535831440688307</v>
      </c>
      <c r="Z18" s="95">
        <f t="shared" si="0"/>
        <v>1</v>
      </c>
      <c r="AA18" s="9">
        <f t="shared" si="1"/>
        <v>16</v>
      </c>
      <c r="AB18" s="9">
        <f t="shared" si="2"/>
        <v>15</v>
      </c>
      <c r="AC18" s="1">
        <f t="shared" si="3"/>
        <v>20</v>
      </c>
      <c r="AD18" s="36">
        <f t="shared" si="4"/>
        <v>0.25375716444238783</v>
      </c>
      <c r="AE18" s="3"/>
    </row>
    <row r="19" spans="1:31" x14ac:dyDescent="0.25">
      <c r="A19" s="51">
        <v>104</v>
      </c>
      <c r="B19" s="6" t="str">
        <f>VLOOKUP(A19,Methods!A:J,6,FALSE)</f>
        <v>Dantas, T. &amp; Cyrino Oliveira, F.</v>
      </c>
      <c r="C19" s="6" t="str">
        <f>VLOOKUP(A19,Methods!A:J,9,FALSE)</f>
        <v>Pontifical Catholic University of Rio de Janeiro</v>
      </c>
      <c r="D19" s="52" t="str">
        <f>VLOOKUP(A19,Methods!A:J,10,FALSE)</f>
        <v>Combination (S)</v>
      </c>
      <c r="E19" s="28">
        <f>VLOOKUP(A19,'Point Forecasts-Frequency'!A:V,2,FALSE)</f>
        <v>14.746</v>
      </c>
      <c r="F19" s="2">
        <f>VLOOKUP(A19,'Point Forecasts-Frequency'!A:V,3,FALSE)</f>
        <v>10.254</v>
      </c>
      <c r="G19" s="2">
        <f>VLOOKUP(A19,'Point Forecasts-Frequency'!A:V,4,FALSE)</f>
        <v>13.462</v>
      </c>
      <c r="H19" s="2">
        <f>VLOOKUP(A19,'Point Forecasts-Frequency'!A:V,5,FALSE)</f>
        <v>8.8729999999999993</v>
      </c>
      <c r="I19" s="2">
        <f>VLOOKUP(A19,'Point Forecasts-Frequency'!A:V,6,FALSE)</f>
        <v>3.2450000000000001</v>
      </c>
      <c r="J19" s="2">
        <f>VLOOKUP(A19,'Point Forecasts-Frequency'!A:V,7,FALSE)</f>
        <v>16.940999999999999</v>
      </c>
      <c r="K19" s="29">
        <f>VLOOKUP(A19,'Point Forecasts-Frequency'!A:V,8,FALSE)</f>
        <v>12.553285000000001</v>
      </c>
      <c r="L19" s="28">
        <f>VLOOKUP(A19,'Point Forecasts-Frequency'!A:V,9,FALSE)</f>
        <v>3.294</v>
      </c>
      <c r="M19" s="2">
        <f>VLOOKUP(A19,'Point Forecasts-Frequency'!A:V,10,FALSE)</f>
        <v>1.17</v>
      </c>
      <c r="N19" s="2">
        <f>VLOOKUP(A19,'Point Forecasts-Frequency'!A:V,11,FALSE)</f>
        <v>0.95199999999999996</v>
      </c>
      <c r="O19" s="2">
        <f>VLOOKUP(A19,'Point Forecasts-Frequency'!A:V,12,FALSE)</f>
        <v>2.5339999999999998</v>
      </c>
      <c r="P19" s="2">
        <f>VLOOKUP(A19,'Point Forecasts-Frequency'!A:V,13,FALSE)</f>
        <v>3.4359999999999999</v>
      </c>
      <c r="Q19" s="2">
        <f>VLOOKUP(A19,'Point Forecasts-Frequency'!A:V,14,FALSE)</f>
        <v>1.5980000000000001</v>
      </c>
      <c r="R19" s="29">
        <f>VLOOKUP(A19,'Point Forecasts-Frequency'!A:V,15,FALSE)</f>
        <v>1.6565380000000001</v>
      </c>
      <c r="S19" s="28">
        <f>VLOOKUP(A19,'Point Forecasts-Frequency'!A:V,16,FALSE)</f>
        <v>0.86561265284685796</v>
      </c>
      <c r="T19" s="2">
        <f>VLOOKUP(A19,'Point Forecasts-Frequency'!A:V,17,FALSE)</f>
        <v>0.89227884281400593</v>
      </c>
      <c r="U19" s="2">
        <f>VLOOKUP(A19,'Point Forecasts-Frequency'!A:V,18,FALSE)</f>
        <v>0.91434503913399023</v>
      </c>
      <c r="V19" s="2">
        <f>VLOOKUP(A19,'Point Forecasts-Frequency'!A:V,19,FALSE)</f>
        <v>0.94052894137942933</v>
      </c>
      <c r="W19" s="2">
        <f>VLOOKUP(A19,'Point Forecasts-Frequency'!A:V,20,FALSE)</f>
        <v>1.0569407835087077</v>
      </c>
      <c r="X19" s="2">
        <f>VLOOKUP(A19,'Point Forecasts-Frequency'!A:V,21,FALSE)</f>
        <v>0.79439067160284815</v>
      </c>
      <c r="Y19" s="29">
        <f>VLOOKUP(A19,'Point Forecasts-Frequency'!A:V,22,FALSE)</f>
        <v>0.89591005978128979</v>
      </c>
      <c r="Z19" s="95">
        <f t="shared" si="0"/>
        <v>1</v>
      </c>
      <c r="AA19" s="9">
        <f t="shared" si="1"/>
        <v>17</v>
      </c>
      <c r="AB19" s="9">
        <f t="shared" si="2"/>
        <v>21</v>
      </c>
      <c r="AC19" s="1">
        <f t="shared" si="3"/>
        <v>15</v>
      </c>
      <c r="AD19" s="36">
        <f t="shared" si="4"/>
        <v>0.19229067978096467</v>
      </c>
      <c r="AE19" s="3"/>
    </row>
    <row r="20" spans="1:31" x14ac:dyDescent="0.25">
      <c r="A20" s="53" t="s">
        <v>14</v>
      </c>
      <c r="B20" s="6" t="str">
        <f>VLOOKUP(A20,Methods!A:J,6,FALSE)</f>
        <v>The M4 Team</v>
      </c>
      <c r="C20" s="6" t="str">
        <f>VLOOKUP(A20,Methods!A:J,9,FALSE)</f>
        <v>Benchmark</v>
      </c>
      <c r="D20" s="52" t="str">
        <f>VLOOKUP(A20,Methods!A:J,10,FALSE)</f>
        <v>Statistical</v>
      </c>
      <c r="E20" s="28">
        <f>VLOOKUP(A20,'Point Forecasts-Frequency'!A:V,2,FALSE)</f>
        <v>14.593</v>
      </c>
      <c r="F20" s="2">
        <f>VLOOKUP(A20,'Point Forecasts-Frequency'!A:V,3,FALSE)</f>
        <v>10.311</v>
      </c>
      <c r="G20" s="2">
        <f>VLOOKUP(A20,'Point Forecasts-Frequency'!A:V,4,FALSE)</f>
        <v>13.002000000000001</v>
      </c>
      <c r="H20" s="2">
        <f>VLOOKUP(A20,'Point Forecasts-Frequency'!A:V,5,FALSE)</f>
        <v>9.093</v>
      </c>
      <c r="I20" s="2">
        <f>VLOOKUP(A20,'Point Forecasts-Frequency'!A:V,6,FALSE)</f>
        <v>3.0529999999999999</v>
      </c>
      <c r="J20" s="2">
        <f>VLOOKUP(A20,'Point Forecasts-Frequency'!A:V,7,FALSE)</f>
        <v>18.138000000000002</v>
      </c>
      <c r="K20" s="29">
        <f>VLOOKUP(A20,'Point Forecasts-Frequency'!A:V,8,FALSE)</f>
        <v>12.30897</v>
      </c>
      <c r="L20" s="28">
        <f>VLOOKUP(A20,'Point Forecasts-Frequency'!A:V,9,FALSE)</f>
        <v>3.3820000000000001</v>
      </c>
      <c r="M20" s="2">
        <f>VLOOKUP(A20,'Point Forecasts-Frequency'!A:V,10,FALSE)</f>
        <v>1.232</v>
      </c>
      <c r="N20" s="2">
        <f>VLOOKUP(A20,'Point Forecasts-Frequency'!A:V,11,FALSE)</f>
        <v>0.97</v>
      </c>
      <c r="O20" s="2">
        <f>VLOOKUP(A20,'Point Forecasts-Frequency'!A:V,12,FALSE)</f>
        <v>2.637</v>
      </c>
      <c r="P20" s="2">
        <f>VLOOKUP(A20,'Point Forecasts-Frequency'!A:V,13,FALSE)</f>
        <v>3.262</v>
      </c>
      <c r="Q20" s="2">
        <f>VLOOKUP(A20,'Point Forecasts-Frequency'!A:V,14,FALSE)</f>
        <v>2.4550000000000001</v>
      </c>
      <c r="R20" s="29">
        <f>VLOOKUP(A20,'Point Forecasts-Frequency'!A:V,15,FALSE)</f>
        <v>1.696496</v>
      </c>
      <c r="S20" s="28">
        <f>VLOOKUP(A20,'Point Forecasts-Frequency'!A:V,16,FALSE)</f>
        <v>0.87200343106461742</v>
      </c>
      <c r="T20" s="2">
        <f>VLOOKUP(A20,'Point Forecasts-Frequency'!A:V,17,FALSE)</f>
        <v>0.91747816121554815</v>
      </c>
      <c r="U20" s="2">
        <f>VLOOKUP(A20,'Point Forecasts-Frequency'!A:V,18,FALSE)</f>
        <v>0.90686931273226146</v>
      </c>
      <c r="V20" s="2">
        <f>VLOOKUP(A20,'Point Forecasts-Frequency'!A:V,19,FALSE)</f>
        <v>0.97108155680381247</v>
      </c>
      <c r="W20" s="2">
        <f>VLOOKUP(A20,'Point Forecasts-Frequency'!A:V,20,FALSE)</f>
        <v>0.9988731163922091</v>
      </c>
      <c r="X20" s="2">
        <f>VLOOKUP(A20,'Point Forecasts-Frequency'!A:V,21,FALSE)</f>
        <v>1.0058623305979464</v>
      </c>
      <c r="Y20" s="29">
        <f>VLOOKUP(A20,'Point Forecasts-Frequency'!A:V,22,FALSE)</f>
        <v>0.89735275343376431</v>
      </c>
      <c r="Z20" s="95">
        <f t="shared" si="0"/>
        <v>1</v>
      </c>
      <c r="AA20" s="9">
        <f t="shared" si="1"/>
        <v>18</v>
      </c>
      <c r="AB20" s="9">
        <f t="shared" si="2"/>
        <v>16</v>
      </c>
      <c r="AC20" s="1">
        <f t="shared" si="3"/>
        <v>21</v>
      </c>
      <c r="AD20" s="36">
        <f t="shared" si="4"/>
        <v>3.1569246717189511E-2</v>
      </c>
      <c r="AE20" s="3"/>
    </row>
    <row r="21" spans="1:31" x14ac:dyDescent="0.25">
      <c r="A21" s="53" t="s">
        <v>16</v>
      </c>
      <c r="B21" s="6" t="str">
        <f>VLOOKUP(A21,Methods!A:J,6,FALSE)</f>
        <v>The M4 Team</v>
      </c>
      <c r="C21" s="6" t="str">
        <f>VLOOKUP(A21,Methods!A:J,9,FALSE)</f>
        <v>Benchmark</v>
      </c>
      <c r="D21" s="52" t="str">
        <f>VLOOKUP(A21,Methods!A:J,10,FALSE)</f>
        <v>Combination (S)</v>
      </c>
      <c r="E21" s="28">
        <f>VLOOKUP(A21,'Point Forecasts-Frequency'!A:V,2,FALSE)</f>
        <v>14.848000000000001</v>
      </c>
      <c r="F21" s="2">
        <f>VLOOKUP(A21,'Point Forecasts-Frequency'!A:V,3,FALSE)</f>
        <v>10.175000000000001</v>
      </c>
      <c r="G21" s="2">
        <f>VLOOKUP(A21,'Point Forecasts-Frequency'!A:V,4,FALSE)</f>
        <v>13.433999999999999</v>
      </c>
      <c r="H21" s="2">
        <f>VLOOKUP(A21,'Point Forecasts-Frequency'!A:V,5,FALSE)</f>
        <v>8.9440000000000008</v>
      </c>
      <c r="I21" s="2">
        <f>VLOOKUP(A21,'Point Forecasts-Frequency'!A:V,6,FALSE)</f>
        <v>2.98</v>
      </c>
      <c r="J21" s="2">
        <f>VLOOKUP(A21,'Point Forecasts-Frequency'!A:V,7,FALSE)</f>
        <v>22.053000000000001</v>
      </c>
      <c r="K21" s="29">
        <f>VLOOKUP(A21,'Point Forecasts-Frequency'!A:V,8,FALSE)</f>
        <v>12.55471</v>
      </c>
      <c r="L21" s="28">
        <f>VLOOKUP(A21,'Point Forecasts-Frequency'!A:V,9,FALSE)</f>
        <v>3.28</v>
      </c>
      <c r="M21" s="2">
        <f>VLOOKUP(A21,'Point Forecasts-Frequency'!A:V,10,FALSE)</f>
        <v>1.173</v>
      </c>
      <c r="N21" s="2">
        <f>VLOOKUP(A21,'Point Forecasts-Frequency'!A:V,11,FALSE)</f>
        <v>0.96599999999999997</v>
      </c>
      <c r="O21" s="2">
        <f>VLOOKUP(A21,'Point Forecasts-Frequency'!A:V,12,FALSE)</f>
        <v>2.4319999999999999</v>
      </c>
      <c r="P21" s="2">
        <f>VLOOKUP(A21,'Point Forecasts-Frequency'!A:V,13,FALSE)</f>
        <v>3.2029999999999998</v>
      </c>
      <c r="Q21" s="2">
        <f>VLOOKUP(A21,'Point Forecasts-Frequency'!A:V,14,FALSE)</f>
        <v>4.5819999999999999</v>
      </c>
      <c r="R21" s="29">
        <f>VLOOKUP(A21,'Point Forecasts-Frequency'!A:V,15,FALSE)</f>
        <v>1.662938</v>
      </c>
      <c r="S21" s="28">
        <f>VLOOKUP(A21,'Point Forecasts-Frequency'!A:V,16,FALSE)</f>
        <v>0.86697199647420642</v>
      </c>
      <c r="T21" s="2">
        <f>VLOOKUP(A21,'Point Forecasts-Frequency'!A:V,17,FALSE)</f>
        <v>0.88978593871336709</v>
      </c>
      <c r="U21" s="2">
        <f>VLOOKUP(A21,'Point Forecasts-Frequency'!A:V,18,FALSE)</f>
        <v>0.91995977282325958</v>
      </c>
      <c r="V21" s="2">
        <f>VLOOKUP(A21,'Point Forecasts-Frequency'!A:V,19,FALSE)</f>
        <v>0.92603892194278981</v>
      </c>
      <c r="W21" s="2">
        <f>VLOOKUP(A21,'Point Forecasts-Frequency'!A:V,20,FALSE)</f>
        <v>0.97788686280933446</v>
      </c>
      <c r="X21" s="2">
        <f>VLOOKUP(A21,'Point Forecasts-Frequency'!A:V,21,FALSE)</f>
        <v>1.5563966867364183</v>
      </c>
      <c r="Y21" s="29">
        <f>VLOOKUP(A21,'Point Forecasts-Frequency'!A:V,22,FALSE)</f>
        <v>0.89763613039839241</v>
      </c>
      <c r="Z21" s="95">
        <f t="shared" si="0"/>
        <v>0</v>
      </c>
      <c r="AA21" s="9">
        <f t="shared" si="1"/>
        <v>19</v>
      </c>
      <c r="AB21" s="9">
        <f t="shared" si="2"/>
        <v>23</v>
      </c>
      <c r="AC21" s="1">
        <f t="shared" si="3"/>
        <v>16</v>
      </c>
      <c r="AD21" s="36">
        <f t="shared" si="4"/>
        <v>0</v>
      </c>
      <c r="AE21" s="3"/>
    </row>
    <row r="22" spans="1:31" x14ac:dyDescent="0.25">
      <c r="A22" s="51">
        <v>223</v>
      </c>
      <c r="B22" s="6" t="str">
        <f>VLOOKUP(A22,Methods!A:J,6,FALSE)</f>
        <v>Nikzad, A.</v>
      </c>
      <c r="C22" s="6" t="str">
        <f>VLOOKUP(A22,Methods!A:J,9,FALSE)</f>
        <v>Individual</v>
      </c>
      <c r="D22" s="52" t="str">
        <f>VLOOKUP(A22,Methods!A:J,10,FALSE)</f>
        <v>Combination (S &amp; ML)</v>
      </c>
      <c r="E22" s="28">
        <f>VLOOKUP(A22,'Point Forecasts-Frequency'!A:V,2,FALSE)</f>
        <v>14.801</v>
      </c>
      <c r="F22" s="2">
        <f>VLOOKUP(A22,'Point Forecasts-Frequency'!A:V,3,FALSE)</f>
        <v>10.522</v>
      </c>
      <c r="G22" s="2">
        <f>VLOOKUP(A22,'Point Forecasts-Frequency'!A:V,4,FALSE)</f>
        <v>12.977</v>
      </c>
      <c r="H22" s="2">
        <f>VLOOKUP(A22,'Point Forecasts-Frequency'!A:V,5,FALSE)</f>
        <v>7.3090000000000002</v>
      </c>
      <c r="I22" s="2">
        <f>VLOOKUP(A22,'Point Forecasts-Frequency'!A:V,6,FALSE)</f>
        <v>3.266</v>
      </c>
      <c r="J22" s="2">
        <f>VLOOKUP(A22,'Point Forecasts-Frequency'!A:V,7,FALSE)</f>
        <v>11.336</v>
      </c>
      <c r="K22" s="29">
        <f>VLOOKUP(A22,'Point Forecasts-Frequency'!A:V,8,FALSE)</f>
        <v>12.369590000000001</v>
      </c>
      <c r="L22" s="28">
        <f>VLOOKUP(A22,'Point Forecasts-Frequency'!A:V,9,FALSE)</f>
        <v>3.38</v>
      </c>
      <c r="M22" s="2">
        <f>VLOOKUP(A22,'Point Forecasts-Frequency'!A:V,10,FALSE)</f>
        <v>1.2</v>
      </c>
      <c r="N22" s="2">
        <f>VLOOKUP(A22,'Point Forecasts-Frequency'!A:V,11,FALSE)</f>
        <v>1.0389999999999999</v>
      </c>
      <c r="O22" s="2">
        <f>VLOOKUP(A22,'Point Forecasts-Frequency'!A:V,12,FALSE)</f>
        <v>2.246</v>
      </c>
      <c r="P22" s="2">
        <f>VLOOKUP(A22,'Point Forecasts-Frequency'!A:V,13,FALSE)</f>
        <v>3.5030000000000001</v>
      </c>
      <c r="Q22" s="2">
        <f>VLOOKUP(A22,'Point Forecasts-Frequency'!A:V,14,FALSE)</f>
        <v>0.81</v>
      </c>
      <c r="R22" s="29">
        <f>VLOOKUP(A22,'Point Forecasts-Frequency'!A:V,15,FALSE)</f>
        <v>1.723808</v>
      </c>
      <c r="S22" s="28">
        <f>VLOOKUP(A22,'Point Forecasts-Frequency'!A:V,16,FALSE)</f>
        <v>0.87811576557130588</v>
      </c>
      <c r="T22" s="2">
        <f>VLOOKUP(A22,'Point Forecasts-Frequency'!A:V,17,FALSE)</f>
        <v>0.91538830525839732</v>
      </c>
      <c r="U22" s="2">
        <f>VLOOKUP(A22,'Point Forecasts-Frequency'!A:V,18,FALSE)</f>
        <v>0.93845819688063981</v>
      </c>
      <c r="V22" s="2">
        <f>VLOOKUP(A22,'Point Forecasts-Frequency'!A:V,19,FALSE)</f>
        <v>0.80331256205508961</v>
      </c>
      <c r="W22" s="2">
        <f>VLOOKUP(A22,'Point Forecasts-Frequency'!A:V,20,FALSE)</f>
        <v>1.070608705496463</v>
      </c>
      <c r="X22" s="2">
        <f>VLOOKUP(A22,'Point Forecasts-Frequency'!A:V,21,FALSE)</f>
        <v>0.47743064329313067</v>
      </c>
      <c r="Y22" s="29">
        <f>VLOOKUP(A22,'Point Forecasts-Frequency'!A:V,22,FALSE)</f>
        <v>0.90672917453133661</v>
      </c>
      <c r="Z22" s="95">
        <f t="shared" si="0"/>
        <v>0</v>
      </c>
      <c r="AA22" s="9">
        <f t="shared" si="1"/>
        <v>20</v>
      </c>
      <c r="AB22" s="9">
        <f t="shared" si="2"/>
        <v>17</v>
      </c>
      <c r="AC22" s="1">
        <f t="shared" si="3"/>
        <v>25</v>
      </c>
      <c r="AD22" s="36">
        <f t="shared" si="4"/>
        <v>-1.0129989006690823</v>
      </c>
      <c r="AE22" s="3"/>
    </row>
    <row r="23" spans="1:31" x14ac:dyDescent="0.25">
      <c r="A23" s="53" t="s">
        <v>13</v>
      </c>
      <c r="B23" s="6" t="str">
        <f>VLOOKUP(A23,Methods!A:J,6,FALSE)</f>
        <v>The M4 Team</v>
      </c>
      <c r="C23" s="6" t="str">
        <f>VLOOKUP(A23,Methods!A:J,9,FALSE)</f>
        <v>Benchmark</v>
      </c>
      <c r="D23" s="52" t="str">
        <f>VLOOKUP(A23,Methods!A:J,10,FALSE)</f>
        <v>Statistical</v>
      </c>
      <c r="E23" s="28">
        <f>VLOOKUP(A23,'Point Forecasts-Frequency'!A:V,2,FALSE)</f>
        <v>15.198</v>
      </c>
      <c r="F23" s="2">
        <f>VLOOKUP(A23,'Point Forecasts-Frequency'!A:V,3,FALSE)</f>
        <v>10.237</v>
      </c>
      <c r="G23" s="2">
        <f>VLOOKUP(A23,'Point Forecasts-Frequency'!A:V,4,FALSE)</f>
        <v>13.473000000000001</v>
      </c>
      <c r="H23" s="2">
        <f>VLOOKUP(A23,'Point Forecasts-Frequency'!A:V,5,FALSE)</f>
        <v>8.8659999999999997</v>
      </c>
      <c r="I23" s="2">
        <f>VLOOKUP(A23,'Point Forecasts-Frequency'!A:V,6,FALSE)</f>
        <v>3.0640000000000001</v>
      </c>
      <c r="J23" s="2">
        <f>VLOOKUP(A23,'Point Forecasts-Frequency'!A:V,7,FALSE)</f>
        <v>19.265000000000001</v>
      </c>
      <c r="K23" s="29">
        <f>VLOOKUP(A23,'Point Forecasts-Frequency'!A:V,8,FALSE)</f>
        <v>12.66072</v>
      </c>
      <c r="L23" s="28">
        <f>VLOOKUP(A23,'Point Forecasts-Frequency'!A:V,9,FALSE)</f>
        <v>3.379</v>
      </c>
      <c r="M23" s="2">
        <f>VLOOKUP(A23,'Point Forecasts-Frequency'!A:V,10,FALSE)</f>
        <v>1.173</v>
      </c>
      <c r="N23" s="2">
        <f>VLOOKUP(A23,'Point Forecasts-Frequency'!A:V,11,FALSE)</f>
        <v>0.97199999999999998</v>
      </c>
      <c r="O23" s="2">
        <f>VLOOKUP(A23,'Point Forecasts-Frequency'!A:V,12,FALSE)</f>
        <v>2.4039999999999999</v>
      </c>
      <c r="P23" s="2">
        <f>VLOOKUP(A23,'Point Forecasts-Frequency'!A:V,13,FALSE)</f>
        <v>3.2360000000000002</v>
      </c>
      <c r="Q23" s="2">
        <f>VLOOKUP(A23,'Point Forecasts-Frequency'!A:V,14,FALSE)</f>
        <v>2.956</v>
      </c>
      <c r="R23" s="29">
        <f>VLOOKUP(A23,'Point Forecasts-Frequency'!A:V,15,FALSE)</f>
        <v>1.682979</v>
      </c>
      <c r="S23" s="28">
        <f>VLOOKUP(A23,'Point Forecasts-Frequency'!A:V,16,FALSE)</f>
        <v>0.8901365638367662</v>
      </c>
      <c r="T23" s="2">
        <f>VLOOKUP(A23,'Point Forecasts-Frequency'!A:V,17,FALSE)</f>
        <v>0.89260104950159802</v>
      </c>
      <c r="U23" s="2">
        <f>VLOOKUP(A23,'Point Forecasts-Frequency'!A:V,18,FALSE)</f>
        <v>0.92413360649628618</v>
      </c>
      <c r="V23" s="2">
        <f>VLOOKUP(A23,'Point Forecasts-Frequency'!A:V,19,FALSE)</f>
        <v>0.91674033318347803</v>
      </c>
      <c r="W23" s="2">
        <f>VLOOKUP(A23,'Point Forecasts-Frequency'!A:V,20,FALSE)</f>
        <v>0.99671352330459018</v>
      </c>
      <c r="X23" s="2">
        <f>VLOOKUP(A23,'Point Forecasts-Frequency'!A:V,21,FALSE)</f>
        <v>1.1411085534799614</v>
      </c>
      <c r="Y23" s="29">
        <f>VLOOKUP(A23,'Point Forecasts-Frequency'!A:V,22,FALSE)</f>
        <v>0.90678442110382063</v>
      </c>
      <c r="Z23" s="95">
        <f t="shared" si="0"/>
        <v>0</v>
      </c>
      <c r="AA23" s="9">
        <f t="shared" si="1"/>
        <v>21</v>
      </c>
      <c r="AB23" s="9">
        <f t="shared" si="2"/>
        <v>25</v>
      </c>
      <c r="AC23" s="1">
        <f t="shared" si="3"/>
        <v>18</v>
      </c>
      <c r="AD23" s="36">
        <f t="shared" si="4"/>
        <v>-1.0191535741066917</v>
      </c>
      <c r="AE23" s="3"/>
    </row>
    <row r="24" spans="1:31" x14ac:dyDescent="0.25">
      <c r="A24" s="51">
        <v>239</v>
      </c>
      <c r="B24" s="6" t="str">
        <f>VLOOKUP(A24,Methods!A:J,6,FALSE)</f>
        <v>Segura-Heras, J. V., Vercher-González, E., Bermúdez-Edo, J. D., &amp; Corberán-Vallet, A.</v>
      </c>
      <c r="C24" s="6" t="str">
        <f>VLOOKUP(A24,Methods!A:J,9,FALSE)</f>
        <v>Universidad Miguel Hernández &amp; Universitat de Valencia</v>
      </c>
      <c r="D24" s="52" t="str">
        <f>VLOOKUP(A24,Methods!A:J,10,FALSE)</f>
        <v>Combination (S)</v>
      </c>
      <c r="E24" s="28">
        <f>VLOOKUP(A24,'Point Forecasts-Frequency'!A:V,2,FALSE)</f>
        <v>15.396000000000001</v>
      </c>
      <c r="F24" s="2">
        <f>VLOOKUP(A24,'Point Forecasts-Frequency'!A:V,3,FALSE)</f>
        <v>10.397</v>
      </c>
      <c r="G24" s="2">
        <f>VLOOKUP(A24,'Point Forecasts-Frequency'!A:V,4,FALSE)</f>
        <v>13.007</v>
      </c>
      <c r="H24" s="2">
        <f>VLOOKUP(A24,'Point Forecasts-Frequency'!A:V,5,FALSE)</f>
        <v>9.2799999999999994</v>
      </c>
      <c r="I24" s="2">
        <f>VLOOKUP(A24,'Point Forecasts-Frequency'!A:V,6,FALSE)</f>
        <v>3.149</v>
      </c>
      <c r="J24" s="2">
        <f>VLOOKUP(A24,'Point Forecasts-Frequency'!A:V,7,FALSE)</f>
        <v>14.574999999999999</v>
      </c>
      <c r="K24" s="29">
        <f>VLOOKUP(A24,'Point Forecasts-Frequency'!A:V,8,FALSE)</f>
        <v>12.506705999999999</v>
      </c>
      <c r="L24" s="28">
        <f>VLOOKUP(A24,'Point Forecasts-Frequency'!A:V,9,FALSE)</f>
        <v>3.5449999999999999</v>
      </c>
      <c r="M24" s="2">
        <f>VLOOKUP(A24,'Point Forecasts-Frequency'!A:V,10,FALSE)</f>
        <v>1.2130000000000001</v>
      </c>
      <c r="N24" s="2">
        <f>VLOOKUP(A24,'Point Forecasts-Frequency'!A:V,11,FALSE)</f>
        <v>0.93500000000000005</v>
      </c>
      <c r="O24" s="2">
        <f>VLOOKUP(A24,'Point Forecasts-Frequency'!A:V,12,FALSE)</f>
        <v>2.5409999999999999</v>
      </c>
      <c r="P24" s="2">
        <f>VLOOKUP(A24,'Point Forecasts-Frequency'!A:V,13,FALSE)</f>
        <v>3.4790000000000001</v>
      </c>
      <c r="Q24" s="2">
        <f>VLOOKUP(A24,'Point Forecasts-Frequency'!A:V,14,FALSE)</f>
        <v>1.345</v>
      </c>
      <c r="R24" s="29">
        <f>VLOOKUP(A24,'Point Forecasts-Frequency'!A:V,15,FALSE)</f>
        <v>1.717133</v>
      </c>
      <c r="S24" s="28">
        <f>VLOOKUP(A24,'Point Forecasts-Frequency'!A:V,16,FALSE)</f>
        <v>0.9170803312955087</v>
      </c>
      <c r="T24" s="2">
        <f>VLOOKUP(A24,'Point Forecasts-Frequency'!A:V,17,FALSE)</f>
        <v>0.91445374358534148</v>
      </c>
      <c r="U24" s="2">
        <f>VLOOKUP(A24,'Point Forecasts-Frequency'!A:V,18,FALSE)</f>
        <v>0.89057975791575605</v>
      </c>
      <c r="V24" s="2">
        <f>VLOOKUP(A24,'Point Forecasts-Frequency'!A:V,19,FALSE)</f>
        <v>0.96400302640355506</v>
      </c>
      <c r="W24" s="2">
        <f>VLOOKUP(A24,'Point Forecasts-Frequency'!A:V,20,FALSE)</f>
        <v>1.0477361140749246</v>
      </c>
      <c r="X24" s="2">
        <f>VLOOKUP(A24,'Point Forecasts-Frequency'!A:V,21,FALSE)</f>
        <v>0.67721936521863657</v>
      </c>
      <c r="Y24" s="29">
        <f>VLOOKUP(A24,'Point Forecasts-Frequency'!A:V,22,FALSE)</f>
        <v>0.91003810502682714</v>
      </c>
      <c r="Z24" s="95">
        <f t="shared" si="0"/>
        <v>0</v>
      </c>
      <c r="AA24" s="9">
        <f t="shared" si="1"/>
        <v>22</v>
      </c>
      <c r="AB24" s="9">
        <f t="shared" si="2"/>
        <v>20</v>
      </c>
      <c r="AC24" s="1">
        <f t="shared" si="3"/>
        <v>24</v>
      </c>
      <c r="AD24" s="36">
        <f t="shared" si="4"/>
        <v>-1.3816260518535988</v>
      </c>
      <c r="AE24" s="3"/>
    </row>
    <row r="25" spans="1:31" x14ac:dyDescent="0.25">
      <c r="A25" s="51">
        <v>211</v>
      </c>
      <c r="B25" s="6" t="str">
        <f>VLOOKUP(A25,Methods!A:J,6,FALSE)</f>
        <v>Trotta, B.</v>
      </c>
      <c r="C25" s="6" t="str">
        <f>VLOOKUP(A25,Methods!A:J,9,FALSE)</f>
        <v>Individual</v>
      </c>
      <c r="D25" s="52" t="str">
        <f>VLOOKUP(A25,Methods!A:J,10,FALSE)</f>
        <v>Machine Learning</v>
      </c>
      <c r="E25" s="28">
        <f>VLOOKUP(A25,'Point Forecasts-Frequency'!A:V,2,FALSE)</f>
        <v>14.397</v>
      </c>
      <c r="F25" s="2">
        <f>VLOOKUP(A25,'Point Forecasts-Frequency'!A:V,3,FALSE)</f>
        <v>11.031000000000001</v>
      </c>
      <c r="G25" s="2">
        <f>VLOOKUP(A25,'Point Forecasts-Frequency'!A:V,4,FALSE)</f>
        <v>13.973000000000001</v>
      </c>
      <c r="H25" s="2">
        <f>VLOOKUP(A25,'Point Forecasts-Frequency'!A:V,5,FALSE)</f>
        <v>8.4390000000000001</v>
      </c>
      <c r="I25" s="2">
        <f>VLOOKUP(A25,'Point Forecasts-Frequency'!A:V,6,FALSE)</f>
        <v>3.3119999999999998</v>
      </c>
      <c r="J25" s="2">
        <f>VLOOKUP(A25,'Point Forecasts-Frequency'!A:V,7,FALSE)</f>
        <v>14.006</v>
      </c>
      <c r="K25" s="29">
        <f>VLOOKUP(A25,'Point Forecasts-Frequency'!A:V,8,FALSE)</f>
        <v>12.89415</v>
      </c>
      <c r="L25" s="28">
        <f>VLOOKUP(A25,'Point Forecasts-Frequency'!A:V,9,FALSE)</f>
        <v>3.3239999999999998</v>
      </c>
      <c r="M25" s="2">
        <f>VLOOKUP(A25,'Point Forecasts-Frequency'!A:V,10,FALSE)</f>
        <v>1.202</v>
      </c>
      <c r="N25" s="2">
        <f>VLOOKUP(A25,'Point Forecasts-Frequency'!A:V,11,FALSE)</f>
        <v>0.97199999999999998</v>
      </c>
      <c r="O25" s="2">
        <f>VLOOKUP(A25,'Point Forecasts-Frequency'!A:V,12,FALSE)</f>
        <v>2.976</v>
      </c>
      <c r="P25" s="2">
        <f>VLOOKUP(A25,'Point Forecasts-Frequency'!A:V,13,FALSE)</f>
        <v>3.4569999999999999</v>
      </c>
      <c r="Q25" s="2">
        <f>VLOOKUP(A25,'Point Forecasts-Frequency'!A:V,14,FALSE)</f>
        <v>1.2130000000000001</v>
      </c>
      <c r="R25" s="29">
        <f>VLOOKUP(A25,'Point Forecasts-Frequency'!A:V,15,FALSE)</f>
        <v>1.6816629999999999</v>
      </c>
      <c r="S25" s="28">
        <f>VLOOKUP(A25,'Point Forecasts-Frequency'!A:V,16,FALSE)</f>
        <v>0.85870917973312888</v>
      </c>
      <c r="T25" s="2">
        <f>VLOOKUP(A25,'Point Forecasts-Frequency'!A:V,17,FALSE)</f>
        <v>0.93922885133199963</v>
      </c>
      <c r="U25" s="2">
        <f>VLOOKUP(A25,'Point Forecasts-Frequency'!A:V,18,FALSE)</f>
        <v>0.94146222644499344</v>
      </c>
      <c r="V25" s="2">
        <f>VLOOKUP(A25,'Point Forecasts-Frequency'!A:V,19,FALSE)</f>
        <v>0.99642385404426725</v>
      </c>
      <c r="W25" s="2">
        <f>VLOOKUP(A25,'Point Forecasts-Frequency'!A:V,20,FALSE)</f>
        <v>1.0711455982110922</v>
      </c>
      <c r="X25" s="2">
        <f>VLOOKUP(A25,'Point Forecasts-Frequency'!A:V,21,FALSE)</f>
        <v>0.6341856987093345</v>
      </c>
      <c r="Y25" s="29">
        <f>VLOOKUP(A25,'Point Forecasts-Frequency'!A:V,22,FALSE)</f>
        <v>0.91504501720254949</v>
      </c>
      <c r="Z25" s="95">
        <f t="shared" si="0"/>
        <v>0</v>
      </c>
      <c r="AA25" s="9">
        <f t="shared" si="1"/>
        <v>23</v>
      </c>
      <c r="AB25" s="9">
        <f t="shared" si="2"/>
        <v>27</v>
      </c>
      <c r="AC25" s="1">
        <f t="shared" si="3"/>
        <v>17</v>
      </c>
      <c r="AD25" s="36">
        <f t="shared" si="4"/>
        <v>-1.939414670890153</v>
      </c>
      <c r="AE25" s="3"/>
    </row>
    <row r="26" spans="1:31" x14ac:dyDescent="0.25">
      <c r="A26" s="51">
        <v>231</v>
      </c>
      <c r="B26" s="6" t="str">
        <f>VLOOKUP(A26,Methods!A:J,6,FALSE)</f>
        <v>Chen, W. &amp; Francis, J.</v>
      </c>
      <c r="C26" s="6" t="str">
        <f>VLOOKUP(A26,Methods!A:J,9,FALSE)</f>
        <v>Fordham University</v>
      </c>
      <c r="D26" s="52" t="str">
        <f>VLOOKUP(A26,Methods!A:J,10,FALSE)</f>
        <v>Combination (S)</v>
      </c>
      <c r="E26" s="28">
        <f>VLOOKUP(A26,'Point Forecasts-Frequency'!A:V,2,FALSE)</f>
        <v>14.414</v>
      </c>
      <c r="F26" s="2">
        <f>VLOOKUP(A26,'Point Forecasts-Frequency'!A:V,3,FALSE)</f>
        <v>10.331</v>
      </c>
      <c r="G26" s="2">
        <f>VLOOKUP(A26,'Point Forecasts-Frequency'!A:V,4,FALSE)</f>
        <v>13.503</v>
      </c>
      <c r="H26" s="2">
        <f>VLOOKUP(A26,'Point Forecasts-Frequency'!A:V,5,FALSE)</f>
        <v>7.6059999999999999</v>
      </c>
      <c r="I26" s="2">
        <f>VLOOKUP(A26,'Point Forecasts-Frequency'!A:V,6,FALSE)</f>
        <v>3.0419999999999998</v>
      </c>
      <c r="J26" s="2">
        <f>VLOOKUP(A26,'Point Forecasts-Frequency'!A:V,7,FALSE)</f>
        <v>29.442</v>
      </c>
      <c r="K26" s="29">
        <f>VLOOKUP(A26,'Point Forecasts-Frequency'!A:V,8,FALSE)</f>
        <v>12.553898</v>
      </c>
      <c r="L26" s="28">
        <f>VLOOKUP(A26,'Point Forecasts-Frequency'!A:V,9,FALSE)</f>
        <v>3.2440000000000002</v>
      </c>
      <c r="M26" s="2">
        <f>VLOOKUP(A26,'Point Forecasts-Frequency'!A:V,10,FALSE)</f>
        <v>1.208</v>
      </c>
      <c r="N26" s="2">
        <f>VLOOKUP(A26,'Point Forecasts-Frequency'!A:V,11,FALSE)</f>
        <v>1.0509999999999999</v>
      </c>
      <c r="O26" s="2">
        <f>VLOOKUP(A26,'Point Forecasts-Frequency'!A:V,12,FALSE)</f>
        <v>2.4729999999999999</v>
      </c>
      <c r="P26" s="2">
        <f>VLOOKUP(A26,'Point Forecasts-Frequency'!A:V,13,FALSE)</f>
        <v>3.3090000000000002</v>
      </c>
      <c r="Q26" s="2">
        <f>VLOOKUP(A26,'Point Forecasts-Frequency'!A:V,14,FALSE)</f>
        <v>9.843</v>
      </c>
      <c r="R26" s="29">
        <f>VLOOKUP(A26,'Point Forecasts-Frequency'!A:V,15,FALSE)</f>
        <v>1.730262</v>
      </c>
      <c r="S26" s="28">
        <f>VLOOKUP(A26,'Point Forecasts-Frequency'!A:V,16,FALSE)</f>
        <v>0.84916388664367592</v>
      </c>
      <c r="T26" s="2">
        <f>VLOOKUP(A26,'Point Forecasts-Frequency'!A:V,17,FALSE)</f>
        <v>0.90963352624005689</v>
      </c>
      <c r="U26" s="2">
        <f>VLOOKUP(A26,'Point Forecasts-Frequency'!A:V,18,FALSE)</f>
        <v>0.96233230770073441</v>
      </c>
      <c r="V26" s="2">
        <f>VLOOKUP(A26,'Point Forecasts-Frequency'!A:V,19,FALSE)</f>
        <v>0.86039402679950472</v>
      </c>
      <c r="W26" s="2">
        <f>VLOOKUP(A26,'Point Forecasts-Frequency'!A:V,20,FALSE)</f>
        <v>1.0042358821460882</v>
      </c>
      <c r="X26" s="2">
        <f>VLOOKUP(A26,'Point Forecasts-Frequency'!A:V,21,FALSE)</f>
        <v>2.8557002663234856</v>
      </c>
      <c r="Y26" s="29">
        <f>VLOOKUP(A26,'Point Forecasts-Frequency'!A:V,22,FALSE)</f>
        <v>0.91521081568221518</v>
      </c>
      <c r="Z26" s="95">
        <f t="shared" si="0"/>
        <v>0</v>
      </c>
      <c r="AA26" s="9">
        <f t="shared" si="1"/>
        <v>24</v>
      </c>
      <c r="AB26" s="9">
        <f t="shared" si="2"/>
        <v>22</v>
      </c>
      <c r="AC26" s="1">
        <f t="shared" si="3"/>
        <v>26</v>
      </c>
      <c r="AD26" s="36">
        <f t="shared" si="4"/>
        <v>-1.9578852375319062</v>
      </c>
      <c r="AE26" s="3"/>
    </row>
    <row r="27" spans="1:31" x14ac:dyDescent="0.25">
      <c r="A27" s="51">
        <v>227</v>
      </c>
      <c r="B27" s="6" t="str">
        <f>VLOOKUP(A27,Methods!A:J,6,FALSE)</f>
        <v>Svetunkov, I., Abolghasemi, M. &amp; Kourentzes, N.</v>
      </c>
      <c r="C27" s="6" t="str">
        <f>VLOOKUP(A27,Methods!A:J,9,FALSE)</f>
        <v>Lancaster University &amp; University of Newcastle</v>
      </c>
      <c r="D27" s="52" t="str">
        <f>VLOOKUP(A27,Methods!A:J,10,FALSE)</f>
        <v>Combination (S)</v>
      </c>
      <c r="E27" s="28">
        <f>VLOOKUP(A27,'Point Forecasts-Frequency'!A:V,2,FALSE)</f>
        <v>15.555</v>
      </c>
      <c r="F27" s="2">
        <f>VLOOKUP(A27,'Point Forecasts-Frequency'!A:V,3,FALSE)</f>
        <v>10.147</v>
      </c>
      <c r="G27" s="2">
        <f>VLOOKUP(A27,'Point Forecasts-Frequency'!A:V,4,FALSE)</f>
        <v>12.986000000000001</v>
      </c>
      <c r="H27" s="2">
        <f>VLOOKUP(A27,'Point Forecasts-Frequency'!A:V,5,FALSE)</f>
        <v>6.9050000000000002</v>
      </c>
      <c r="I27" s="2">
        <f>VLOOKUP(A27,'Point Forecasts-Frequency'!A:V,6,FALSE)</f>
        <v>3.0830000000000002</v>
      </c>
      <c r="J27" s="2">
        <f>VLOOKUP(A27,'Point Forecasts-Frequency'!A:V,7,FALSE)</f>
        <v>15.196999999999999</v>
      </c>
      <c r="K27" s="29">
        <f>VLOOKUP(A27,'Point Forecasts-Frequency'!A:V,8,FALSE)</f>
        <v>12.464223</v>
      </c>
      <c r="L27" s="28">
        <f>VLOOKUP(A27,'Point Forecasts-Frequency'!A:V,9,FALSE)</f>
        <v>3.6509999999999998</v>
      </c>
      <c r="M27" s="2">
        <f>VLOOKUP(A27,'Point Forecasts-Frequency'!A:V,10,FALSE)</f>
        <v>1.17</v>
      </c>
      <c r="N27" s="2">
        <f>VLOOKUP(A27,'Point Forecasts-Frequency'!A:V,11,FALSE)</f>
        <v>0.98799999999999999</v>
      </c>
      <c r="O27" s="2">
        <f>VLOOKUP(A27,'Point Forecasts-Frequency'!A:V,12,FALSE)</f>
        <v>2.2130000000000001</v>
      </c>
      <c r="P27" s="2">
        <f>VLOOKUP(A27,'Point Forecasts-Frequency'!A:V,13,FALSE)</f>
        <v>3.2530000000000001</v>
      </c>
      <c r="Q27" s="2">
        <f>VLOOKUP(A27,'Point Forecasts-Frequency'!A:V,14,FALSE)</f>
        <v>1.1060000000000001</v>
      </c>
      <c r="R27" s="29">
        <f>VLOOKUP(A27,'Point Forecasts-Frequency'!A:V,15,FALSE)</f>
        <v>1.744837</v>
      </c>
      <c r="S27" s="28">
        <f>VLOOKUP(A27,'Point Forecasts-Frequency'!A:V,16,FALSE)</f>
        <v>0.93528178540515805</v>
      </c>
      <c r="T27" s="2">
        <f>VLOOKUP(A27,'Point Forecasts-Frequency'!A:V,17,FALSE)</f>
        <v>0.88742050645367176</v>
      </c>
      <c r="U27" s="2">
        <f>VLOOKUP(A27,'Point Forecasts-Frequency'!A:V,18,FALSE)</f>
        <v>0.9147814008449846</v>
      </c>
      <c r="V27" s="2">
        <f>VLOOKUP(A27,'Point Forecasts-Frequency'!A:V,19,FALSE)</f>
        <v>0.77532090384718266</v>
      </c>
      <c r="W27" s="2">
        <f>VLOOKUP(A27,'Point Forecasts-Frequency'!A:V,20,FALSE)</f>
        <v>1.0024264364810536</v>
      </c>
      <c r="X27" s="2">
        <f>VLOOKUP(A27,'Point Forecasts-Frequency'!A:V,21,FALSE)</f>
        <v>0.64424155384553017</v>
      </c>
      <c r="Y27" s="29">
        <f>VLOOKUP(A27,'Point Forecasts-Frequency'!A:V,22,FALSE)</f>
        <v>0.91571643828010674</v>
      </c>
      <c r="Z27" s="95">
        <f t="shared" si="0"/>
        <v>0</v>
      </c>
      <c r="AA27" s="9">
        <f t="shared" si="1"/>
        <v>25</v>
      </c>
      <c r="AB27" s="9">
        <f t="shared" si="2"/>
        <v>18</v>
      </c>
      <c r="AC27" s="1">
        <f t="shared" si="3"/>
        <v>28</v>
      </c>
      <c r="AD27" s="36">
        <f t="shared" si="4"/>
        <v>-2.0142134735251642</v>
      </c>
      <c r="AE27" s="3"/>
    </row>
    <row r="28" spans="1:31" x14ac:dyDescent="0.25">
      <c r="A28" s="51">
        <v>82</v>
      </c>
      <c r="B28" s="6" t="str">
        <f>VLOOKUP(A28,Methods!A:J,6,FALSE)</f>
        <v>Talagala, T., Hyndman, R. J. &amp; Athanasopoulos, G.</v>
      </c>
      <c r="C28" s="6" t="str">
        <f>VLOOKUP(A28,Methods!A:J,9,FALSE)</f>
        <v>Monash University</v>
      </c>
      <c r="D28" s="52" t="str">
        <f>VLOOKUP(A28,Methods!A:J,10,FALSE)</f>
        <v>Statistical</v>
      </c>
      <c r="E28" s="28">
        <f>VLOOKUP(A28,'Point Forecasts-Frequency'!A:V,2,FALSE)</f>
        <v>14.356999999999999</v>
      </c>
      <c r="F28" s="2">
        <f>VLOOKUP(A28,'Point Forecasts-Frequency'!A:V,3,FALSE)</f>
        <v>10.824999999999999</v>
      </c>
      <c r="G28" s="2">
        <f>VLOOKUP(A28,'Point Forecasts-Frequency'!A:V,4,FALSE)</f>
        <v>13.933</v>
      </c>
      <c r="H28" s="2">
        <f>VLOOKUP(A28,'Point Forecasts-Frequency'!A:V,5,FALSE)</f>
        <v>7.8319999999999999</v>
      </c>
      <c r="I28" s="2">
        <f>VLOOKUP(A28,'Point Forecasts-Frequency'!A:V,6,FALSE)</f>
        <v>3.3809999999999998</v>
      </c>
      <c r="J28" s="2">
        <f>VLOOKUP(A28,'Point Forecasts-Frequency'!A:V,7,FALSE)</f>
        <v>34.488999999999997</v>
      </c>
      <c r="K28" s="29">
        <f>VLOOKUP(A28,'Point Forecasts-Frequency'!A:V,8,FALSE)</f>
        <v>12.901906</v>
      </c>
      <c r="L28" s="28">
        <f>VLOOKUP(A28,'Point Forecasts-Frequency'!A:V,9,FALSE)</f>
        <v>3.165</v>
      </c>
      <c r="M28" s="2">
        <f>VLOOKUP(A28,'Point Forecasts-Frequency'!A:V,10,FALSE)</f>
        <v>1.202</v>
      </c>
      <c r="N28" s="2">
        <f>VLOOKUP(A28,'Point Forecasts-Frequency'!A:V,11,FALSE)</f>
        <v>0.98499999999999999</v>
      </c>
      <c r="O28" s="2">
        <f>VLOOKUP(A28,'Point Forecasts-Frequency'!A:V,12,FALSE)</f>
        <v>2.3119999999999998</v>
      </c>
      <c r="P28" s="2">
        <f>VLOOKUP(A28,'Point Forecasts-Frequency'!A:V,13,FALSE)</f>
        <v>3.5649999999999999</v>
      </c>
      <c r="Q28" s="2">
        <f>VLOOKUP(A28,'Point Forecasts-Frequency'!A:V,14,FALSE)</f>
        <v>9.3360000000000003</v>
      </c>
      <c r="R28" s="29">
        <f>VLOOKUP(A28,'Point Forecasts-Frequency'!A:V,15,FALSE)</f>
        <v>1.6868639999999999</v>
      </c>
      <c r="S28" s="28">
        <f>VLOOKUP(A28,'Point Forecasts-Frequency'!A:V,16,FALSE)</f>
        <v>0.83748030660928641</v>
      </c>
      <c r="T28" s="2">
        <f>VLOOKUP(A28,'Point Forecasts-Frequency'!A:V,17,FALSE)</f>
        <v>0.92987541871303847</v>
      </c>
      <c r="U28" s="2">
        <f>VLOOKUP(A28,'Point Forecasts-Frequency'!A:V,18,FALSE)</f>
        <v>0.94619070636932257</v>
      </c>
      <c r="V28" s="2">
        <f>VLOOKUP(A28,'Point Forecasts-Frequency'!A:V,19,FALSE)</f>
        <v>0.84374080806374274</v>
      </c>
      <c r="W28" s="2">
        <f>VLOOKUP(A28,'Point Forecasts-Frequency'!A:V,20,FALSE)</f>
        <v>1.0989491068986554</v>
      </c>
      <c r="X28" s="2">
        <f>VLOOKUP(A28,'Point Forecasts-Frequency'!A:V,21,FALSE)</f>
        <v>2.8871283228116384</v>
      </c>
      <c r="Y28" s="29">
        <f>VLOOKUP(A28,'Point Forecasts-Frequency'!A:V,22,FALSE)</f>
        <v>0.91669093406639424</v>
      </c>
      <c r="Z28" s="95">
        <f t="shared" si="0"/>
        <v>0</v>
      </c>
      <c r="AA28" s="9">
        <f t="shared" si="1"/>
        <v>26</v>
      </c>
      <c r="AB28" s="9">
        <f t="shared" si="2"/>
        <v>28</v>
      </c>
      <c r="AC28" s="1">
        <f t="shared" si="3"/>
        <v>19</v>
      </c>
      <c r="AD28" s="36">
        <f t="shared" si="4"/>
        <v>-2.1227759247552624</v>
      </c>
      <c r="AE28" s="3"/>
    </row>
    <row r="29" spans="1:31" x14ac:dyDescent="0.25">
      <c r="A29" s="51">
        <v>212</v>
      </c>
      <c r="B29" s="6" t="str">
        <f>VLOOKUP(A29,Methods!A:J,6,FALSE)</f>
        <v>Sui, M. &amp; Rengifo, E.</v>
      </c>
      <c r="C29" s="6" t="str">
        <f>VLOOKUP(A29,Methods!A:J,9,FALSE)</f>
        <v>Fordham University</v>
      </c>
      <c r="D29" s="52" t="str">
        <f>VLOOKUP(A29,Methods!A:J,10,FALSE)</f>
        <v>Combination (S)</v>
      </c>
      <c r="E29" s="28">
        <f>VLOOKUP(A29,'Point Forecasts-Frequency'!A:V,2,FALSE)</f>
        <v>14.169</v>
      </c>
      <c r="F29" s="2">
        <f>VLOOKUP(A29,'Point Forecasts-Frequency'!A:V,3,FALSE)</f>
        <v>11.077999999999999</v>
      </c>
      <c r="G29" s="2">
        <f>VLOOKUP(A29,'Point Forecasts-Frequency'!A:V,4,FALSE)</f>
        <v>13.871</v>
      </c>
      <c r="H29" s="2">
        <f>VLOOKUP(A29,'Point Forecasts-Frequency'!A:V,5,FALSE)</f>
        <v>9.6850000000000005</v>
      </c>
      <c r="I29" s="2">
        <f>VLOOKUP(A29,'Point Forecasts-Frequency'!A:V,6,FALSE)</f>
        <v>3.9249999999999998</v>
      </c>
      <c r="J29" s="2">
        <f>VLOOKUP(A29,'Point Forecasts-Frequency'!A:V,7,FALSE)</f>
        <v>18.925999999999998</v>
      </c>
      <c r="K29" s="29">
        <f>VLOOKUP(A29,'Point Forecasts-Frequency'!A:V,8,FALSE)</f>
        <v>12.854540999999999</v>
      </c>
      <c r="L29" s="28">
        <f>VLOOKUP(A29,'Point Forecasts-Frequency'!A:V,9,FALSE)</f>
        <v>3.117</v>
      </c>
      <c r="M29" s="2">
        <f>VLOOKUP(A29,'Point Forecasts-Frequency'!A:V,10,FALSE)</f>
        <v>1.268</v>
      </c>
      <c r="N29" s="2">
        <f>VLOOKUP(A29,'Point Forecasts-Frequency'!A:V,11,FALSE)</f>
        <v>1.056</v>
      </c>
      <c r="O29" s="2">
        <f>VLOOKUP(A29,'Point Forecasts-Frequency'!A:V,12,FALSE)</f>
        <v>3.206</v>
      </c>
      <c r="P29" s="2">
        <f>VLOOKUP(A29,'Point Forecasts-Frequency'!A:V,13,FALSE)</f>
        <v>4.306</v>
      </c>
      <c r="Q29" s="2">
        <f>VLOOKUP(A29,'Point Forecasts-Frequency'!A:V,14,FALSE)</f>
        <v>5.15</v>
      </c>
      <c r="R29" s="29">
        <f>VLOOKUP(A29,'Point Forecasts-Frequency'!A:V,15,FALSE)</f>
        <v>1.742821</v>
      </c>
      <c r="S29" s="28">
        <f>VLOOKUP(A29,'Point Forecasts-Frequency'!A:V,16,FALSE)</f>
        <v>0.82568900151806712</v>
      </c>
      <c r="T29" s="2">
        <f>VLOOKUP(A29,'Point Forecasts-Frequency'!A:V,17,FALSE)</f>
        <v>0.96543290881136756</v>
      </c>
      <c r="U29" s="2">
        <f>VLOOKUP(A29,'Point Forecasts-Frequency'!A:V,18,FALSE)</f>
        <v>0.97743800641383904</v>
      </c>
      <c r="V29" s="2">
        <f>VLOOKUP(A29,'Point Forecasts-Frequency'!A:V,19,FALSE)</f>
        <v>1.1058411255271552</v>
      </c>
      <c r="W29" s="2">
        <f>VLOOKUP(A29,'Point Forecasts-Frequency'!A:V,20,FALSE)</f>
        <v>1.3013021075969466</v>
      </c>
      <c r="X29" s="2">
        <f>VLOOKUP(A29,'Point Forecasts-Frequency'!A:V,21,FALSE)</f>
        <v>1.5899256563287971</v>
      </c>
      <c r="Y29" s="29">
        <f>VLOOKUP(A29,'Point Forecasts-Frequency'!A:V,22,FALSE)</f>
        <v>0.92957721064100374</v>
      </c>
      <c r="Z29" s="95">
        <f t="shared" si="0"/>
        <v>0</v>
      </c>
      <c r="AA29" s="9">
        <f t="shared" si="1"/>
        <v>27</v>
      </c>
      <c r="AB29" s="9">
        <f t="shared" si="2"/>
        <v>26</v>
      </c>
      <c r="AC29" s="1">
        <f t="shared" si="3"/>
        <v>27</v>
      </c>
      <c r="AD29" s="36">
        <f t="shared" si="4"/>
        <v>-3.5583550127862069</v>
      </c>
      <c r="AE29" s="3"/>
    </row>
    <row r="30" spans="1:31" x14ac:dyDescent="0.25">
      <c r="A30" s="51">
        <v>236</v>
      </c>
      <c r="B30" s="6" t="str">
        <f>VLOOKUP(A30,Methods!A:J,6,FALSE)</f>
        <v>Kharaghani, S.</v>
      </c>
      <c r="C30" s="6" t="str">
        <f>VLOOKUP(A30,Methods!A:J,9,FALSE)</f>
        <v>Individual</v>
      </c>
      <c r="D30" s="52" t="str">
        <f>VLOOKUP(A30,Methods!A:J,10,FALSE)</f>
        <v>Combination (S)</v>
      </c>
      <c r="E30" s="28">
        <f>VLOOKUP(A30,'Point Forecasts-Frequency'!A:V,2,FALSE)</f>
        <v>15.611000000000001</v>
      </c>
      <c r="F30" s="2">
        <f>VLOOKUP(A30,'Point Forecasts-Frequency'!A:V,3,FALSE)</f>
        <v>11.222</v>
      </c>
      <c r="G30" s="2">
        <f>VLOOKUP(A30,'Point Forecasts-Frequency'!A:V,4,FALSE)</f>
        <v>13.683</v>
      </c>
      <c r="H30" s="2">
        <f>VLOOKUP(A30,'Point Forecasts-Frequency'!A:V,5,FALSE)</f>
        <v>7.3090000000000002</v>
      </c>
      <c r="I30" s="2">
        <f>VLOOKUP(A30,'Point Forecasts-Frequency'!A:V,6,FALSE)</f>
        <v>3.2810000000000001</v>
      </c>
      <c r="J30" s="2">
        <f>VLOOKUP(A30,'Point Forecasts-Frequency'!A:V,7,FALSE)</f>
        <v>11.336</v>
      </c>
      <c r="K30" s="29">
        <f>VLOOKUP(A30,'Point Forecasts-Frequency'!A:V,8,FALSE)</f>
        <v>13.063470000000001</v>
      </c>
      <c r="L30" s="28">
        <f>VLOOKUP(A30,'Point Forecasts-Frequency'!A:V,9,FALSE)</f>
        <v>3.4780000000000002</v>
      </c>
      <c r="M30" s="2">
        <f>VLOOKUP(A30,'Point Forecasts-Frequency'!A:V,10,FALSE)</f>
        <v>1.246</v>
      </c>
      <c r="N30" s="2">
        <f>VLOOKUP(A30,'Point Forecasts-Frequency'!A:V,11,FALSE)</f>
        <v>0.95099999999999996</v>
      </c>
      <c r="O30" s="2">
        <f>VLOOKUP(A30,'Point Forecasts-Frequency'!A:V,12,FALSE)</f>
        <v>2.246</v>
      </c>
      <c r="P30" s="2">
        <f>VLOOKUP(A30,'Point Forecasts-Frequency'!A:V,13,FALSE)</f>
        <v>3.524</v>
      </c>
      <c r="Q30" s="2">
        <f>VLOOKUP(A30,'Point Forecasts-Frequency'!A:V,14,FALSE)</f>
        <v>0.81</v>
      </c>
      <c r="R30" s="29">
        <f>VLOOKUP(A30,'Point Forecasts-Frequency'!A:V,15,FALSE)</f>
        <v>1.715741</v>
      </c>
      <c r="S30" s="28">
        <f>VLOOKUP(A30,'Point Forecasts-Frequency'!A:V,16,FALSE)</f>
        <v>0.91522867984698242</v>
      </c>
      <c r="T30" s="2">
        <f>VLOOKUP(A30,'Point Forecasts-Frequency'!A:V,17,FALSE)</f>
        <v>0.9639478900148184</v>
      </c>
      <c r="U30" s="2">
        <f>VLOOKUP(A30,'Point Forecasts-Frequency'!A:V,18,FALSE)</f>
        <v>0.92153392226514763</v>
      </c>
      <c r="V30" s="2">
        <f>VLOOKUP(A30,'Point Forecasts-Frequency'!A:V,19,FALSE)</f>
        <v>0.80331256205508961</v>
      </c>
      <c r="W30" s="2">
        <f>VLOOKUP(A30,'Point Forecasts-Frequency'!A:V,20,FALSE)</f>
        <v>1.076274932349915</v>
      </c>
      <c r="X30" s="2">
        <f>VLOOKUP(A30,'Point Forecasts-Frequency'!A:V,21,FALSE)</f>
        <v>0.47743064329313067</v>
      </c>
      <c r="Y30" s="29">
        <f>VLOOKUP(A30,'Point Forecasts-Frequency'!A:V,22,FALSE)</f>
        <v>0.93019759555718551</v>
      </c>
      <c r="Z30" s="95">
        <f t="shared" si="0"/>
        <v>0</v>
      </c>
      <c r="AA30" s="9">
        <f t="shared" si="1"/>
        <v>28</v>
      </c>
      <c r="AB30" s="9">
        <f t="shared" si="2"/>
        <v>29</v>
      </c>
      <c r="AC30" s="1">
        <f t="shared" si="3"/>
        <v>23</v>
      </c>
      <c r="AD30" s="36">
        <f t="shared" si="4"/>
        <v>-3.6274681974244447</v>
      </c>
      <c r="AE30" s="3"/>
    </row>
    <row r="31" spans="1:31" x14ac:dyDescent="0.25">
      <c r="A31" s="51">
        <v>248</v>
      </c>
      <c r="B31" s="6" t="str">
        <f>VLOOKUP(A31,Methods!A:J,6,FALSE)</f>
        <v>Smart Forecast</v>
      </c>
      <c r="C31" s="6" t="str">
        <f>VLOOKUP(A31,Methods!A:J,9,FALSE)</f>
        <v>Smart Cube (Smart Forecast)</v>
      </c>
      <c r="D31" s="52" t="str">
        <f>VLOOKUP(A31,Methods!A:J,10,FALSE)</f>
        <v>Combination (S)</v>
      </c>
      <c r="E31" s="28">
        <f>VLOOKUP(A31,'Point Forecasts-Frequency'!A:V,2,FALSE)</f>
        <v>15.711</v>
      </c>
      <c r="F31" s="2">
        <f>VLOOKUP(A31,'Point Forecasts-Frequency'!A:V,3,FALSE)</f>
        <v>10.593</v>
      </c>
      <c r="G31" s="2">
        <f>VLOOKUP(A31,'Point Forecasts-Frequency'!A:V,4,FALSE)</f>
        <v>14.162000000000001</v>
      </c>
      <c r="H31" s="2">
        <f>VLOOKUP(A31,'Point Forecasts-Frequency'!A:V,5,FALSE)</f>
        <v>9.6359999999999992</v>
      </c>
      <c r="I31" s="2">
        <f>VLOOKUP(A31,'Point Forecasts-Frequency'!A:V,6,FALSE)</f>
        <v>3.2050000000000001</v>
      </c>
      <c r="J31" s="2">
        <f>VLOOKUP(A31,'Point Forecasts-Frequency'!A:V,7,FALSE)</f>
        <v>21.759</v>
      </c>
      <c r="K31" s="29">
        <f>VLOOKUP(A31,'Point Forecasts-Frequency'!A:V,8,FALSE)</f>
        <v>13.213692</v>
      </c>
      <c r="L31" s="28">
        <f>VLOOKUP(A31,'Point Forecasts-Frequency'!A:V,9,FALSE)</f>
        <v>3.661</v>
      </c>
      <c r="M31" s="2">
        <f>VLOOKUP(A31,'Point Forecasts-Frequency'!A:V,10,FALSE)</f>
        <v>1.2070000000000001</v>
      </c>
      <c r="N31" s="2">
        <f>VLOOKUP(A31,'Point Forecasts-Frequency'!A:V,11,FALSE)</f>
        <v>1.042</v>
      </c>
      <c r="O31" s="2">
        <f>VLOOKUP(A31,'Point Forecasts-Frequency'!A:V,12,FALSE)</f>
        <v>2.395</v>
      </c>
      <c r="P31" s="2">
        <f>VLOOKUP(A31,'Point Forecasts-Frequency'!A:V,13,FALSE)</f>
        <v>3.363</v>
      </c>
      <c r="Q31" s="2">
        <f>VLOOKUP(A31,'Point Forecasts-Frequency'!A:V,14,FALSE)</f>
        <v>1.22</v>
      </c>
      <c r="R31" s="29">
        <f>VLOOKUP(A31,'Point Forecasts-Frequency'!A:V,15,FALSE)</f>
        <v>1.787736</v>
      </c>
      <c r="S31" s="28">
        <f>VLOOKUP(A31,'Point Forecasts-Frequency'!A:V,16,FALSE)</f>
        <v>0.94131294116690567</v>
      </c>
      <c r="T31" s="2">
        <f>VLOOKUP(A31,'Point Forecasts-Frequency'!A:V,17,FALSE)</f>
        <v>0.92116494226972878</v>
      </c>
      <c r="U31" s="2">
        <f>VLOOKUP(A31,'Point Forecasts-Frequency'!A:V,18,FALSE)</f>
        <v>0.98093812681758974</v>
      </c>
      <c r="V31" s="2">
        <f>VLOOKUP(A31,'Point Forecasts-Frequency'!A:V,19,FALSE)</f>
        <v>0.95714585915297401</v>
      </c>
      <c r="W31" s="2">
        <f>VLOOKUP(A31,'Point Forecasts-Frequency'!A:V,20,FALSE)</f>
        <v>1.0392378006934824</v>
      </c>
      <c r="X31" s="2">
        <f>VLOOKUP(A31,'Point Forecasts-Frequency'!A:V,21,FALSE)</f>
        <v>0.84652125380885979</v>
      </c>
      <c r="Y31" s="29">
        <f>VLOOKUP(A31,'Point Forecasts-Frequency'!A:V,22,FALSE)</f>
        <v>0.95456113435409973</v>
      </c>
      <c r="Z31" s="95">
        <f t="shared" si="0"/>
        <v>0</v>
      </c>
      <c r="AA31" s="9">
        <f t="shared" si="1"/>
        <v>29</v>
      </c>
      <c r="AB31" s="9">
        <f t="shared" si="2"/>
        <v>31</v>
      </c>
      <c r="AC31" s="1">
        <f t="shared" si="3"/>
        <v>30</v>
      </c>
      <c r="AD31" s="36">
        <f t="shared" si="4"/>
        <v>-6.3416569395934017</v>
      </c>
      <c r="AE31" s="3"/>
    </row>
    <row r="32" spans="1:31" x14ac:dyDescent="0.25">
      <c r="A32" s="51">
        <v>30</v>
      </c>
      <c r="B32" s="6" t="str">
        <f>VLOOKUP(A32,Methods!A:J,6,FALSE)</f>
        <v>Wainwright, E., Butz E. &amp; Raychaudhuri, S.</v>
      </c>
      <c r="C32" s="6" t="str">
        <f>VLOOKUP(A32,Methods!A:J,9,FALSE)</f>
        <v>Oracle Corporation (Crystal Ball)</v>
      </c>
      <c r="D32" s="52" t="str">
        <f>VLOOKUP(A32,Methods!A:J,10,FALSE)</f>
        <v>Statistical</v>
      </c>
      <c r="E32" s="28">
        <f>VLOOKUP(A32,'Point Forecasts-Frequency'!A:V,2,FALSE)</f>
        <v>16.968</v>
      </c>
      <c r="F32" s="2">
        <f>VLOOKUP(A32,'Point Forecasts-Frequency'!A:V,3,FALSE)</f>
        <v>10.815</v>
      </c>
      <c r="G32" s="2">
        <f>VLOOKUP(A32,'Point Forecasts-Frequency'!A:V,4,FALSE)</f>
        <v>13.785</v>
      </c>
      <c r="H32" s="2">
        <f>VLOOKUP(A32,'Point Forecasts-Frequency'!A:V,5,FALSE)</f>
        <v>8.1319999999999997</v>
      </c>
      <c r="I32" s="2">
        <f>VLOOKUP(A32,'Point Forecasts-Frequency'!A:V,6,FALSE)</f>
        <v>3.2269999999999999</v>
      </c>
      <c r="J32" s="2">
        <f>VLOOKUP(A32,'Point Forecasts-Frequency'!A:V,7,FALSE)</f>
        <v>13.292</v>
      </c>
      <c r="K32" s="29">
        <f>VLOOKUP(A32,'Point Forecasts-Frequency'!A:V,8,FALSE)</f>
        <v>13.335922999999999</v>
      </c>
      <c r="L32" s="28">
        <f>VLOOKUP(A32,'Point Forecasts-Frequency'!A:V,9,FALSE)</f>
        <v>3.7959999999999998</v>
      </c>
      <c r="M32" s="2">
        <f>VLOOKUP(A32,'Point Forecasts-Frequency'!A:V,10,FALSE)</f>
        <v>1.214</v>
      </c>
      <c r="N32" s="2">
        <f>VLOOKUP(A32,'Point Forecasts-Frequency'!A:V,11,FALSE)</f>
        <v>0.99099999999999999</v>
      </c>
      <c r="O32" s="2">
        <f>VLOOKUP(A32,'Point Forecasts-Frequency'!A:V,12,FALSE)</f>
        <v>2.536</v>
      </c>
      <c r="P32" s="2">
        <f>VLOOKUP(A32,'Point Forecasts-Frequency'!A:V,13,FALSE)</f>
        <v>3.4289999999999998</v>
      </c>
      <c r="Q32" s="2">
        <f>VLOOKUP(A32,'Point Forecasts-Frequency'!A:V,14,FALSE)</f>
        <v>1.01</v>
      </c>
      <c r="R32" s="29">
        <f>VLOOKUP(A32,'Point Forecasts-Frequency'!A:V,15,FALSE)</f>
        <v>1.798365</v>
      </c>
      <c r="S32" s="28">
        <f>VLOOKUP(A32,'Point Forecasts-Frequency'!A:V,16,FALSE)</f>
        <v>0.99675753122255872</v>
      </c>
      <c r="T32" s="2">
        <f>VLOOKUP(A32,'Point Forecasts-Frequency'!A:V,17,FALSE)</f>
        <v>0.9337977362007841</v>
      </c>
      <c r="U32" s="2">
        <f>VLOOKUP(A32,'Point Forecasts-Frequency'!A:V,18,FALSE)</f>
        <v>0.94388363618153248</v>
      </c>
      <c r="V32" s="2">
        <f>VLOOKUP(A32,'Point Forecasts-Frequency'!A:V,19,FALSE)</f>
        <v>0.9004458591490434</v>
      </c>
      <c r="W32" s="2">
        <f>VLOOKUP(A32,'Point Forecasts-Frequency'!A:V,20,FALSE)</f>
        <v>1.0529173942619905</v>
      </c>
      <c r="X32" s="2">
        <f>VLOOKUP(A32,'Point Forecasts-Frequency'!A:V,21,FALSE)</f>
        <v>0.57238562405108562</v>
      </c>
      <c r="Y32" s="29">
        <f>VLOOKUP(A32,'Point Forecasts-Frequency'!A:V,22,FALSE)</f>
        <v>0.96184621215518584</v>
      </c>
      <c r="Z32" s="95">
        <f t="shared" si="0"/>
        <v>0</v>
      </c>
      <c r="AA32" s="9">
        <f t="shared" si="1"/>
        <v>30</v>
      </c>
      <c r="AB32" s="9">
        <f t="shared" si="2"/>
        <v>32</v>
      </c>
      <c r="AC32" s="1">
        <f t="shared" si="3"/>
        <v>32</v>
      </c>
      <c r="AD32" s="36">
        <f t="shared" si="4"/>
        <v>-7.1532416735827535</v>
      </c>
      <c r="AE32" s="3"/>
    </row>
    <row r="33" spans="1:31" x14ac:dyDescent="0.25">
      <c r="A33" s="53" t="s">
        <v>12</v>
      </c>
      <c r="B33" s="6" t="str">
        <f>VLOOKUP(A33,Methods!A:J,6,FALSE)</f>
        <v>The M4 Team</v>
      </c>
      <c r="C33" s="6" t="str">
        <f>VLOOKUP(A33,Methods!A:J,9,FALSE)</f>
        <v>Benchmark</v>
      </c>
      <c r="D33" s="52" t="str">
        <f>VLOOKUP(A33,Methods!A:J,10,FALSE)</f>
        <v>Statistical</v>
      </c>
      <c r="E33" s="28">
        <f>VLOOKUP(A33,'Point Forecasts-Frequency'!A:V,2,FALSE)</f>
        <v>16.353999999999999</v>
      </c>
      <c r="F33" s="2">
        <f>VLOOKUP(A33,'Point Forecasts-Frequency'!A:V,3,FALSE)</f>
        <v>10.907</v>
      </c>
      <c r="G33" s="2">
        <f>VLOOKUP(A33,'Point Forecasts-Frequency'!A:V,4,FALSE)</f>
        <v>14.811999999999999</v>
      </c>
      <c r="H33" s="2">
        <f>VLOOKUP(A33,'Point Forecasts-Frequency'!A:V,5,FALSE)</f>
        <v>9.7080000000000002</v>
      </c>
      <c r="I33" s="2">
        <f>VLOOKUP(A33,'Point Forecasts-Frequency'!A:V,6,FALSE)</f>
        <v>3.0659999999999998</v>
      </c>
      <c r="J33" s="2">
        <f>VLOOKUP(A33,'Point Forecasts-Frequency'!A:V,7,FALSE)</f>
        <v>29.248999999999999</v>
      </c>
      <c r="K33" s="29">
        <f>VLOOKUP(A33,'Point Forecasts-Frequency'!A:V,8,FALSE)</f>
        <v>13.77458</v>
      </c>
      <c r="L33" s="28">
        <f>VLOOKUP(A33,'Point Forecasts-Frequency'!A:V,9,FALSE)</f>
        <v>3.55</v>
      </c>
      <c r="M33" s="2">
        <f>VLOOKUP(A33,'Point Forecasts-Frequency'!A:V,10,FALSE)</f>
        <v>1.198</v>
      </c>
      <c r="N33" s="2">
        <f>VLOOKUP(A33,'Point Forecasts-Frequency'!A:V,11,FALSE)</f>
        <v>1.0089999999999999</v>
      </c>
      <c r="O33" s="2">
        <f>VLOOKUP(A33,'Point Forecasts-Frequency'!A:V,12,FALSE)</f>
        <v>2.42</v>
      </c>
      <c r="P33" s="2">
        <f>VLOOKUP(A33,'Point Forecasts-Frequency'!A:V,13,FALSE)</f>
        <v>3.2229999999999999</v>
      </c>
      <c r="Q33" s="2">
        <f>VLOOKUP(A33,'Point Forecasts-Frequency'!A:V,14,FALSE)</f>
        <v>9.3559999999999999</v>
      </c>
      <c r="R33" s="29">
        <f>VLOOKUP(A33,'Point Forecasts-Frequency'!A:V,15,FALSE)</f>
        <v>1.7720100000000001</v>
      </c>
      <c r="S33" s="28">
        <f>VLOOKUP(A33,'Point Forecasts-Frequency'!A:V,16,FALSE)</f>
        <v>0.94702039822301076</v>
      </c>
      <c r="T33" s="2">
        <f>VLOOKUP(A33,'Point Forecasts-Frequency'!A:V,17,FALSE)</f>
        <v>0.93213984055057764</v>
      </c>
      <c r="U33" s="2">
        <f>VLOOKUP(A33,'Point Forecasts-Frequency'!A:V,18,FALSE)</f>
        <v>0.98794322550725899</v>
      </c>
      <c r="V33" s="2">
        <f>VLOOKUP(A33,'Point Forecasts-Frequency'!A:V,19,FALSE)</f>
        <v>0.96557682150347146</v>
      </c>
      <c r="W33" s="2">
        <f>VLOOKUP(A33,'Point Forecasts-Frequency'!A:V,20,FALSE)</f>
        <v>0.99505901411710251</v>
      </c>
      <c r="X33" s="2">
        <f>VLOOKUP(A33,'Point Forecasts-Frequency'!A:V,21,FALSE)</f>
        <v>2.7487807049651143</v>
      </c>
      <c r="Y33" s="29">
        <f>VLOOKUP(A33,'Point Forecasts-Frequency'!A:V,22,FALSE)</f>
        <v>0.97112443275116833</v>
      </c>
      <c r="Z33" s="95">
        <f t="shared" si="0"/>
        <v>0</v>
      </c>
      <c r="AA33" s="9">
        <f t="shared" si="1"/>
        <v>31</v>
      </c>
      <c r="AB33" s="9">
        <f t="shared" si="2"/>
        <v>40</v>
      </c>
      <c r="AC33" s="1">
        <f t="shared" si="3"/>
        <v>29</v>
      </c>
      <c r="AD33" s="36">
        <f t="shared" si="4"/>
        <v>-8.1868699202381769</v>
      </c>
      <c r="AE33" s="3"/>
    </row>
    <row r="34" spans="1:31" x14ac:dyDescent="0.25">
      <c r="A34" s="53" t="s">
        <v>11</v>
      </c>
      <c r="B34" s="6" t="str">
        <f>VLOOKUP(A34,Methods!A:J,6,FALSE)</f>
        <v>The M4 Team</v>
      </c>
      <c r="C34" s="6" t="str">
        <f>VLOOKUP(A34,Methods!A:J,9,FALSE)</f>
        <v>Benchmark</v>
      </c>
      <c r="D34" s="52" t="str">
        <f>VLOOKUP(A34,Methods!A:J,10,FALSE)</f>
        <v>Statistical</v>
      </c>
      <c r="E34" s="28">
        <f>VLOOKUP(A34,'Point Forecasts-Frequency'!A:V,2,FALSE)</f>
        <v>16.396000000000001</v>
      </c>
      <c r="F34" s="2">
        <f>VLOOKUP(A34,'Point Forecasts-Frequency'!A:V,3,FALSE)</f>
        <v>10.6</v>
      </c>
      <c r="G34" s="2">
        <f>VLOOKUP(A34,'Point Forecasts-Frequency'!A:V,4,FALSE)</f>
        <v>13.618</v>
      </c>
      <c r="H34" s="2">
        <f>VLOOKUP(A34,'Point Forecasts-Frequency'!A:V,5,FALSE)</f>
        <v>9.0120000000000005</v>
      </c>
      <c r="I34" s="2">
        <f>VLOOKUP(A34,'Point Forecasts-Frequency'!A:V,6,FALSE)</f>
        <v>3.0449999999999999</v>
      </c>
      <c r="J34" s="2">
        <f>VLOOKUP(A34,'Point Forecasts-Frequency'!A:V,7,FALSE)</f>
        <v>18.094000000000001</v>
      </c>
      <c r="K34" s="29">
        <f>VLOOKUP(A34,'Point Forecasts-Frequency'!A:V,8,FALSE)</f>
        <v>13.087490000000001</v>
      </c>
      <c r="L34" s="28">
        <f>VLOOKUP(A34,'Point Forecasts-Frequency'!A:V,9,FALSE)</f>
        <v>3.9809999999999999</v>
      </c>
      <c r="M34" s="2">
        <f>VLOOKUP(A34,'Point Forecasts-Frequency'!A:V,10,FALSE)</f>
        <v>1.34</v>
      </c>
      <c r="N34" s="2">
        <f>VLOOKUP(A34,'Point Forecasts-Frequency'!A:V,11,FALSE)</f>
        <v>1.0189999999999999</v>
      </c>
      <c r="O34" s="2">
        <f>VLOOKUP(A34,'Point Forecasts-Frequency'!A:V,12,FALSE)</f>
        <v>2.6850000000000001</v>
      </c>
      <c r="P34" s="2">
        <f>VLOOKUP(A34,'Point Forecasts-Frequency'!A:V,13,FALSE)</f>
        <v>3.2810000000000001</v>
      </c>
      <c r="Q34" s="2">
        <f>VLOOKUP(A34,'Point Forecasts-Frequency'!A:V,14,FALSE)</f>
        <v>2.3849999999999998</v>
      </c>
      <c r="R34" s="29">
        <f>VLOOKUP(A34,'Point Forecasts-Frequency'!A:V,15,FALSE)</f>
        <v>1.8845419999999999</v>
      </c>
      <c r="S34" s="28">
        <f>VLOOKUP(A34,'Point Forecasts-Frequency'!A:V,16,FALSE)</f>
        <v>1.0025329092657529</v>
      </c>
      <c r="T34" s="2">
        <f>VLOOKUP(A34,'Point Forecasts-Frequency'!A:V,17,FALSE)</f>
        <v>0.96998751842363862</v>
      </c>
      <c r="U34" s="2">
        <f>VLOOKUP(A34,'Point Forecasts-Frequency'!A:V,18,FALSE)</f>
        <v>0.95126614993145819</v>
      </c>
      <c r="V34" s="2">
        <f>VLOOKUP(A34,'Point Forecasts-Frequency'!A:V,19,FALSE)</f>
        <v>0.9753030619340799</v>
      </c>
      <c r="W34" s="2">
        <f>VLOOKUP(A34,'Point Forecasts-Frequency'!A:V,20,FALSE)</f>
        <v>1.00045759609518</v>
      </c>
      <c r="X34" s="2">
        <f>VLOOKUP(A34,'Point Forecasts-Frequency'!A:V,21,FALSE)</f>
        <v>0.99005179401818677</v>
      </c>
      <c r="Y34" s="29">
        <f>VLOOKUP(A34,'Point Forecasts-Frequency'!A:V,22,FALSE)</f>
        <v>0.97522295833129025</v>
      </c>
      <c r="Z34" s="95">
        <f t="shared" si="0"/>
        <v>0</v>
      </c>
      <c r="AA34" s="9">
        <f t="shared" si="1"/>
        <v>32</v>
      </c>
      <c r="AB34" s="9">
        <f t="shared" si="2"/>
        <v>30</v>
      </c>
      <c r="AC34" s="1">
        <f t="shared" si="3"/>
        <v>34</v>
      </c>
      <c r="AD34" s="36">
        <f t="shared" si="4"/>
        <v>-8.643460897508989</v>
      </c>
      <c r="AE34" s="3"/>
    </row>
    <row r="35" spans="1:31" x14ac:dyDescent="0.25">
      <c r="A35" s="51">
        <v>234</v>
      </c>
      <c r="B35" s="6" t="str">
        <f>VLOOKUP(A35,Methods!A:J,6,FALSE)</f>
        <v>Valle dos Santos, R., Araújo, C. &amp; Accioly, R.</v>
      </c>
      <c r="C35" s="6" t="str">
        <f>VLOOKUP(A35,Methods!A:J,9,FALSE)</f>
        <v>Individual</v>
      </c>
      <c r="D35" s="52" t="str">
        <f>VLOOKUP(A35,Methods!A:J,10,FALSE)</f>
        <v>Combination (S)</v>
      </c>
      <c r="E35" s="28">
        <f>VLOOKUP(A35,'Point Forecasts-Frequency'!A:V,2,FALSE)</f>
        <v>14.878</v>
      </c>
      <c r="F35" s="2">
        <f>VLOOKUP(A35,'Point Forecasts-Frequency'!A:V,3,FALSE)</f>
        <v>10.071</v>
      </c>
      <c r="G35" s="2">
        <f>VLOOKUP(A35,'Point Forecasts-Frequency'!A:V,4,FALSE)</f>
        <v>16.169</v>
      </c>
      <c r="H35" s="2">
        <f>VLOOKUP(A35,'Point Forecasts-Frequency'!A:V,5,FALSE)</f>
        <v>8.4469999999999992</v>
      </c>
      <c r="I35" s="2">
        <f>VLOOKUP(A35,'Point Forecasts-Frequency'!A:V,6,FALSE)</f>
        <v>3.0840000000000001</v>
      </c>
      <c r="J35" s="2">
        <f>VLOOKUP(A35,'Point Forecasts-Frequency'!A:V,7,FALSE)</f>
        <v>14.22</v>
      </c>
      <c r="K35" s="29">
        <f>VLOOKUP(A35,'Point Forecasts-Frequency'!A:V,8,FALSE)</f>
        <v>13.819913</v>
      </c>
      <c r="L35" s="28">
        <f>VLOOKUP(A35,'Point Forecasts-Frequency'!A:V,9,FALSE)</f>
        <v>3.3490000000000002</v>
      </c>
      <c r="M35" s="2">
        <f>VLOOKUP(A35,'Point Forecasts-Frequency'!A:V,10,FALSE)</f>
        <v>1.1339999999999999</v>
      </c>
      <c r="N35" s="2">
        <f>VLOOKUP(A35,'Point Forecasts-Frequency'!A:V,11,FALSE)</f>
        <v>1.2370000000000001</v>
      </c>
      <c r="O35" s="2">
        <f>VLOOKUP(A35,'Point Forecasts-Frequency'!A:V,12,FALSE)</f>
        <v>2.476</v>
      </c>
      <c r="P35" s="2">
        <f>VLOOKUP(A35,'Point Forecasts-Frequency'!A:V,13,FALSE)</f>
        <v>3.2730000000000001</v>
      </c>
      <c r="Q35" s="2">
        <f>VLOOKUP(A35,'Point Forecasts-Frequency'!A:V,14,FALSE)</f>
        <v>1.3879999999999999</v>
      </c>
      <c r="R35" s="29">
        <f>VLOOKUP(A35,'Point Forecasts-Frequency'!A:V,15,FALSE)</f>
        <v>1.7892380000000001</v>
      </c>
      <c r="S35" s="28">
        <f>VLOOKUP(A35,'Point Forecasts-Frequency'!A:V,16,FALSE)</f>
        <v>0.8765713060730016</v>
      </c>
      <c r="T35" s="2">
        <f>VLOOKUP(A35,'Point Forecasts-Frequency'!A:V,17,FALSE)</f>
        <v>0.87084062264281403</v>
      </c>
      <c r="U35" s="2">
        <f>VLOOKUP(A35,'Point Forecasts-Frequency'!A:V,18,FALSE)</f>
        <v>1.1422167500950875</v>
      </c>
      <c r="V35" s="2">
        <f>VLOOKUP(A35,'Point Forecasts-Frequency'!A:V,19,FALSE)</f>
        <v>0.90683528054157958</v>
      </c>
      <c r="W35" s="2">
        <f>VLOOKUP(A35,'Point Forecasts-Frequency'!A:V,20,FALSE)</f>
        <v>1.0056412807280661</v>
      </c>
      <c r="X35" s="2">
        <f>VLOOKUP(A35,'Point Forecasts-Frequency'!A:V,21,FALSE)</f>
        <v>0.67654074058847824</v>
      </c>
      <c r="Y35" s="29">
        <f>VLOOKUP(A35,'Point Forecasts-Frequency'!A:V,22,FALSE)</f>
        <v>0.97730046821667682</v>
      </c>
      <c r="Z35" s="95">
        <f t="shared" si="0"/>
        <v>0</v>
      </c>
      <c r="AA35" s="9">
        <f t="shared" si="1"/>
        <v>33</v>
      </c>
      <c r="AB35" s="9">
        <f t="shared" si="2"/>
        <v>41</v>
      </c>
      <c r="AC35" s="1">
        <f t="shared" si="3"/>
        <v>31</v>
      </c>
      <c r="AD35" s="36">
        <f t="shared" si="4"/>
        <v>-8.8749032175128111</v>
      </c>
      <c r="AE35" s="3"/>
    </row>
    <row r="36" spans="1:31" x14ac:dyDescent="0.25">
      <c r="A36" s="51">
        <v>24</v>
      </c>
      <c r="B36" s="6" t="str">
        <f>VLOOKUP(A36,Methods!A:J,6,FALSE)</f>
        <v>Reilly, T.</v>
      </c>
      <c r="C36" s="6" t="str">
        <f>VLOOKUP(A36,Methods!A:J,9,FALSE)</f>
        <v>Automatic Forecasting Systems, Inc. (AutoBox)</v>
      </c>
      <c r="D36" s="52" t="str">
        <f>VLOOKUP(A36,Methods!A:J,10,FALSE)</f>
        <v>Statistical</v>
      </c>
      <c r="E36" s="28">
        <f>VLOOKUP(A36,'Point Forecasts-Frequency'!A:V,2,FALSE)</f>
        <v>16.827000000000002</v>
      </c>
      <c r="F36" s="2">
        <f>VLOOKUP(A36,'Point Forecasts-Frequency'!A:V,3,FALSE)</f>
        <v>11.670999999999999</v>
      </c>
      <c r="G36" s="2">
        <f>VLOOKUP(A36,'Point Forecasts-Frequency'!A:V,4,FALSE)</f>
        <v>14.226000000000001</v>
      </c>
      <c r="H36" s="2">
        <f>VLOOKUP(A36,'Point Forecasts-Frequency'!A:V,5,FALSE)</f>
        <v>8.0350000000000001</v>
      </c>
      <c r="I36" s="2">
        <f>VLOOKUP(A36,'Point Forecasts-Frequency'!A:V,6,FALSE)</f>
        <v>4.0819999999999999</v>
      </c>
      <c r="J36" s="2">
        <f>VLOOKUP(A36,'Point Forecasts-Frequency'!A:V,7,FALSE)</f>
        <v>13.135</v>
      </c>
      <c r="K36" s="29">
        <f>VLOOKUP(A36,'Point Forecasts-Frequency'!A:V,8,FALSE)</f>
        <v>13.755668</v>
      </c>
      <c r="L36" s="28">
        <f>VLOOKUP(A36,'Point Forecasts-Frequency'!A:V,9,FALSE)</f>
        <v>3.7589999999999999</v>
      </c>
      <c r="M36" s="2">
        <f>VLOOKUP(A36,'Point Forecasts-Frequency'!A:V,10,FALSE)</f>
        <v>1.327</v>
      </c>
      <c r="N36" s="2">
        <f>VLOOKUP(A36,'Point Forecasts-Frequency'!A:V,11,FALSE)</f>
        <v>1.026</v>
      </c>
      <c r="O36" s="2">
        <f>VLOOKUP(A36,'Point Forecasts-Frequency'!A:V,12,FALSE)</f>
        <v>2.2589999999999999</v>
      </c>
      <c r="P36" s="2">
        <f>VLOOKUP(A36,'Point Forecasts-Frequency'!A:V,13,FALSE)</f>
        <v>4.3620000000000001</v>
      </c>
      <c r="Q36" s="2">
        <f>VLOOKUP(A36,'Point Forecasts-Frequency'!A:V,14,FALSE)</f>
        <v>1.149</v>
      </c>
      <c r="R36" s="29">
        <f>VLOOKUP(A36,'Point Forecasts-Frequency'!A:V,15,FALSE)</f>
        <v>1.872841</v>
      </c>
      <c r="S36" s="28">
        <f>VLOOKUP(A36,'Point Forecasts-Frequency'!A:V,16,FALSE)</f>
        <v>0.98778823458834153</v>
      </c>
      <c r="T36" s="2">
        <f>VLOOKUP(A36,'Point Forecasts-Frequency'!A:V,17,FALSE)</f>
        <v>1.0138752221235743</v>
      </c>
      <c r="U36" s="2">
        <f>VLOOKUP(A36,'Point Forecasts-Frequency'!A:V,18,FALSE)</f>
        <v>0.97563031999228489</v>
      </c>
      <c r="V36" s="2">
        <f>VLOOKUP(A36,'Point Forecasts-Frequency'!A:V,19,FALSE)</f>
        <v>0.84527771258104867</v>
      </c>
      <c r="W36" s="2">
        <f>VLOOKUP(A36,'Point Forecasts-Frequency'!A:V,20,FALSE)</f>
        <v>1.3356238685329174</v>
      </c>
      <c r="X36" s="2">
        <f>VLOOKUP(A36,'Point Forecasts-Frequency'!A:V,21,FALSE)</f>
        <v>0.5971341635079247</v>
      </c>
      <c r="Y36" s="29">
        <f>VLOOKUP(A36,'Point Forecasts-Frequency'!A:V,22,FALSE)</f>
        <v>0.9967936917175455</v>
      </c>
      <c r="Z36" s="95">
        <f t="shared" si="0"/>
        <v>0</v>
      </c>
      <c r="AA36" s="9">
        <f t="shared" si="1"/>
        <v>34</v>
      </c>
      <c r="AB36" s="9">
        <f t="shared" si="2"/>
        <v>39</v>
      </c>
      <c r="AC36" s="1">
        <f t="shared" si="3"/>
        <v>33</v>
      </c>
      <c r="AD36" s="36">
        <f t="shared" si="4"/>
        <v>-11.046520740552699</v>
      </c>
      <c r="AE36" s="3"/>
    </row>
    <row r="37" spans="1:31" x14ac:dyDescent="0.25">
      <c r="A37" s="53" t="s">
        <v>10</v>
      </c>
      <c r="B37" s="6" t="str">
        <f>VLOOKUP(A37,Methods!A:J,6,FALSE)</f>
        <v>The M4 Team</v>
      </c>
      <c r="C37" s="6" t="str">
        <f>VLOOKUP(A37,Methods!A:J,9,FALSE)</f>
        <v>Benchmark</v>
      </c>
      <c r="D37" s="52" t="str">
        <f>VLOOKUP(A37,Methods!A:J,10,FALSE)</f>
        <v>Statistical</v>
      </c>
      <c r="E37" s="28">
        <f>VLOOKUP(A37,'Point Forecasts-Frequency'!A:V,2,FALSE)</f>
        <v>16.341999999999999</v>
      </c>
      <c r="F37" s="2">
        <f>VLOOKUP(A37,'Point Forecasts-Frequency'!A:V,3,FALSE)</f>
        <v>11.012</v>
      </c>
      <c r="G37" s="2">
        <f>VLOOKUP(A37,'Point Forecasts-Frequency'!A:V,4,FALSE)</f>
        <v>14.427</v>
      </c>
      <c r="H37" s="2">
        <f>VLOOKUP(A37,'Point Forecasts-Frequency'!A:V,5,FALSE)</f>
        <v>9.1609999999999996</v>
      </c>
      <c r="I37" s="2">
        <f>VLOOKUP(A37,'Point Forecasts-Frequency'!A:V,6,FALSE)</f>
        <v>3.0449999999999999</v>
      </c>
      <c r="J37" s="2">
        <f>VLOOKUP(A37,'Point Forecasts-Frequency'!A:V,7,FALSE)</f>
        <v>18.382999999999999</v>
      </c>
      <c r="K37" s="29">
        <f>VLOOKUP(A37,'Point Forecasts-Frequency'!A:V,8,FALSE)</f>
        <v>13.564069999999999</v>
      </c>
      <c r="L37" s="28">
        <f>VLOOKUP(A37,'Point Forecasts-Frequency'!A:V,9,FALSE)</f>
        <v>3.9740000000000002</v>
      </c>
      <c r="M37" s="2">
        <f>VLOOKUP(A37,'Point Forecasts-Frequency'!A:V,10,FALSE)</f>
        <v>1.371</v>
      </c>
      <c r="N37" s="2">
        <f>VLOOKUP(A37,'Point Forecasts-Frequency'!A:V,11,FALSE)</f>
        <v>1.0629999999999999</v>
      </c>
      <c r="O37" s="2">
        <f>VLOOKUP(A37,'Point Forecasts-Frequency'!A:V,12,FALSE)</f>
        <v>2.7770000000000001</v>
      </c>
      <c r="P37" s="2">
        <f>VLOOKUP(A37,'Point Forecasts-Frequency'!A:V,13,FALSE)</f>
        <v>3.278</v>
      </c>
      <c r="Q37" s="2">
        <f>VLOOKUP(A37,'Point Forecasts-Frequency'!A:V,14,FALSE)</f>
        <v>2.395</v>
      </c>
      <c r="R37" s="29">
        <f>VLOOKUP(A37,'Point Forecasts-Frequency'!A:V,15,FALSE)</f>
        <v>1.912112</v>
      </c>
      <c r="S37" s="28">
        <f>VLOOKUP(A37,'Point Forecasts-Frequency'!A:V,16,FALSE)</f>
        <v>1</v>
      </c>
      <c r="T37" s="2">
        <f>VLOOKUP(A37,'Point Forecasts-Frequency'!A:V,17,FALSE)</f>
        <v>1</v>
      </c>
      <c r="U37" s="2">
        <f>VLOOKUP(A37,'Point Forecasts-Frequency'!A:V,18,FALSE)</f>
        <v>1</v>
      </c>
      <c r="V37" s="2">
        <f>VLOOKUP(A37,'Point Forecasts-Frequency'!A:V,19,FALSE)</f>
        <v>1</v>
      </c>
      <c r="W37" s="2">
        <f>VLOOKUP(A37,'Point Forecasts-Frequency'!A:V,20,FALSE)</f>
        <v>1</v>
      </c>
      <c r="X37" s="2">
        <f>VLOOKUP(A37,'Point Forecasts-Frequency'!A:V,21,FALSE)</f>
        <v>1</v>
      </c>
      <c r="Y37" s="29">
        <f>VLOOKUP(A37,'Point Forecasts-Frequency'!A:V,22,FALSE)</f>
        <v>1</v>
      </c>
      <c r="Z37" s="95">
        <f t="shared" si="0"/>
        <v>0</v>
      </c>
      <c r="AA37" s="9">
        <f t="shared" si="1"/>
        <v>35</v>
      </c>
      <c r="AB37" s="9">
        <f t="shared" si="2"/>
        <v>34</v>
      </c>
      <c r="AC37" s="1">
        <f t="shared" si="3"/>
        <v>36</v>
      </c>
      <c r="AD37" s="36">
        <f t="shared" si="4"/>
        <v>-11.40371539592285</v>
      </c>
      <c r="AE37" s="3"/>
    </row>
    <row r="38" spans="1:31" x14ac:dyDescent="0.25">
      <c r="A38" s="51">
        <v>218</v>
      </c>
      <c r="B38" s="6" t="str">
        <f>VLOOKUP(A38,Methods!A:J,6,FALSE)</f>
        <v>Iqbal, A., Seery, S. &amp; Silvia, J.</v>
      </c>
      <c r="C38" s="6" t="str">
        <f>VLOOKUP(A38,Methods!A:J,9,FALSE)</f>
        <v>Wells Fargo Securities</v>
      </c>
      <c r="D38" s="52" t="str">
        <f>VLOOKUP(A38,Methods!A:J,10,FALSE)</f>
        <v>Statistical</v>
      </c>
      <c r="E38" s="28">
        <f>VLOOKUP(A38,'Point Forecasts-Frequency'!A:V,2,FALSE)</f>
        <v>15.581</v>
      </c>
      <c r="F38" s="2">
        <f>VLOOKUP(A38,'Point Forecasts-Frequency'!A:V,3,FALSE)</f>
        <v>11.714</v>
      </c>
      <c r="G38" s="2">
        <f>VLOOKUP(A38,'Point Forecasts-Frequency'!A:V,4,FALSE)</f>
        <v>15.789</v>
      </c>
      <c r="H38" s="2">
        <f>VLOOKUP(A38,'Point Forecasts-Frequency'!A:V,5,FALSE)</f>
        <v>11.002000000000001</v>
      </c>
      <c r="I38" s="2">
        <f>VLOOKUP(A38,'Point Forecasts-Frequency'!A:V,6,FALSE)</f>
        <v>2.9929999999999999</v>
      </c>
      <c r="J38" s="2">
        <f>VLOOKUP(A38,'Point Forecasts-Frequency'!A:V,7,FALSE)</f>
        <v>41.677999999999997</v>
      </c>
      <c r="K38" s="29">
        <f>VLOOKUP(A38,'Point Forecasts-Frequency'!A:V,8,FALSE)</f>
        <v>14.312417999999999</v>
      </c>
      <c r="L38" s="28">
        <f>VLOOKUP(A38,'Point Forecasts-Frequency'!A:V,9,FALSE)</f>
        <v>3.5339999999999998</v>
      </c>
      <c r="M38" s="2">
        <f>VLOOKUP(A38,'Point Forecasts-Frequency'!A:V,10,FALSE)</f>
        <v>1.3180000000000001</v>
      </c>
      <c r="N38" s="2">
        <f>VLOOKUP(A38,'Point Forecasts-Frequency'!A:V,11,FALSE)</f>
        <v>1.1839999999999999</v>
      </c>
      <c r="O38" s="2">
        <f>VLOOKUP(A38,'Point Forecasts-Frequency'!A:V,12,FALSE)</f>
        <v>2.5350000000000001</v>
      </c>
      <c r="P38" s="2">
        <f>VLOOKUP(A38,'Point Forecasts-Frequency'!A:V,13,FALSE)</f>
        <v>3.2330000000000001</v>
      </c>
      <c r="Q38" s="2">
        <f>VLOOKUP(A38,'Point Forecasts-Frequency'!A:V,14,FALSE)</f>
        <v>11.805999999999999</v>
      </c>
      <c r="R38" s="29">
        <f>VLOOKUP(A38,'Point Forecasts-Frequency'!A:V,15,FALSE)</f>
        <v>1.891913</v>
      </c>
      <c r="S38" s="28">
        <f>VLOOKUP(A38,'Point Forecasts-Frequency'!A:V,16,FALSE)</f>
        <v>0.92135659722352681</v>
      </c>
      <c r="T38" s="2">
        <f>VLOOKUP(A38,'Point Forecasts-Frequency'!A:V,17,FALSE)</f>
        <v>1.012545361959091</v>
      </c>
      <c r="U38" s="2">
        <f>VLOOKUP(A38,'Point Forecasts-Frequency'!A:V,18,FALSE)</f>
        <v>1.1041175539669954</v>
      </c>
      <c r="V38" s="2">
        <f>VLOOKUP(A38,'Point Forecasts-Frequency'!A:V,19,FALSE)</f>
        <v>1.056908096694757</v>
      </c>
      <c r="W38" s="2">
        <f>VLOOKUP(A38,'Point Forecasts-Frequency'!A:V,20,FALSE)</f>
        <v>0.98459747072336756</v>
      </c>
      <c r="X38" s="2">
        <f>VLOOKUP(A38,'Point Forecasts-Frequency'!A:V,21,FALSE)</f>
        <v>3.5983198600595063</v>
      </c>
      <c r="Y38" s="29">
        <f>VLOOKUP(A38,'Point Forecasts-Frequency'!A:V,22,FALSE)</f>
        <v>1.0223038171572156</v>
      </c>
      <c r="Z38" s="95">
        <f t="shared" si="0"/>
        <v>0</v>
      </c>
      <c r="AA38" s="9">
        <f t="shared" si="1"/>
        <v>36</v>
      </c>
      <c r="AB38" s="9">
        <f t="shared" si="2"/>
        <v>44</v>
      </c>
      <c r="AC38" s="1">
        <f t="shared" si="3"/>
        <v>35</v>
      </c>
      <c r="AD38" s="36">
        <f t="shared" si="4"/>
        <v>-13.888443494748003</v>
      </c>
      <c r="AE38" s="3"/>
    </row>
    <row r="39" spans="1:31" x14ac:dyDescent="0.25">
      <c r="A39" s="51">
        <v>106</v>
      </c>
      <c r="B39" s="6" t="str">
        <f>VLOOKUP(A39,Methods!A:J,6,FALSE)</f>
        <v>Fritschi, R.</v>
      </c>
      <c r="C39" s="6" t="str">
        <f>VLOOKUP(A39,Methods!A:J,9,FALSE)</f>
        <v>Individual</v>
      </c>
      <c r="D39" s="52" t="str">
        <f>VLOOKUP(A39,Methods!A:J,10,FALSE)</f>
        <v>Statistical</v>
      </c>
      <c r="E39" s="28">
        <f>VLOOKUP(A39,'Point Forecasts-Frequency'!A:V,2,FALSE)</f>
        <v>17.995000000000001</v>
      </c>
      <c r="F39" s="2">
        <f>VLOOKUP(A39,'Point Forecasts-Frequency'!A:V,3,FALSE)</f>
        <v>11.273999999999999</v>
      </c>
      <c r="G39" s="2">
        <f>VLOOKUP(A39,'Point Forecasts-Frequency'!A:V,4,FALSE)</f>
        <v>13.356999999999999</v>
      </c>
      <c r="H39" s="2">
        <f>VLOOKUP(A39,'Point Forecasts-Frequency'!A:V,5,FALSE)</f>
        <v>8.218</v>
      </c>
      <c r="I39" s="2">
        <f>VLOOKUP(A39,'Point Forecasts-Frequency'!A:V,6,FALSE)</f>
        <v>3.01</v>
      </c>
      <c r="J39" s="2">
        <f>VLOOKUP(A39,'Point Forecasts-Frequency'!A:V,7,FALSE)</f>
        <v>28.321999999999999</v>
      </c>
      <c r="K39" s="29">
        <f>VLOOKUP(A39,'Point Forecasts-Frequency'!A:V,8,FALSE)</f>
        <v>13.529920000000001</v>
      </c>
      <c r="L39" s="28">
        <f>VLOOKUP(A39,'Point Forecasts-Frequency'!A:V,9,FALSE)</f>
        <v>4.4660000000000002</v>
      </c>
      <c r="M39" s="2">
        <f>VLOOKUP(A39,'Point Forecasts-Frequency'!A:V,10,FALSE)</f>
        <v>1.304</v>
      </c>
      <c r="N39" s="2">
        <f>VLOOKUP(A39,'Point Forecasts-Frequency'!A:V,11,FALSE)</f>
        <v>1.1120000000000001</v>
      </c>
      <c r="O39" s="2">
        <f>VLOOKUP(A39,'Point Forecasts-Frequency'!A:V,12,FALSE)</f>
        <v>2.2799999999999998</v>
      </c>
      <c r="P39" s="2">
        <f>VLOOKUP(A39,'Point Forecasts-Frequency'!A:V,13,FALSE)</f>
        <v>3.266</v>
      </c>
      <c r="Q39" s="2">
        <f>VLOOKUP(A39,'Point Forecasts-Frequency'!A:V,14,FALSE)</f>
        <v>11.749000000000001</v>
      </c>
      <c r="R39" s="29">
        <f>VLOOKUP(A39,'Point Forecasts-Frequency'!A:V,15,FALSE)</f>
        <v>2.06854</v>
      </c>
      <c r="S39" s="28">
        <f>VLOOKUP(A39,'Point Forecasts-Frequency'!A:V,16,FALSE)</f>
        <v>1.1124775703682062</v>
      </c>
      <c r="T39" s="2">
        <f>VLOOKUP(A39,'Point Forecasts-Frequency'!A:V,17,FALSE)</f>
        <v>0.98746139414783363</v>
      </c>
      <c r="U39" s="2">
        <f>VLOOKUP(A39,'Point Forecasts-Frequency'!A:V,18,FALSE)</f>
        <v>0.98596473073215596</v>
      </c>
      <c r="V39" s="2">
        <f>VLOOKUP(A39,'Point Forecasts-Frequency'!A:V,19,FALSE)</f>
        <v>0.85904676385471324</v>
      </c>
      <c r="W39" s="2">
        <f>VLOOKUP(A39,'Point Forecasts-Frequency'!A:V,20,FALSE)</f>
        <v>0.99242248918249842</v>
      </c>
      <c r="X39" s="2">
        <f>VLOOKUP(A39,'Point Forecasts-Frequency'!A:V,21,FALSE)</f>
        <v>3.2231496559463069</v>
      </c>
      <c r="Y39" s="29">
        <f>VLOOKUP(A39,'Point Forecasts-Frequency'!A:V,22,FALSE)</f>
        <v>1.0396456672344618</v>
      </c>
      <c r="Z39" s="95">
        <f t="shared" si="0"/>
        <v>0</v>
      </c>
      <c r="AA39" s="9">
        <f t="shared" si="1"/>
        <v>37</v>
      </c>
      <c r="AB39" s="9">
        <f t="shared" si="2"/>
        <v>33</v>
      </c>
      <c r="AC39" s="1">
        <f t="shared" si="3"/>
        <v>44</v>
      </c>
      <c r="AD39" s="36">
        <f t="shared" si="4"/>
        <v>-15.820390025192301</v>
      </c>
      <c r="AE39" s="3"/>
    </row>
    <row r="40" spans="1:31" x14ac:dyDescent="0.25">
      <c r="A40" s="51">
        <v>43</v>
      </c>
      <c r="B40" s="6" t="str">
        <f>VLOOKUP(A40,Methods!A:J,6,FALSE)</f>
        <v>Bontempi, G.</v>
      </c>
      <c r="C40" s="6" t="str">
        <f>VLOOKUP(A40,Methods!A:J,9,FALSE)</f>
        <v>Université Libre de Bruxelles</v>
      </c>
      <c r="D40" s="52" t="str">
        <f>VLOOKUP(A40,Methods!A:J,10,FALSE)</f>
        <v>Combination (S &amp; ML)</v>
      </c>
      <c r="E40" s="28">
        <f>VLOOKUP(A40,'Point Forecasts-Frequency'!A:V,2,FALSE)</f>
        <v>16.613</v>
      </c>
      <c r="F40" s="2">
        <f>VLOOKUP(A40,'Point Forecasts-Frequency'!A:V,3,FALSE)</f>
        <v>11.786</v>
      </c>
      <c r="G40" s="2">
        <f>VLOOKUP(A40,'Point Forecasts-Frequency'!A:V,4,FALSE)</f>
        <v>14.8</v>
      </c>
      <c r="H40" s="2">
        <f>VLOOKUP(A40,'Point Forecasts-Frequency'!A:V,5,FALSE)</f>
        <v>9.6809999999999992</v>
      </c>
      <c r="I40" s="2">
        <f>VLOOKUP(A40,'Point Forecasts-Frequency'!A:V,6,FALSE)</f>
        <v>3.5409999999999999</v>
      </c>
      <c r="J40" s="2">
        <f>VLOOKUP(A40,'Point Forecasts-Frequency'!A:V,7,FALSE)</f>
        <v>12.628</v>
      </c>
      <c r="K40" s="29">
        <f>VLOOKUP(A40,'Point Forecasts-Frequency'!A:V,8,FALSE)</f>
        <v>13.990328999999999</v>
      </c>
      <c r="L40" s="28">
        <f>VLOOKUP(A40,'Point Forecasts-Frequency'!A:V,9,FALSE)</f>
        <v>4.3040000000000003</v>
      </c>
      <c r="M40" s="2">
        <f>VLOOKUP(A40,'Point Forecasts-Frequency'!A:V,10,FALSE)</f>
        <v>1.4730000000000001</v>
      </c>
      <c r="N40" s="2">
        <f>VLOOKUP(A40,'Point Forecasts-Frequency'!A:V,11,FALSE)</f>
        <v>1.05</v>
      </c>
      <c r="O40" s="2">
        <f>VLOOKUP(A40,'Point Forecasts-Frequency'!A:V,12,FALSE)</f>
        <v>2.5059999999999998</v>
      </c>
      <c r="P40" s="2">
        <f>VLOOKUP(A40,'Point Forecasts-Frequency'!A:V,13,FALSE)</f>
        <v>3.8370000000000002</v>
      </c>
      <c r="Q40" s="2">
        <f>VLOOKUP(A40,'Point Forecasts-Frequency'!A:V,14,FALSE)</f>
        <v>1.0089999999999999</v>
      </c>
      <c r="R40" s="29">
        <f>VLOOKUP(A40,'Point Forecasts-Frequency'!A:V,15,FALSE)</f>
        <v>2.0229710000000001</v>
      </c>
      <c r="S40" s="28">
        <f>VLOOKUP(A40,'Point Forecasts-Frequency'!A:V,16,FALSE)</f>
        <v>1.0498113980008472</v>
      </c>
      <c r="T40" s="2">
        <f>VLOOKUP(A40,'Point Forecasts-Frequency'!A:V,17,FALSE)</f>
        <v>1.0723426045666513</v>
      </c>
      <c r="U40" s="2">
        <f>VLOOKUP(A40,'Point Forecasts-Frequency'!A:V,18,FALSE)</f>
        <v>1.0068123809615099</v>
      </c>
      <c r="V40" s="2">
        <f>VLOOKUP(A40,'Point Forecasts-Frequency'!A:V,19,FALSE)</f>
        <v>0.97958751886834383</v>
      </c>
      <c r="W40" s="2">
        <f>VLOOKUP(A40,'Point Forecasts-Frequency'!A:V,20,FALSE)</f>
        <v>1.1667103975250237</v>
      </c>
      <c r="X40" s="2">
        <f>VLOOKUP(A40,'Point Forecasts-Frequency'!A:V,21,FALSE)</f>
        <v>0.55411669150164489</v>
      </c>
      <c r="Y40" s="29">
        <f>VLOOKUP(A40,'Point Forecasts-Frequency'!A:V,22,FALSE)</f>
        <v>1.0447014247814239</v>
      </c>
      <c r="Z40" s="95">
        <f t="shared" si="0"/>
        <v>0</v>
      </c>
      <c r="AA40" s="9">
        <f t="shared" si="1"/>
        <v>38</v>
      </c>
      <c r="AB40" s="9">
        <f t="shared" si="2"/>
        <v>42</v>
      </c>
      <c r="AC40" s="1">
        <f t="shared" si="3"/>
        <v>39</v>
      </c>
      <c r="AD40" s="36">
        <f t="shared" si="4"/>
        <v>-16.383620200064854</v>
      </c>
      <c r="AE40" s="3"/>
    </row>
    <row r="41" spans="1:31" x14ac:dyDescent="0.25">
      <c r="A41" s="53" t="s">
        <v>162</v>
      </c>
      <c r="B41" s="6" t="str">
        <f>VLOOKUP(A41,Methods!A:J,6,FALSE)</f>
        <v>The M4 Team</v>
      </c>
      <c r="C41" s="6" t="str">
        <f>VLOOKUP(A41,Methods!A:J,9,FALSE)</f>
        <v>Benchmark</v>
      </c>
      <c r="D41" s="52" t="str">
        <f>VLOOKUP(A41,Methods!A:J,10,FALSE)</f>
        <v>Statistical</v>
      </c>
      <c r="E41" s="28">
        <f>VLOOKUP(A41,'Point Forecasts-Frequency'!A:V,2,FALSE)</f>
        <v>16.341999999999999</v>
      </c>
      <c r="F41" s="2">
        <f>VLOOKUP(A41,'Point Forecasts-Frequency'!A:V,3,FALSE)</f>
        <v>11.61</v>
      </c>
      <c r="G41" s="2">
        <f>VLOOKUP(A41,'Point Forecasts-Frequency'!A:V,4,FALSE)</f>
        <v>15.256</v>
      </c>
      <c r="H41" s="2">
        <f>VLOOKUP(A41,'Point Forecasts-Frequency'!A:V,5,FALSE)</f>
        <v>9.1609999999999996</v>
      </c>
      <c r="I41" s="2">
        <f>VLOOKUP(A41,'Point Forecasts-Frequency'!A:V,6,FALSE)</f>
        <v>3.0449999999999999</v>
      </c>
      <c r="J41" s="2">
        <f>VLOOKUP(A41,'Point Forecasts-Frequency'!A:V,7,FALSE)</f>
        <v>43.003</v>
      </c>
      <c r="K41" s="29">
        <f>VLOOKUP(A41,'Point Forecasts-Frequency'!A:V,8,FALSE)</f>
        <v>14.20792</v>
      </c>
      <c r="L41" s="28">
        <f>VLOOKUP(A41,'Point Forecasts-Frequency'!A:V,9,FALSE)</f>
        <v>3.9740000000000002</v>
      </c>
      <c r="M41" s="2">
        <f>VLOOKUP(A41,'Point Forecasts-Frequency'!A:V,10,FALSE)</f>
        <v>1.4770000000000001</v>
      </c>
      <c r="N41" s="2">
        <f>VLOOKUP(A41,'Point Forecasts-Frequency'!A:V,11,FALSE)</f>
        <v>1.2050000000000001</v>
      </c>
      <c r="O41" s="2">
        <f>VLOOKUP(A41,'Point Forecasts-Frequency'!A:V,12,FALSE)</f>
        <v>2.7770000000000001</v>
      </c>
      <c r="P41" s="2">
        <f>VLOOKUP(A41,'Point Forecasts-Frequency'!A:V,13,FALSE)</f>
        <v>3.278</v>
      </c>
      <c r="Q41" s="2">
        <f>VLOOKUP(A41,'Point Forecasts-Frequency'!A:V,14,FALSE)</f>
        <v>11.608000000000001</v>
      </c>
      <c r="R41" s="29">
        <f>VLOOKUP(A41,'Point Forecasts-Frequency'!A:V,15,FALSE)</f>
        <v>2.0436580000000002</v>
      </c>
      <c r="S41" s="28">
        <f>VLOOKUP(A41,'Point Forecasts-Frequency'!A:V,16,FALSE)</f>
        <v>1</v>
      </c>
      <c r="T41" s="2">
        <f>VLOOKUP(A41,'Point Forecasts-Frequency'!A:V,17,FALSE)</f>
        <v>1.0658101115340521</v>
      </c>
      <c r="U41" s="2">
        <f>VLOOKUP(A41,'Point Forecasts-Frequency'!A:V,18,FALSE)</f>
        <v>1.0955229497112691</v>
      </c>
      <c r="V41" s="2">
        <f>VLOOKUP(A41,'Point Forecasts-Frequency'!A:V,19,FALSE)</f>
        <v>1</v>
      </c>
      <c r="W41" s="2">
        <f>VLOOKUP(A41,'Point Forecasts-Frequency'!A:V,20,FALSE)</f>
        <v>1</v>
      </c>
      <c r="X41" s="2">
        <f>VLOOKUP(A41,'Point Forecasts-Frequency'!A:V,21,FALSE)</f>
        <v>3.59302247458593</v>
      </c>
      <c r="Y41" s="29">
        <f>VLOOKUP(A41,'Point Forecasts-Frequency'!A:V,22,FALSE)</f>
        <v>1.0581317477645933</v>
      </c>
      <c r="Z41" s="95">
        <f t="shared" si="0"/>
        <v>0</v>
      </c>
      <c r="AA41" s="9">
        <f t="shared" si="1"/>
        <v>39</v>
      </c>
      <c r="AB41" s="9">
        <f t="shared" si="2"/>
        <v>43</v>
      </c>
      <c r="AC41" s="1">
        <f t="shared" si="3"/>
        <v>40</v>
      </c>
      <c r="AD41" s="36">
        <f t="shared" si="4"/>
        <v>-17.879808079357176</v>
      </c>
      <c r="AE41" s="3"/>
    </row>
    <row r="42" spans="1:31" x14ac:dyDescent="0.25">
      <c r="A42" s="51">
        <v>216</v>
      </c>
      <c r="B42" s="6" t="str">
        <f>VLOOKUP(A42,Methods!A:J,6,FALSE)</f>
        <v>Bandara, K., Bergmeir, C. &amp; Hewamalage, C.</v>
      </c>
      <c r="C42" s="6" t="str">
        <f>VLOOKUP(A42,Methods!A:J,9,FALSE)</f>
        <v>Monash University</v>
      </c>
      <c r="D42" s="52" t="str">
        <f>VLOOKUP(A42,Methods!A:J,10,FALSE)</f>
        <v>Combination (S &amp; ML)</v>
      </c>
      <c r="E42" s="28">
        <f>VLOOKUP(A42,'Point Forecasts-Frequency'!A:V,2,FALSE)</f>
        <v>15.576000000000001</v>
      </c>
      <c r="F42" s="2">
        <f>VLOOKUP(A42,'Point Forecasts-Frequency'!A:V,3,FALSE)</f>
        <v>10.162000000000001</v>
      </c>
      <c r="G42" s="2">
        <f>VLOOKUP(A42,'Point Forecasts-Frequency'!A:V,4,FALSE)</f>
        <v>13.340999999999999</v>
      </c>
      <c r="H42" s="2">
        <f>VLOOKUP(A42,'Point Forecasts-Frequency'!A:V,5,FALSE)</f>
        <v>7.3010000000000002</v>
      </c>
      <c r="I42" s="2">
        <f>VLOOKUP(A42,'Point Forecasts-Frequency'!A:V,6,FALSE)</f>
        <v>2.9590000000000001</v>
      </c>
      <c r="J42" s="2">
        <f>VLOOKUP(A42,'Point Forecasts-Frequency'!A:V,7,FALSE)</f>
        <v>18.597999999999999</v>
      </c>
      <c r="K42" s="29">
        <f>VLOOKUP(A42,'Point Forecasts-Frequency'!A:V,8,FALSE)</f>
        <v>12.653204000000001</v>
      </c>
      <c r="L42" s="28">
        <f>VLOOKUP(A42,'Point Forecasts-Frequency'!A:V,9,FALSE)</f>
        <v>6.2789999999999999</v>
      </c>
      <c r="M42" s="2">
        <f>VLOOKUP(A42,'Point Forecasts-Frequency'!A:V,10,FALSE)</f>
        <v>1.1579999999999999</v>
      </c>
      <c r="N42" s="2">
        <f>VLOOKUP(A42,'Point Forecasts-Frequency'!A:V,11,FALSE)</f>
        <v>0.94499999999999995</v>
      </c>
      <c r="O42" s="2">
        <f>VLOOKUP(A42,'Point Forecasts-Frequency'!A:V,12,FALSE)</f>
        <v>2.4159999999999999</v>
      </c>
      <c r="P42" s="2">
        <f>VLOOKUP(A42,'Point Forecasts-Frequency'!A:V,13,FALSE)</f>
        <v>3.2759999999999998</v>
      </c>
      <c r="Q42" s="2">
        <f>VLOOKUP(A42,'Point Forecasts-Frequency'!A:V,14,FALSE)</f>
        <v>2.758</v>
      </c>
      <c r="R42" s="29">
        <f>VLOOKUP(A42,'Point Forecasts-Frequency'!A:V,15,FALSE)</f>
        <v>2.3342160000000001</v>
      </c>
      <c r="S42" s="28">
        <f>VLOOKUP(A42,'Point Forecasts-Frequency'!A:V,16,FALSE)</f>
        <v>1.2665735215505856</v>
      </c>
      <c r="T42" s="2">
        <f>VLOOKUP(A42,'Point Forecasts-Frequency'!A:V,17,FALSE)</f>
        <v>0.88372521402949311</v>
      </c>
      <c r="U42" s="2">
        <f>VLOOKUP(A42,'Point Forecasts-Frequency'!A:V,18,FALSE)</f>
        <v>0.90685894490320451</v>
      </c>
      <c r="V42" s="2">
        <f>VLOOKUP(A42,'Point Forecasts-Frequency'!A:V,19,FALSE)</f>
        <v>0.83348449889951282</v>
      </c>
      <c r="W42" s="2">
        <f>VLOOKUP(A42,'Point Forecasts-Frequency'!A:V,20,FALSE)</f>
        <v>0.98557342526331182</v>
      </c>
      <c r="X42" s="2">
        <f>VLOOKUP(A42,'Point Forecasts-Frequency'!A:V,21,FALSE)</f>
        <v>1.0816306751597333</v>
      </c>
      <c r="Y42" s="29">
        <f>VLOOKUP(A42,'Point Forecasts-Frequency'!A:V,22,FALSE)</f>
        <v>1.076799953081758</v>
      </c>
      <c r="Z42" s="95">
        <f t="shared" si="0"/>
        <v>0</v>
      </c>
      <c r="AA42" s="9">
        <f t="shared" si="1"/>
        <v>40</v>
      </c>
      <c r="AB42" s="9">
        <f t="shared" si="2"/>
        <v>24</v>
      </c>
      <c r="AC42" s="1">
        <f t="shared" si="3"/>
        <v>47</v>
      </c>
      <c r="AD42" s="36">
        <f t="shared" si="4"/>
        <v>-19.959515511463252</v>
      </c>
      <c r="AE42" s="3"/>
    </row>
    <row r="43" spans="1:31" x14ac:dyDescent="0.25">
      <c r="A43" s="53" t="s">
        <v>185</v>
      </c>
      <c r="B43" s="6" t="str">
        <f>VLOOKUP(A43,Methods!A:J,6,FALSE)</f>
        <v>The M4 Team</v>
      </c>
      <c r="C43" s="6" t="str">
        <f>VLOOKUP(A43,Methods!A:J,9,FALSE)</f>
        <v>Benchmark</v>
      </c>
      <c r="D43" s="52" t="str">
        <f>VLOOKUP(A43,Methods!A:J,10,FALSE)</f>
        <v>Statistical</v>
      </c>
      <c r="E43" s="28">
        <f>VLOOKUP(A43,'Point Forecasts-Frequency'!A:V,2,FALSE)</f>
        <v>16.341999999999999</v>
      </c>
      <c r="F43" s="2">
        <f>VLOOKUP(A43,'Point Forecasts-Frequency'!A:V,3,FALSE)</f>
        <v>12.521000000000001</v>
      </c>
      <c r="G43" s="2">
        <f>VLOOKUP(A43,'Point Forecasts-Frequency'!A:V,4,FALSE)</f>
        <v>15.988</v>
      </c>
      <c r="H43" s="2">
        <f>VLOOKUP(A43,'Point Forecasts-Frequency'!A:V,5,FALSE)</f>
        <v>9.1609999999999996</v>
      </c>
      <c r="I43" s="2">
        <f>VLOOKUP(A43,'Point Forecasts-Frequency'!A:V,6,FALSE)</f>
        <v>3.0449999999999999</v>
      </c>
      <c r="J43" s="2">
        <f>VLOOKUP(A43,'Point Forecasts-Frequency'!A:V,7,FALSE)</f>
        <v>13.912000000000001</v>
      </c>
      <c r="K43" s="29">
        <f>VLOOKUP(A43,'Point Forecasts-Frequency'!A:V,8,FALSE)</f>
        <v>14.65741</v>
      </c>
      <c r="L43" s="28">
        <f>VLOOKUP(A43,'Point Forecasts-Frequency'!A:V,9,FALSE)</f>
        <v>3.9740000000000002</v>
      </c>
      <c r="M43" s="2">
        <f>VLOOKUP(A43,'Point Forecasts-Frequency'!A:V,10,FALSE)</f>
        <v>1.6020000000000001</v>
      </c>
      <c r="N43" s="2">
        <f>VLOOKUP(A43,'Point Forecasts-Frequency'!A:V,11,FALSE)</f>
        <v>1.26</v>
      </c>
      <c r="O43" s="2">
        <f>VLOOKUP(A43,'Point Forecasts-Frequency'!A:V,12,FALSE)</f>
        <v>2.7770000000000001</v>
      </c>
      <c r="P43" s="2">
        <f>VLOOKUP(A43,'Point Forecasts-Frequency'!A:V,13,FALSE)</f>
        <v>3.278</v>
      </c>
      <c r="Q43" s="2">
        <f>VLOOKUP(A43,'Point Forecasts-Frequency'!A:V,14,FALSE)</f>
        <v>1.1930000000000001</v>
      </c>
      <c r="R43" s="29">
        <f>VLOOKUP(A43,'Point Forecasts-Frequency'!A:V,15,FALSE)</f>
        <v>2.0567959999999998</v>
      </c>
      <c r="S43" s="28">
        <f>VLOOKUP(A43,'Point Forecasts-Frequency'!A:V,16,FALSE)</f>
        <v>1</v>
      </c>
      <c r="T43" s="2">
        <f>VLOOKUP(A43,'Point Forecasts-Frequency'!A:V,17,FALSE)</f>
        <v>1.1527612407709593</v>
      </c>
      <c r="U43" s="2">
        <f>VLOOKUP(A43,'Point Forecasts-Frequency'!A:V,18,FALSE)</f>
        <v>1.1467622280555934</v>
      </c>
      <c r="V43" s="2">
        <f>VLOOKUP(A43,'Point Forecasts-Frequency'!A:V,19,FALSE)</f>
        <v>1</v>
      </c>
      <c r="W43" s="2">
        <f>VLOOKUP(A43,'Point Forecasts-Frequency'!A:V,20,FALSE)</f>
        <v>1</v>
      </c>
      <c r="X43" s="2">
        <f>VLOOKUP(A43,'Point Forecasts-Frequency'!A:V,21,FALSE)</f>
        <v>0.62745362336105903</v>
      </c>
      <c r="Y43" s="29">
        <f>VLOOKUP(A43,'Point Forecasts-Frequency'!A:V,22,FALSE)</f>
        <v>1.0781363578377086</v>
      </c>
      <c r="Z43" s="95">
        <f t="shared" si="0"/>
        <v>0</v>
      </c>
      <c r="AA43" s="9">
        <f t="shared" si="1"/>
        <v>41</v>
      </c>
      <c r="AB43" s="9">
        <f t="shared" si="2"/>
        <v>47</v>
      </c>
      <c r="AC43" s="1">
        <f t="shared" si="3"/>
        <v>42</v>
      </c>
      <c r="AD43" s="36">
        <f t="shared" si="4"/>
        <v>-20.108395966548919</v>
      </c>
      <c r="AE43" s="3"/>
    </row>
    <row r="44" spans="1:31" x14ac:dyDescent="0.25">
      <c r="A44" s="51">
        <v>169</v>
      </c>
      <c r="B44" s="6" t="str">
        <f>VLOOKUP(A44,Methods!A:J,6,FALSE)</f>
        <v>Patelis, A.</v>
      </c>
      <c r="C44" s="6" t="str">
        <f>VLOOKUP(A44,Methods!A:J,9,FALSE)</f>
        <v>Individual</v>
      </c>
      <c r="D44" s="52" t="str">
        <f>VLOOKUP(A44,Methods!A:J,10,FALSE)</f>
        <v>Combination (S)</v>
      </c>
      <c r="E44" s="28">
        <f>VLOOKUP(A44,'Point Forecasts-Frequency'!A:V,2,FALSE)</f>
        <v>17.379000000000001</v>
      </c>
      <c r="F44" s="2">
        <f>VLOOKUP(A44,'Point Forecasts-Frequency'!A:V,3,FALSE)</f>
        <v>11.951000000000001</v>
      </c>
      <c r="G44" s="2">
        <f>VLOOKUP(A44,'Point Forecasts-Frequency'!A:V,4,FALSE)</f>
        <v>15.225</v>
      </c>
      <c r="H44" s="2">
        <f>VLOOKUP(A44,'Point Forecasts-Frequency'!A:V,5,FALSE)</f>
        <v>11.597</v>
      </c>
      <c r="I44" s="2">
        <f>VLOOKUP(A44,'Point Forecasts-Frequency'!A:V,6,FALSE)</f>
        <v>3.8159999999999998</v>
      </c>
      <c r="J44" s="2">
        <f>VLOOKUP(A44,'Point Forecasts-Frequency'!A:V,7,FALSE)</f>
        <v>12.962</v>
      </c>
      <c r="K44" s="29">
        <f>VLOOKUP(A44,'Point Forecasts-Frequency'!A:V,8,FALSE)</f>
        <v>14.429904000000001</v>
      </c>
      <c r="L44" s="28">
        <f>VLOOKUP(A44,'Point Forecasts-Frequency'!A:V,9,FALSE)</f>
        <v>4.3710000000000004</v>
      </c>
      <c r="M44" s="2">
        <f>VLOOKUP(A44,'Point Forecasts-Frequency'!A:V,10,FALSE)</f>
        <v>1.383</v>
      </c>
      <c r="N44" s="2">
        <f>VLOOKUP(A44,'Point Forecasts-Frequency'!A:V,11,FALSE)</f>
        <v>1.155</v>
      </c>
      <c r="O44" s="2">
        <f>VLOOKUP(A44,'Point Forecasts-Frequency'!A:V,12,FALSE)</f>
        <v>6.7279999999999998</v>
      </c>
      <c r="P44" s="2">
        <f>VLOOKUP(A44,'Point Forecasts-Frequency'!A:V,13,FALSE)</f>
        <v>4.202</v>
      </c>
      <c r="Q44" s="2">
        <f>VLOOKUP(A44,'Point Forecasts-Frequency'!A:V,14,FALSE)</f>
        <v>1.1659999999999999</v>
      </c>
      <c r="R44" s="29">
        <f>VLOOKUP(A44,'Point Forecasts-Frequency'!A:V,15,FALSE)</f>
        <v>2.098036</v>
      </c>
      <c r="S44" s="28">
        <f>VLOOKUP(A44,'Point Forecasts-Frequency'!A:V,16,FALSE)</f>
        <v>1.0816777355343081</v>
      </c>
      <c r="T44" s="2">
        <f>VLOOKUP(A44,'Point Forecasts-Frequency'!A:V,17,FALSE)</f>
        <v>1.0470116745527656</v>
      </c>
      <c r="U44" s="2">
        <f>VLOOKUP(A44,'Point Forecasts-Frequency'!A:V,18,FALSE)</f>
        <v>1.0709302309658884</v>
      </c>
      <c r="V44" s="2">
        <f>VLOOKUP(A44,'Point Forecasts-Frequency'!A:V,19,FALSE)</f>
        <v>1.8443341037575447</v>
      </c>
      <c r="W44" s="2">
        <f>VLOOKUP(A44,'Point Forecasts-Frequency'!A:V,20,FALSE)</f>
        <v>1.2675405825371111</v>
      </c>
      <c r="X44" s="2">
        <f>VLOOKUP(A44,'Point Forecasts-Frequency'!A:V,21,FALSE)</f>
        <v>0.59597778968201198</v>
      </c>
      <c r="Y44" s="29">
        <f>VLOOKUP(A44,'Point Forecasts-Frequency'!A:V,22,FALSE)</f>
        <v>1.0805338978083161</v>
      </c>
      <c r="Z44" s="95">
        <f t="shared" si="0"/>
        <v>0</v>
      </c>
      <c r="AA44" s="9">
        <f t="shared" si="1"/>
        <v>42</v>
      </c>
      <c r="AB44" s="9">
        <f t="shared" si="2"/>
        <v>45</v>
      </c>
      <c r="AC44" s="1">
        <f t="shared" si="3"/>
        <v>45</v>
      </c>
      <c r="AD44" s="36">
        <f t="shared" si="4"/>
        <v>-20.375490827084832</v>
      </c>
      <c r="AE44" s="3"/>
    </row>
    <row r="45" spans="1:31" x14ac:dyDescent="0.25">
      <c r="A45" s="51">
        <v>241</v>
      </c>
      <c r="B45" s="6" t="str">
        <f>VLOOKUP(A45,Methods!A:J,6,FALSE)</f>
        <v>Kyriakides, I. &amp; Artusi, A.</v>
      </c>
      <c r="C45" s="6" t="str">
        <f>VLOOKUP(A45,Methods!A:J,9,FALSE)</f>
        <v>University of Nicosia</v>
      </c>
      <c r="D45" s="52" t="str">
        <f>VLOOKUP(A45,Methods!A:J,10,FALSE)</f>
        <v>Combination (ML)</v>
      </c>
      <c r="E45" s="28">
        <f>VLOOKUP(A45,'Point Forecasts-Frequency'!A:V,2,FALSE)</f>
        <v>17.087</v>
      </c>
      <c r="F45" s="2">
        <f>VLOOKUP(A45,'Point Forecasts-Frequency'!A:V,3,FALSE)</f>
        <v>12.802</v>
      </c>
      <c r="G45" s="2">
        <f>VLOOKUP(A45,'Point Forecasts-Frequency'!A:V,4,FALSE)</f>
        <v>15.946999999999999</v>
      </c>
      <c r="H45" s="2">
        <f>VLOOKUP(A45,'Point Forecasts-Frequency'!A:V,5,FALSE)</f>
        <v>10.271000000000001</v>
      </c>
      <c r="I45" s="2">
        <f>VLOOKUP(A45,'Point Forecasts-Frequency'!A:V,6,FALSE)</f>
        <v>3.0870000000000002</v>
      </c>
      <c r="J45" s="2">
        <f>VLOOKUP(A45,'Point Forecasts-Frequency'!A:V,7,FALSE)</f>
        <v>15.663</v>
      </c>
      <c r="K45" s="29">
        <f>VLOOKUP(A45,'Point Forecasts-Frequency'!A:V,8,FALSE)</f>
        <v>14.889101</v>
      </c>
      <c r="L45" s="28">
        <f>VLOOKUP(A45,'Point Forecasts-Frequency'!A:V,9,FALSE)</f>
        <v>3.843</v>
      </c>
      <c r="M45" s="2">
        <f>VLOOKUP(A45,'Point Forecasts-Frequency'!A:V,10,FALSE)</f>
        <v>1.6679999999999999</v>
      </c>
      <c r="N45" s="2">
        <f>VLOOKUP(A45,'Point Forecasts-Frequency'!A:V,11,FALSE)</f>
        <v>1.29</v>
      </c>
      <c r="O45" s="2">
        <f>VLOOKUP(A45,'Point Forecasts-Frequency'!A:V,12,FALSE)</f>
        <v>3.0179999999999998</v>
      </c>
      <c r="P45" s="2">
        <f>VLOOKUP(A45,'Point Forecasts-Frequency'!A:V,13,FALSE)</f>
        <v>3.3180000000000001</v>
      </c>
      <c r="Q45" s="2">
        <f>VLOOKUP(A45,'Point Forecasts-Frequency'!A:V,14,FALSE)</f>
        <v>3.32</v>
      </c>
      <c r="R45" s="29">
        <f>VLOOKUP(A45,'Point Forecasts-Frequency'!A:V,15,FALSE)</f>
        <v>2.0683470000000002</v>
      </c>
      <c r="S45" s="28">
        <f>VLOOKUP(A45,'Point Forecasts-Frequency'!A:V,16,FALSE)</f>
        <v>1.0063118937886373</v>
      </c>
      <c r="T45" s="2">
        <f>VLOOKUP(A45,'Point Forecasts-Frequency'!A:V,17,FALSE)</f>
        <v>1.1895900712252638</v>
      </c>
      <c r="U45" s="2">
        <f>VLOOKUP(A45,'Point Forecasts-Frequency'!A:V,18,FALSE)</f>
        <v>1.1594522878049358</v>
      </c>
      <c r="V45" s="2">
        <f>VLOOKUP(A45,'Point Forecasts-Frequency'!A:V,19,FALSE)</f>
        <v>1.103975055598255</v>
      </c>
      <c r="W45" s="2">
        <f>VLOOKUP(A45,'Point Forecasts-Frequency'!A:V,20,FALSE)</f>
        <v>1.0129978329932046</v>
      </c>
      <c r="X45" s="2">
        <f>VLOOKUP(A45,'Point Forecasts-Frequency'!A:V,21,FALSE)</f>
        <v>1.1191292513267626</v>
      </c>
      <c r="Y45" s="29">
        <f>VLOOKUP(A45,'Point Forecasts-Frequency'!A:V,22,FALSE)</f>
        <v>1.0896974549234129</v>
      </c>
      <c r="Z45" s="95">
        <f t="shared" si="0"/>
        <v>0</v>
      </c>
      <c r="AA45" s="9">
        <f t="shared" si="1"/>
        <v>43</v>
      </c>
      <c r="AB45" s="9">
        <f t="shared" si="2"/>
        <v>48</v>
      </c>
      <c r="AC45" s="1">
        <f t="shared" si="3"/>
        <v>43</v>
      </c>
      <c r="AD45" s="36">
        <f t="shared" si="4"/>
        <v>-21.396345135949357</v>
      </c>
      <c r="AE45" s="3"/>
    </row>
    <row r="46" spans="1:31" x14ac:dyDescent="0.25">
      <c r="A46" s="51">
        <v>191</v>
      </c>
      <c r="B46" s="6" t="str">
        <f>VLOOKUP(A46,Methods!A:J,6,FALSE)</f>
        <v>Viole, F. &amp; Vinod, H.</v>
      </c>
      <c r="C46" s="6" t="str">
        <f>VLOOKUP(A46,Methods!A:J,9,FALSE)</f>
        <v>Fordham University</v>
      </c>
      <c r="D46" s="52" t="str">
        <f>VLOOKUP(A46,Methods!A:J,10,FALSE)</f>
        <v>Combination (S &amp; ML)</v>
      </c>
      <c r="E46" s="28">
        <f>VLOOKUP(A46,'Point Forecasts-Frequency'!A:V,2,FALSE)</f>
        <v>15.885999999999999</v>
      </c>
      <c r="F46" s="2">
        <f>VLOOKUP(A46,'Point Forecasts-Frequency'!A:V,3,FALSE)</f>
        <v>13.157999999999999</v>
      </c>
      <c r="G46" s="2">
        <f>VLOOKUP(A46,'Point Forecasts-Frequency'!A:V,4,FALSE)</f>
        <v>17.178999999999998</v>
      </c>
      <c r="H46" s="2">
        <f>VLOOKUP(A46,'Point Forecasts-Frequency'!A:V,5,FALSE)</f>
        <v>13.349</v>
      </c>
      <c r="I46" s="2">
        <f>VLOOKUP(A46,'Point Forecasts-Frequency'!A:V,6,FALSE)</f>
        <v>5.4980000000000002</v>
      </c>
      <c r="J46" s="2">
        <f>VLOOKUP(A46,'Point Forecasts-Frequency'!A:V,7,FALSE)</f>
        <v>13.093999999999999</v>
      </c>
      <c r="K46" s="29">
        <f>VLOOKUP(A46,'Point Forecasts-Frequency'!A:V,8,FALSE)</f>
        <v>15.391780000000001</v>
      </c>
      <c r="L46" s="28">
        <f>VLOOKUP(A46,'Point Forecasts-Frequency'!A:V,9,FALSE)</f>
        <v>3.3879999999999999</v>
      </c>
      <c r="M46" s="2">
        <f>VLOOKUP(A46,'Point Forecasts-Frequency'!A:V,10,FALSE)</f>
        <v>1.492</v>
      </c>
      <c r="N46" s="2">
        <f>VLOOKUP(A46,'Point Forecasts-Frequency'!A:V,11,FALSE)</f>
        <v>1.2450000000000001</v>
      </c>
      <c r="O46" s="2">
        <f>VLOOKUP(A46,'Point Forecasts-Frequency'!A:V,12,FALSE)</f>
        <v>4.4249999999999998</v>
      </c>
      <c r="P46" s="2">
        <f>VLOOKUP(A46,'Point Forecasts-Frequency'!A:V,13,FALSE)</f>
        <v>6.1420000000000003</v>
      </c>
      <c r="Q46" s="2">
        <f>VLOOKUP(A46,'Point Forecasts-Frequency'!A:V,14,FALSE)</f>
        <v>1.1220000000000001</v>
      </c>
      <c r="R46" s="29">
        <f>VLOOKUP(A46,'Point Forecasts-Frequency'!A:V,15,FALSE)</f>
        <v>2.0148929999999998</v>
      </c>
      <c r="S46" s="28">
        <f>VLOOKUP(A46,'Point Forecasts-Frequency'!A:V,16,FALSE)</f>
        <v>0.91231897925180916</v>
      </c>
      <c r="T46" s="2">
        <f>VLOOKUP(A46,'Point Forecasts-Frequency'!A:V,17,FALSE)</f>
        <v>1.1415675307330004</v>
      </c>
      <c r="U46" s="2">
        <f>VLOOKUP(A46,'Point Forecasts-Frequency'!A:V,18,FALSE)</f>
        <v>1.1809834974808457</v>
      </c>
      <c r="V46" s="2">
        <f>VLOOKUP(A46,'Point Forecasts-Frequency'!A:V,19,FALSE)</f>
        <v>1.5253007486567367</v>
      </c>
      <c r="W46" s="2">
        <f>VLOOKUP(A46,'Point Forecasts-Frequency'!A:V,20,FALSE)</f>
        <v>1.8396432002773129</v>
      </c>
      <c r="X46" s="2">
        <f>VLOOKUP(A46,'Point Forecasts-Frequency'!A:V,21,FALSE)</f>
        <v>0.59038225954655166</v>
      </c>
      <c r="Y46" s="29">
        <f>VLOOKUP(A46,'Point Forecasts-Frequency'!A:V,22,FALSE)</f>
        <v>1.0942495169016899</v>
      </c>
      <c r="Z46" s="95">
        <f t="shared" si="0"/>
        <v>0</v>
      </c>
      <c r="AA46" s="9">
        <f t="shared" si="1"/>
        <v>44</v>
      </c>
      <c r="AB46" s="9">
        <f t="shared" si="2"/>
        <v>49</v>
      </c>
      <c r="AC46" s="1">
        <f t="shared" si="3"/>
        <v>38</v>
      </c>
      <c r="AD46" s="36">
        <f t="shared" si="4"/>
        <v>-21.903461753041938</v>
      </c>
      <c r="AE46" s="3"/>
    </row>
    <row r="47" spans="1:31" x14ac:dyDescent="0.25">
      <c r="A47" s="51">
        <v>126</v>
      </c>
      <c r="B47" s="6" t="str">
        <f>VLOOKUP(A47,Methods!A:J,6,FALSE)</f>
        <v>Chirikhin, K. &amp; Ryabko, B.</v>
      </c>
      <c r="C47" s="6" t="str">
        <f>VLOOKUP(A47,Methods!A:J,9,FALSE)</f>
        <v>Novosibirsk State University</v>
      </c>
      <c r="D47" s="52" t="str">
        <f>VLOOKUP(A47,Methods!A:J,10,FALSE)</f>
        <v>Combination (S)</v>
      </c>
      <c r="E47" s="28">
        <f>VLOOKUP(A47,'Point Forecasts-Frequency'!A:V,2,FALSE)</f>
        <v>16.335999999999999</v>
      </c>
      <c r="F47" s="2">
        <f>VLOOKUP(A47,'Point Forecasts-Frequency'!A:V,3,FALSE)</f>
        <v>14.218</v>
      </c>
      <c r="G47" s="2">
        <f>VLOOKUP(A47,'Point Forecasts-Frequency'!A:V,4,FALSE)</f>
        <v>18.709</v>
      </c>
      <c r="H47" s="2">
        <f>VLOOKUP(A47,'Point Forecasts-Frequency'!A:V,5,FALSE)</f>
        <v>11.823</v>
      </c>
      <c r="I47" s="2">
        <f>VLOOKUP(A47,'Point Forecasts-Frequency'!A:V,6,FALSE)</f>
        <v>4.3479999999999999</v>
      </c>
      <c r="J47" s="2">
        <f>VLOOKUP(A47,'Point Forecasts-Frequency'!A:V,7,FALSE)</f>
        <v>22.132999999999999</v>
      </c>
      <c r="K47" s="29">
        <f>VLOOKUP(A47,'Point Forecasts-Frequency'!A:V,8,FALSE)</f>
        <v>16.467988999999999</v>
      </c>
      <c r="L47" s="28">
        <f>VLOOKUP(A47,'Point Forecasts-Frequency'!A:V,9,FALSE)</f>
        <v>3.4889999999999999</v>
      </c>
      <c r="M47" s="2">
        <f>VLOOKUP(A47,'Point Forecasts-Frequency'!A:V,10,FALSE)</f>
        <v>1.5409999999999999</v>
      </c>
      <c r="N47" s="2">
        <f>VLOOKUP(A47,'Point Forecasts-Frequency'!A:V,11,FALSE)</f>
        <v>1.202</v>
      </c>
      <c r="O47" s="2">
        <f>VLOOKUP(A47,'Point Forecasts-Frequency'!A:V,12,FALSE)</f>
        <v>3.2509999999999999</v>
      </c>
      <c r="P47" s="2">
        <f>VLOOKUP(A47,'Point Forecasts-Frequency'!A:V,13,FALSE)</f>
        <v>4.4720000000000004</v>
      </c>
      <c r="Q47" s="2">
        <f>VLOOKUP(A47,'Point Forecasts-Frequency'!A:V,14,FALSE)</f>
        <v>1.619</v>
      </c>
      <c r="R47" s="29">
        <f>VLOOKUP(A47,'Point Forecasts-Frequency'!A:V,15,FALSE)</f>
        <v>1.9567479999999999</v>
      </c>
      <c r="S47" s="28">
        <f>VLOOKUP(A47,'Point Forecasts-Frequency'!A:V,16,FALSE)</f>
        <v>0.93879478327400034</v>
      </c>
      <c r="T47" s="2">
        <f>VLOOKUP(A47,'Point Forecasts-Frequency'!A:V,17,FALSE)</f>
        <v>1.2075670119699669</v>
      </c>
      <c r="U47" s="2">
        <f>VLOOKUP(A47,'Point Forecasts-Frequency'!A:V,18,FALSE)</f>
        <v>1.2137832984185279</v>
      </c>
      <c r="V47" s="2">
        <f>VLOOKUP(A47,'Point Forecasts-Frequency'!A:V,19,FALSE)</f>
        <v>1.2306337118132844</v>
      </c>
      <c r="W47" s="2">
        <f>VLOOKUP(A47,'Point Forecasts-Frequency'!A:V,20,FALSE)</f>
        <v>1.3960805529423905</v>
      </c>
      <c r="X47" s="2">
        <f>VLOOKUP(A47,'Point Forecasts-Frequency'!A:V,21,FALSE)</f>
        <v>0.93999223436103319</v>
      </c>
      <c r="Y47" s="29">
        <f>VLOOKUP(A47,'Point Forecasts-Frequency'!A:V,22,FALSE)</f>
        <v>1.1187164405767382</v>
      </c>
      <c r="Z47" s="95">
        <f t="shared" si="0"/>
        <v>0</v>
      </c>
      <c r="AA47" s="9">
        <f t="shared" si="1"/>
        <v>45</v>
      </c>
      <c r="AB47" s="9">
        <f t="shared" si="2"/>
        <v>52</v>
      </c>
      <c r="AC47" s="1">
        <f t="shared" si="3"/>
        <v>37</v>
      </c>
      <c r="AD47" s="36">
        <f t="shared" si="4"/>
        <v>-24.629167954750788</v>
      </c>
      <c r="AE47" s="3"/>
    </row>
    <row r="48" spans="1:31" x14ac:dyDescent="0.25">
      <c r="A48" s="51">
        <v>244</v>
      </c>
      <c r="B48" s="6" t="str">
        <f>VLOOKUP(A48,Methods!A:J,6,FALSE)</f>
        <v>Alves Santos Junior, J. G.</v>
      </c>
      <c r="C48" s="6" t="str">
        <f>VLOOKUP(A48,Methods!A:J,9,FALSE)</f>
        <v>Individual</v>
      </c>
      <c r="D48" s="52" t="str">
        <f>VLOOKUP(A48,Methods!A:J,10,FALSE)</f>
        <v>Machine Learning</v>
      </c>
      <c r="E48" s="28">
        <f>VLOOKUP(A48,'Point Forecasts-Frequency'!A:V,2,FALSE)</f>
        <v>18.849</v>
      </c>
      <c r="F48" s="2">
        <f>VLOOKUP(A48,'Point Forecasts-Frequency'!A:V,3,FALSE)</f>
        <v>13.823</v>
      </c>
      <c r="G48" s="2">
        <f>VLOOKUP(A48,'Point Forecasts-Frequency'!A:V,4,FALSE)</f>
        <v>18.198</v>
      </c>
      <c r="H48" s="2">
        <f>VLOOKUP(A48,'Point Forecasts-Frequency'!A:V,5,FALSE)</f>
        <v>9.5</v>
      </c>
      <c r="I48" s="2">
        <f>VLOOKUP(A48,'Point Forecasts-Frequency'!A:V,6,FALSE)</f>
        <v>3.048</v>
      </c>
      <c r="J48" s="2">
        <f>VLOOKUP(A48,'Point Forecasts-Frequency'!A:V,7,FALSE)</f>
        <v>21.138000000000002</v>
      </c>
      <c r="K48" s="29">
        <f>VLOOKUP(A48,'Point Forecasts-Frequency'!A:V,8,FALSE)</f>
        <v>16.638233</v>
      </c>
      <c r="L48" s="28">
        <f>VLOOKUP(A48,'Point Forecasts-Frequency'!A:V,9,FALSE)</f>
        <v>4.2679999999999998</v>
      </c>
      <c r="M48" s="2">
        <f>VLOOKUP(A48,'Point Forecasts-Frequency'!A:V,10,FALSE)</f>
        <v>1.452</v>
      </c>
      <c r="N48" s="2">
        <f>VLOOKUP(A48,'Point Forecasts-Frequency'!A:V,11,FALSE)</f>
        <v>1.2</v>
      </c>
      <c r="O48" s="2">
        <f>VLOOKUP(A48,'Point Forecasts-Frequency'!A:V,12,FALSE)</f>
        <v>2.5550000000000002</v>
      </c>
      <c r="P48" s="2">
        <f>VLOOKUP(A48,'Point Forecasts-Frequency'!A:V,13,FALSE)</f>
        <v>3.2</v>
      </c>
      <c r="Q48" s="2">
        <f>VLOOKUP(A48,'Point Forecasts-Frequency'!A:V,14,FALSE)</f>
        <v>1.409</v>
      </c>
      <c r="R48" s="29">
        <f>VLOOKUP(A48,'Point Forecasts-Frequency'!A:V,15,FALSE)</f>
        <v>2.056384</v>
      </c>
      <c r="S48" s="28">
        <f>VLOOKUP(A48,'Point Forecasts-Frequency'!A:V,16,FALSE)</f>
        <v>1.1136946356186095</v>
      </c>
      <c r="T48" s="2">
        <f>VLOOKUP(A48,'Point Forecasts-Frequency'!A:V,17,FALSE)</f>
        <v>1.1571739721378149</v>
      </c>
      <c r="U48" s="2">
        <f>VLOOKUP(A48,'Point Forecasts-Frequency'!A:V,18,FALSE)</f>
        <v>1.1951327150586066</v>
      </c>
      <c r="V48" s="2">
        <f>VLOOKUP(A48,'Point Forecasts-Frequency'!A:V,19,FALSE)</f>
        <v>0.97853115497161824</v>
      </c>
      <c r="W48" s="2">
        <f>VLOOKUP(A48,'Point Forecasts-Frequency'!A:V,20,FALSE)</f>
        <v>0.98859511236275877</v>
      </c>
      <c r="X48" s="2">
        <f>VLOOKUP(A48,'Point Forecasts-Frequency'!A:V,21,FALSE)</f>
        <v>0.8690878508633908</v>
      </c>
      <c r="Y48" s="29">
        <f>VLOOKUP(A48,'Point Forecasts-Frequency'!A:V,22,FALSE)</f>
        <v>1.1510459037743466</v>
      </c>
      <c r="Z48" s="95">
        <f t="shared" si="0"/>
        <v>0</v>
      </c>
      <c r="AA48" s="9">
        <f t="shared" si="1"/>
        <v>46</v>
      </c>
      <c r="AB48" s="9">
        <f t="shared" si="2"/>
        <v>53</v>
      </c>
      <c r="AC48" s="1">
        <f t="shared" si="3"/>
        <v>41</v>
      </c>
      <c r="AD48" s="36">
        <f t="shared" si="4"/>
        <v>-28.230790271720103</v>
      </c>
      <c r="AE48" s="3"/>
    </row>
    <row r="49" spans="1:31" x14ac:dyDescent="0.25">
      <c r="A49" s="51">
        <v>70</v>
      </c>
      <c r="B49" s="6" t="str">
        <f>VLOOKUP(A49,Methods!A:J,6,FALSE)</f>
        <v>Mohamed, A.</v>
      </c>
      <c r="C49" s="6" t="str">
        <f>VLOOKUP(A49,Methods!A:J,9,FALSE)</f>
        <v>ServiceNow</v>
      </c>
      <c r="D49" s="52" t="str">
        <f>VLOOKUP(A49,Methods!A:J,10,FALSE)</f>
        <v>Combination (S)</v>
      </c>
      <c r="E49" s="28">
        <f>VLOOKUP(A49,'Point Forecasts-Frequency'!A:V,2,FALSE)</f>
        <v>16.399999999999999</v>
      </c>
      <c r="F49" s="2">
        <f>VLOOKUP(A49,'Point Forecasts-Frequency'!A:V,3,FALSE)</f>
        <v>13.478</v>
      </c>
      <c r="G49" s="2">
        <f>VLOOKUP(A49,'Point Forecasts-Frequency'!A:V,4,FALSE)</f>
        <v>17.478999999999999</v>
      </c>
      <c r="H49" s="2">
        <f>VLOOKUP(A49,'Point Forecasts-Frequency'!A:V,5,FALSE)</f>
        <v>15.661</v>
      </c>
      <c r="I49" s="2">
        <f>VLOOKUP(A49,'Point Forecasts-Frequency'!A:V,6,FALSE)</f>
        <v>8.2240000000000002</v>
      </c>
      <c r="J49" s="2">
        <f>VLOOKUP(A49,'Point Forecasts-Frequency'!A:V,7,FALSE)</f>
        <v>24.321000000000002</v>
      </c>
      <c r="K49" s="29">
        <f>VLOOKUP(A49,'Point Forecasts-Frequency'!A:V,8,FALSE)</f>
        <v>15.901095</v>
      </c>
      <c r="L49" s="28">
        <f>VLOOKUP(A49,'Point Forecasts-Frequency'!A:V,9,FALSE)</f>
        <v>3.58</v>
      </c>
      <c r="M49" s="2">
        <f>VLOOKUP(A49,'Point Forecasts-Frequency'!A:V,10,FALSE)</f>
        <v>1.595</v>
      </c>
      <c r="N49" s="2">
        <f>VLOOKUP(A49,'Point Forecasts-Frequency'!A:V,11,FALSE)</f>
        <v>1.4139999999999999</v>
      </c>
      <c r="O49" s="2">
        <f>VLOOKUP(A49,'Point Forecasts-Frequency'!A:V,12,FALSE)</f>
        <v>6.7469999999999999</v>
      </c>
      <c r="P49" s="2">
        <f>VLOOKUP(A49,'Point Forecasts-Frequency'!A:V,13,FALSE)</f>
        <v>9.298</v>
      </c>
      <c r="Q49" s="2">
        <f>VLOOKUP(A49,'Point Forecasts-Frequency'!A:V,14,FALSE)</f>
        <v>1.944</v>
      </c>
      <c r="R49" s="29">
        <f>VLOOKUP(A49,'Point Forecasts-Frequency'!A:V,15,FALSE)</f>
        <v>2.3104740000000001</v>
      </c>
      <c r="S49" s="28">
        <f>VLOOKUP(A49,'Point Forecasts-Frequency'!A:V,16,FALSE)</f>
        <v>0.95220234916998425</v>
      </c>
      <c r="T49" s="2">
        <f>VLOOKUP(A49,'Point Forecasts-Frequency'!A:V,17,FALSE)</f>
        <v>1.1936609568290066</v>
      </c>
      <c r="U49" s="2">
        <f>VLOOKUP(A49,'Point Forecasts-Frequency'!A:V,18,FALSE)</f>
        <v>1.2708726732130051</v>
      </c>
      <c r="V49" s="2">
        <f>VLOOKUP(A49,'Point Forecasts-Frequency'!A:V,19,FALSE)</f>
        <v>2.0695649077124196</v>
      </c>
      <c r="W49" s="2">
        <f>VLOOKUP(A49,'Point Forecasts-Frequency'!A:V,20,FALSE)</f>
        <v>2.7686533400257076</v>
      </c>
      <c r="X49" s="2">
        <f>VLOOKUP(A49,'Point Forecasts-Frequency'!A:V,21,FALSE)</f>
        <v>1.0673534264036495</v>
      </c>
      <c r="Y49" s="29">
        <f>VLOOKUP(A49,'Point Forecasts-Frequency'!A:V,22,FALSE)</f>
        <v>1.1903156924902012</v>
      </c>
      <c r="Z49" s="95">
        <f t="shared" si="0"/>
        <v>0</v>
      </c>
      <c r="AA49" s="9">
        <f t="shared" si="1"/>
        <v>47</v>
      </c>
      <c r="AB49" s="9">
        <f t="shared" si="2"/>
        <v>51</v>
      </c>
      <c r="AC49" s="1">
        <f t="shared" si="3"/>
        <v>46</v>
      </c>
      <c r="AD49" s="36">
        <f t="shared" si="4"/>
        <v>-32.605590637479196</v>
      </c>
      <c r="AE49" s="3"/>
    </row>
    <row r="50" spans="1:31" x14ac:dyDescent="0.25">
      <c r="A50" s="51">
        <v>249</v>
      </c>
      <c r="B50" s="6" t="str">
        <f>VLOOKUP(A50,Methods!A:J,6,FALSE)</f>
        <v>Clark, C.</v>
      </c>
      <c r="C50" s="6" t="str">
        <f>VLOOKUP(A50,Methods!A:J,9,FALSE)</f>
        <v>Individual</v>
      </c>
      <c r="D50" s="52" t="str">
        <f>VLOOKUP(A50,Methods!A:J,10,FALSE)</f>
        <v>Statistical</v>
      </c>
      <c r="E50" s="28">
        <f>VLOOKUP(A50,'Point Forecasts-Frequency'!A:V,2,FALSE)</f>
        <v>23.916</v>
      </c>
      <c r="F50" s="2">
        <f>VLOOKUP(A50,'Point Forecasts-Frequency'!A:V,3,FALSE)</f>
        <v>13.087</v>
      </c>
      <c r="G50" s="2">
        <f>VLOOKUP(A50,'Point Forecasts-Frequency'!A:V,4,FALSE)</f>
        <v>14.385999999999999</v>
      </c>
      <c r="H50" s="2">
        <f>VLOOKUP(A50,'Point Forecasts-Frequency'!A:V,5,FALSE)</f>
        <v>10.269</v>
      </c>
      <c r="I50" s="2">
        <f>VLOOKUP(A50,'Point Forecasts-Frequency'!A:V,6,FALSE)</f>
        <v>3.4340000000000002</v>
      </c>
      <c r="J50" s="2">
        <f>VLOOKUP(A50,'Point Forecasts-Frequency'!A:V,7,FALSE)</f>
        <v>36.700000000000003</v>
      </c>
      <c r="K50" s="29">
        <f>VLOOKUP(A50,'Point Forecasts-Frequency'!A:V,8,FALSE)</f>
        <v>15.880744999999999</v>
      </c>
      <c r="L50" s="28">
        <f>VLOOKUP(A50,'Point Forecasts-Frequency'!A:V,9,FALSE)</f>
        <v>6.0209999999999999</v>
      </c>
      <c r="M50" s="2">
        <f>VLOOKUP(A50,'Point Forecasts-Frequency'!A:V,10,FALSE)</f>
        <v>1.76</v>
      </c>
      <c r="N50" s="2">
        <f>VLOOKUP(A50,'Point Forecasts-Frequency'!A:V,11,FALSE)</f>
        <v>1.1659999999999999</v>
      </c>
      <c r="O50" s="2">
        <f>VLOOKUP(A50,'Point Forecasts-Frequency'!A:V,12,FALSE)</f>
        <v>3.169</v>
      </c>
      <c r="P50" s="2">
        <f>VLOOKUP(A50,'Point Forecasts-Frequency'!A:V,13,FALSE)</f>
        <v>3.7770000000000001</v>
      </c>
      <c r="Q50" s="2">
        <f>VLOOKUP(A50,'Point Forecasts-Frequency'!A:V,14,FALSE)</f>
        <v>10.791</v>
      </c>
      <c r="R50" s="29">
        <f>VLOOKUP(A50,'Point Forecasts-Frequency'!A:V,15,FALSE)</f>
        <v>2.5826639999999998</v>
      </c>
      <c r="S50" s="28">
        <f>VLOOKUP(A50,'Point Forecasts-Frequency'!A:V,16,FALSE)</f>
        <v>1.489283250810848</v>
      </c>
      <c r="T50" s="2">
        <f>VLOOKUP(A50,'Point Forecasts-Frequency'!A:V,17,FALSE)</f>
        <v>1.2360826515626611</v>
      </c>
      <c r="U50" s="2">
        <f>VLOOKUP(A50,'Point Forecasts-Frequency'!A:V,18,FALSE)</f>
        <v>1.047026842439841</v>
      </c>
      <c r="V50" s="2">
        <f>VLOOKUP(A50,'Point Forecasts-Frequency'!A:V,19,FALSE)</f>
        <v>1.1310535097409415</v>
      </c>
      <c r="W50" s="2">
        <f>VLOOKUP(A50,'Point Forecasts-Frequency'!A:V,20,FALSE)</f>
        <v>1.1399886890861204</v>
      </c>
      <c r="X50" s="2">
        <f>VLOOKUP(A50,'Point Forecasts-Frequency'!A:V,21,FALSE)</f>
        <v>3.2510232347963317</v>
      </c>
      <c r="Y50" s="29">
        <f>VLOOKUP(A50,'Point Forecasts-Frequency'!A:V,22,FALSE)</f>
        <v>1.2607407729578051</v>
      </c>
      <c r="Z50" s="95">
        <f t="shared" si="0"/>
        <v>0</v>
      </c>
      <c r="AA50" s="9">
        <f t="shared" si="1"/>
        <v>48</v>
      </c>
      <c r="AB50" s="9">
        <f t="shared" si="2"/>
        <v>50</v>
      </c>
      <c r="AC50" s="1">
        <f t="shared" si="3"/>
        <v>48</v>
      </c>
      <c r="AD50" s="36">
        <f t="shared" si="4"/>
        <v>-40.45120625862711</v>
      </c>
      <c r="AE50" s="3"/>
    </row>
    <row r="51" spans="1:31" x14ac:dyDescent="0.25">
      <c r="A51" s="51">
        <v>252</v>
      </c>
      <c r="B51" s="6" t="str">
        <f>VLOOKUP(A51,Methods!A:J,6,FALSE)</f>
        <v>Selamlar, H. T.</v>
      </c>
      <c r="C51" s="6" t="str">
        <f>VLOOKUP(A51,Methods!A:J,9,FALSE)</f>
        <v>Dokuz Eylul University</v>
      </c>
      <c r="D51" s="52" t="str">
        <f>VLOOKUP(A51,Methods!A:J,10,FALSE)</f>
        <v>Statistical</v>
      </c>
      <c r="E51" s="28">
        <f>VLOOKUP(A51,'Point Forecasts-Frequency'!A:V,2,FALSE)</f>
        <v>13.93</v>
      </c>
      <c r="F51" s="2">
        <f>VLOOKUP(A51,'Point Forecasts-Frequency'!A:V,3,FALSE)</f>
        <v>9.9600000000000009</v>
      </c>
      <c r="G51" s="2">
        <f>VLOOKUP(A51,'Point Forecasts-Frequency'!A:V,4,FALSE)</f>
        <v>13.131</v>
      </c>
      <c r="H51" s="2">
        <f>VLOOKUP(A51,'Point Forecasts-Frequency'!A:V,5,FALSE)</f>
        <v>8.2010000000000005</v>
      </c>
      <c r="I51" s="2">
        <f>VLOOKUP(A51,'Point Forecasts-Frequency'!A:V,6,FALSE)</f>
        <v>37.997999999999998</v>
      </c>
      <c r="J51" s="2">
        <f>VLOOKUP(A51,'Point Forecasts-Frequency'!A:V,7,FALSE)</f>
        <v>13.111000000000001</v>
      </c>
      <c r="K51" s="29">
        <f>VLOOKUP(A51,'Point Forecasts-Frequency'!A:V,8,FALSE)</f>
        <v>13.587434</v>
      </c>
      <c r="L51" s="28">
        <f>VLOOKUP(A51,'Point Forecasts-Frequency'!A:V,9,FALSE)</f>
        <v>3.1240000000000001</v>
      </c>
      <c r="M51" s="2">
        <f>VLOOKUP(A51,'Point Forecasts-Frequency'!A:V,10,FALSE)</f>
        <v>1.155</v>
      </c>
      <c r="N51" s="2">
        <f>VLOOKUP(A51,'Point Forecasts-Frequency'!A:V,11,FALSE)</f>
        <v>0.96199999999999997</v>
      </c>
      <c r="O51" s="2">
        <f>VLOOKUP(A51,'Point Forecasts-Frequency'!A:V,12,FALSE)</f>
        <v>2.4990000000000001</v>
      </c>
      <c r="P51" s="2">
        <f>VLOOKUP(A51,'Point Forecasts-Frequency'!A:V,13,FALSE)</f>
        <v>43.273000000000003</v>
      </c>
      <c r="Q51" s="2">
        <f>VLOOKUP(A51,'Point Forecasts-Frequency'!A:V,14,FALSE)</f>
        <v>2.3660000000000001</v>
      </c>
      <c r="R51" s="29">
        <f>VLOOKUP(A51,'Point Forecasts-Frequency'!A:V,15,FALSE)</f>
        <v>3.3052920000000001</v>
      </c>
      <c r="S51" s="28">
        <f>VLOOKUP(A51,'Point Forecasts-Frequency'!A:V,16,FALSE)</f>
        <v>0.81925727977170415</v>
      </c>
      <c r="T51" s="2">
        <f>VLOOKUP(A51,'Point Forecasts-Frequency'!A:V,17,FALSE)</f>
        <v>0.87345930955766582</v>
      </c>
      <c r="U51" s="2">
        <f>VLOOKUP(A51,'Point Forecasts-Frequency'!A:V,18,FALSE)</f>
        <v>0.90757716158965818</v>
      </c>
      <c r="V51" s="2">
        <f>VLOOKUP(A51,'Point Forecasts-Frequency'!A:V,19,FALSE)</f>
        <v>0.89754995824111838</v>
      </c>
      <c r="W51" s="2">
        <f>VLOOKUP(A51,'Point Forecasts-Frequency'!A:V,20,FALSE)</f>
        <v>12.839927475902945</v>
      </c>
      <c r="X51" s="2">
        <f>VLOOKUP(A51,'Point Forecasts-Frequency'!A:V,21,FALSE)</f>
        <v>0.85055236769653186</v>
      </c>
      <c r="Y51" s="29">
        <f>VLOOKUP(A51,'Point Forecasts-Frequency'!A:V,22,FALSE)</f>
        <v>1.3651652197497752</v>
      </c>
      <c r="Z51" s="95">
        <f t="shared" si="0"/>
        <v>0</v>
      </c>
      <c r="AA51" s="9">
        <f t="shared" si="1"/>
        <v>49</v>
      </c>
      <c r="AB51" s="9">
        <f t="shared" si="2"/>
        <v>37</v>
      </c>
      <c r="AC51" s="1">
        <f t="shared" si="3"/>
        <v>52</v>
      </c>
      <c r="AD51" s="36">
        <f t="shared" si="4"/>
        <v>-52.084477609416432</v>
      </c>
      <c r="AE51" s="3"/>
    </row>
    <row r="52" spans="1:31" x14ac:dyDescent="0.25">
      <c r="A52" s="51">
        <v>255</v>
      </c>
      <c r="B52" s="6" t="str">
        <f>VLOOKUP(A52,Methods!A:J,6,FALSE)</f>
        <v>Taylan, A. S.</v>
      </c>
      <c r="C52" s="6" t="str">
        <f>VLOOKUP(A52,Methods!A:J,9,FALSE)</f>
        <v>Yapı Kredi Invest</v>
      </c>
      <c r="D52" s="52" t="str">
        <f>VLOOKUP(A52,Methods!A:J,10,FALSE)</f>
        <v>Statistical</v>
      </c>
      <c r="E52" s="28">
        <f>VLOOKUP(A52,'Point Forecasts-Frequency'!A:V,2,FALSE)</f>
        <v>13.93</v>
      </c>
      <c r="F52" s="2">
        <f>VLOOKUP(A52,'Point Forecasts-Frequency'!A:V,3,FALSE)</f>
        <v>10.292</v>
      </c>
      <c r="G52" s="2">
        <f>VLOOKUP(A52,'Point Forecasts-Frequency'!A:V,4,FALSE)</f>
        <v>12.936</v>
      </c>
      <c r="H52" s="2">
        <f>VLOOKUP(A52,'Point Forecasts-Frequency'!A:V,5,FALSE)</f>
        <v>8.5399999999999991</v>
      </c>
      <c r="I52" s="2">
        <f>VLOOKUP(A52,'Point Forecasts-Frequency'!A:V,6,FALSE)</f>
        <v>38.08</v>
      </c>
      <c r="J52" s="2">
        <f>VLOOKUP(A52,'Point Forecasts-Frequency'!A:V,7,FALSE)</f>
        <v>12.851000000000001</v>
      </c>
      <c r="K52" s="29">
        <f>VLOOKUP(A52,'Point Forecasts-Frequency'!A:V,8,FALSE)</f>
        <v>13.576517000000001</v>
      </c>
      <c r="L52" s="28">
        <f>VLOOKUP(A52,'Point Forecasts-Frequency'!A:V,9,FALSE)</f>
        <v>3.117</v>
      </c>
      <c r="M52" s="2">
        <f>VLOOKUP(A52,'Point Forecasts-Frequency'!A:V,10,FALSE)</f>
        <v>1.2310000000000001</v>
      </c>
      <c r="N52" s="2">
        <f>VLOOKUP(A52,'Point Forecasts-Frequency'!A:V,11,FALSE)</f>
        <v>0.96199999999999997</v>
      </c>
      <c r="O52" s="2">
        <f>VLOOKUP(A52,'Point Forecasts-Frequency'!A:V,12,FALSE)</f>
        <v>2.5779999999999998</v>
      </c>
      <c r="P52" s="2">
        <f>VLOOKUP(A52,'Point Forecasts-Frequency'!A:V,13,FALSE)</f>
        <v>43.277999999999999</v>
      </c>
      <c r="Q52" s="2">
        <f>VLOOKUP(A52,'Point Forecasts-Frequency'!A:V,14,FALSE)</f>
        <v>2.238</v>
      </c>
      <c r="R52" s="29">
        <f>VLOOKUP(A52,'Point Forecasts-Frequency'!A:V,15,FALSE)</f>
        <v>3.3219029999999998</v>
      </c>
      <c r="S52" s="28">
        <f>VLOOKUP(A52,'Point Forecasts-Frequency'!A:V,16,FALSE)</f>
        <v>0.8183765550610852</v>
      </c>
      <c r="T52" s="2">
        <f>VLOOKUP(A52,'Point Forecasts-Frequency'!A:V,17,FALSE)</f>
        <v>0.91625076867275346</v>
      </c>
      <c r="U52" s="2">
        <f>VLOOKUP(A52,'Point Forecasts-Frequency'!A:V,18,FALSE)</f>
        <v>0.90081899980966229</v>
      </c>
      <c r="V52" s="2">
        <f>VLOOKUP(A52,'Point Forecasts-Frequency'!A:V,19,FALSE)</f>
        <v>0.93027628786163818</v>
      </c>
      <c r="W52" s="2">
        <f>VLOOKUP(A52,'Point Forecasts-Frequency'!A:V,20,FALSE)</f>
        <v>12.854154832284895</v>
      </c>
      <c r="X52" s="2">
        <f>VLOOKUP(A52,'Point Forecasts-Frequency'!A:V,21,FALSE)</f>
        <v>0.81675827841757676</v>
      </c>
      <c r="Y52" s="29">
        <f>VLOOKUP(A52,'Point Forecasts-Frequency'!A:V,22,FALSE)</f>
        <v>1.3691064226031571</v>
      </c>
      <c r="Z52" s="95">
        <f t="shared" si="0"/>
        <v>0</v>
      </c>
      <c r="AA52" s="9">
        <f t="shared" si="1"/>
        <v>50</v>
      </c>
      <c r="AB52" s="9">
        <f t="shared" si="2"/>
        <v>36</v>
      </c>
      <c r="AC52" s="1">
        <f t="shared" si="3"/>
        <v>53</v>
      </c>
      <c r="AD52" s="36">
        <f t="shared" si="4"/>
        <v>-52.523542250412191</v>
      </c>
      <c r="AE52" s="3"/>
    </row>
    <row r="53" spans="1:31" x14ac:dyDescent="0.25">
      <c r="A53" s="51">
        <v>9</v>
      </c>
      <c r="B53" s="6" t="str">
        <f>VLOOKUP(A53,Methods!A:J,6,FALSE)</f>
        <v>Yapar G., Capar S. &amp; Yavuz. I.</v>
      </c>
      <c r="C53" s="6" t="str">
        <f>VLOOKUP(A53,Methods!A:J,9,FALSE)</f>
        <v>Dokuz Eylul University</v>
      </c>
      <c r="D53" s="52" t="str">
        <f>VLOOKUP(A53,Methods!A:J,10,FALSE)</f>
        <v>Statistical</v>
      </c>
      <c r="E53" s="28">
        <f>VLOOKUP(A53,'Point Forecasts-Frequency'!A:V,2,FALSE)</f>
        <v>13.981</v>
      </c>
      <c r="F53" s="2">
        <f>VLOOKUP(A53,'Point Forecasts-Frequency'!A:V,3,FALSE)</f>
        <v>10.016</v>
      </c>
      <c r="G53" s="2">
        <f>VLOOKUP(A53,'Point Forecasts-Frequency'!A:V,4,FALSE)</f>
        <v>13.047000000000001</v>
      </c>
      <c r="H53" s="2">
        <f>VLOOKUP(A53,'Point Forecasts-Frequency'!A:V,5,FALSE)</f>
        <v>8.5399999999999991</v>
      </c>
      <c r="I53" s="2">
        <f>VLOOKUP(A53,'Point Forecasts-Frequency'!A:V,6,FALSE)</f>
        <v>38.011000000000003</v>
      </c>
      <c r="J53" s="2">
        <f>VLOOKUP(A53,'Point Forecasts-Frequency'!A:V,7,FALSE)</f>
        <v>12.851000000000001</v>
      </c>
      <c r="K53" s="29">
        <f>VLOOKUP(A53,'Point Forecasts-Frequency'!A:V,8,FALSE)</f>
        <v>13.572735</v>
      </c>
      <c r="L53" s="28">
        <f>VLOOKUP(A53,'Point Forecasts-Frequency'!A:V,9,FALSE)</f>
        <v>3.1150000000000002</v>
      </c>
      <c r="M53" s="2">
        <f>VLOOKUP(A53,'Point Forecasts-Frequency'!A:V,10,FALSE)</f>
        <v>1.1659999999999999</v>
      </c>
      <c r="N53" s="2">
        <f>VLOOKUP(A53,'Point Forecasts-Frequency'!A:V,11,FALSE)</f>
        <v>1.0980000000000001</v>
      </c>
      <c r="O53" s="2">
        <f>VLOOKUP(A53,'Point Forecasts-Frequency'!A:V,12,FALSE)</f>
        <v>2.5779999999999998</v>
      </c>
      <c r="P53" s="2">
        <f>VLOOKUP(A53,'Point Forecasts-Frequency'!A:V,13,FALSE)</f>
        <v>43.267000000000003</v>
      </c>
      <c r="Q53" s="2">
        <f>VLOOKUP(A53,'Point Forecasts-Frequency'!A:V,14,FALSE)</f>
        <v>2.238</v>
      </c>
      <c r="R53" s="29">
        <f>VLOOKUP(A53,'Point Forecasts-Frequency'!A:V,15,FALSE)</f>
        <v>3.3707609999999999</v>
      </c>
      <c r="S53" s="28">
        <f>VLOOKUP(A53,'Point Forecasts-Frequency'!A:V,16,FALSE)</f>
        <v>0.81968531595377292</v>
      </c>
      <c r="T53" s="2">
        <f>VLOOKUP(A53,'Point Forecasts-Frequency'!A:V,17,FALSE)</f>
        <v>0.88001366058325603</v>
      </c>
      <c r="U53" s="2">
        <f>VLOOKUP(A53,'Point Forecasts-Frequency'!A:V,18,FALSE)</f>
        <v>0.96863584995756047</v>
      </c>
      <c r="V53" s="2">
        <f>VLOOKUP(A53,'Point Forecasts-Frequency'!A:V,19,FALSE)</f>
        <v>0.93027628786163818</v>
      </c>
      <c r="W53" s="2">
        <f>VLOOKUP(A53,'Point Forecasts-Frequency'!A:V,20,FALSE)</f>
        <v>12.841146930674819</v>
      </c>
      <c r="X53" s="2">
        <f>VLOOKUP(A53,'Point Forecasts-Frequency'!A:V,21,FALSE)</f>
        <v>0.81675827841757676</v>
      </c>
      <c r="Y53" s="29">
        <f>VLOOKUP(A53,'Point Forecasts-Frequency'!A:V,22,FALSE)</f>
        <v>1.3817429354297714</v>
      </c>
      <c r="Z53" s="95">
        <f t="shared" si="0"/>
        <v>0</v>
      </c>
      <c r="AA53" s="9">
        <f t="shared" si="1"/>
        <v>51</v>
      </c>
      <c r="AB53" s="9">
        <f t="shared" si="2"/>
        <v>35</v>
      </c>
      <c r="AC53" s="1">
        <f t="shared" si="3"/>
        <v>55</v>
      </c>
      <c r="AD53" s="36">
        <f t="shared" si="4"/>
        <v>-53.931296728945263</v>
      </c>
      <c r="AE53" s="3"/>
    </row>
    <row r="54" spans="1:31" x14ac:dyDescent="0.25">
      <c r="A54" s="51">
        <v>256</v>
      </c>
      <c r="B54" s="6" t="str">
        <f>VLOOKUP(A54,Methods!A:J,6,FALSE)</f>
        <v>Yilmaz, T. E.</v>
      </c>
      <c r="C54" s="6" t="str">
        <f>VLOOKUP(A54,Methods!A:J,9,FALSE)</f>
        <v>Dokuz Eylul University</v>
      </c>
      <c r="D54" s="52" t="str">
        <f>VLOOKUP(A54,Methods!A:J,10,FALSE)</f>
        <v>Statistical</v>
      </c>
      <c r="E54" s="28">
        <f>VLOOKUP(A54,'Point Forecasts-Frequency'!A:V,2,FALSE)</f>
        <v>13.933</v>
      </c>
      <c r="F54" s="2">
        <f>VLOOKUP(A54,'Point Forecasts-Frequency'!A:V,3,FALSE)</f>
        <v>10.207000000000001</v>
      </c>
      <c r="G54" s="2">
        <f>VLOOKUP(A54,'Point Forecasts-Frequency'!A:V,4,FALSE)</f>
        <v>13.085000000000001</v>
      </c>
      <c r="H54" s="2">
        <f>VLOOKUP(A54,'Point Forecasts-Frequency'!A:V,5,FALSE)</f>
        <v>8.3040000000000003</v>
      </c>
      <c r="I54" s="2">
        <f>VLOOKUP(A54,'Point Forecasts-Frequency'!A:V,6,FALSE)</f>
        <v>38.01</v>
      </c>
      <c r="J54" s="2">
        <f>VLOOKUP(A54,'Point Forecasts-Frequency'!A:V,7,FALSE)</f>
        <v>13.398999999999999</v>
      </c>
      <c r="K54" s="29">
        <f>VLOOKUP(A54,'Point Forecasts-Frequency'!A:V,8,FALSE)</f>
        <v>13.626625000000001</v>
      </c>
      <c r="L54" s="28">
        <f>VLOOKUP(A54,'Point Forecasts-Frequency'!A:V,9,FALSE)</f>
        <v>3.1240000000000001</v>
      </c>
      <c r="M54" s="2">
        <f>VLOOKUP(A54,'Point Forecasts-Frequency'!A:V,10,FALSE)</f>
        <v>1.2030000000000001</v>
      </c>
      <c r="N54" s="2">
        <f>VLOOKUP(A54,'Point Forecasts-Frequency'!A:V,11,FALSE)</f>
        <v>1.1819999999999999</v>
      </c>
      <c r="O54" s="2">
        <f>VLOOKUP(A54,'Point Forecasts-Frequency'!A:V,12,FALSE)</f>
        <v>2.528</v>
      </c>
      <c r="P54" s="2">
        <f>VLOOKUP(A54,'Point Forecasts-Frequency'!A:V,13,FALSE)</f>
        <v>43.262999999999998</v>
      </c>
      <c r="Q54" s="2">
        <f>VLOOKUP(A54,'Point Forecasts-Frequency'!A:V,14,FALSE)</f>
        <v>63.805</v>
      </c>
      <c r="R54" s="29">
        <f>VLOOKUP(A54,'Point Forecasts-Frequency'!A:V,15,FALSE)</f>
        <v>3.6763650000000001</v>
      </c>
      <c r="S54" s="28">
        <f>VLOOKUP(A54,'Point Forecasts-Frequency'!A:V,16,FALSE)</f>
        <v>0.81934906780254502</v>
      </c>
      <c r="T54" s="2">
        <f>VLOOKUP(A54,'Point Forecasts-Frequency'!A:V,17,FALSE)</f>
        <v>0.90217981815739501</v>
      </c>
      <c r="U54" s="2">
        <f>VLOOKUP(A54,'Point Forecasts-Frequency'!A:V,18,FALSE)</f>
        <v>1.0094636435120441</v>
      </c>
      <c r="V54" s="2">
        <f>VLOOKUP(A54,'Point Forecasts-Frequency'!A:V,19,FALSE)</f>
        <v>0.90839307727482332</v>
      </c>
      <c r="W54" s="2">
        <f>VLOOKUP(A54,'Point Forecasts-Frequency'!A:V,20,FALSE)</f>
        <v>12.840372598935431</v>
      </c>
      <c r="X54" s="2">
        <f>VLOOKUP(A54,'Point Forecasts-Frequency'!A:V,21,FALSE)</f>
        <v>13.684899261900886</v>
      </c>
      <c r="Y54" s="29">
        <f>VLOOKUP(A54,'Point Forecasts-Frequency'!A:V,22,FALSE)</f>
        <v>1.4636421165216866</v>
      </c>
      <c r="Z54" s="95">
        <f t="shared" si="0"/>
        <v>0</v>
      </c>
      <c r="AA54" s="9">
        <f t="shared" si="1"/>
        <v>52</v>
      </c>
      <c r="AB54" s="9">
        <f t="shared" si="2"/>
        <v>38</v>
      </c>
      <c r="AC54" s="1">
        <f t="shared" si="3"/>
        <v>57</v>
      </c>
      <c r="AD54" s="36">
        <f t="shared" si="4"/>
        <v>-63.055169790468128</v>
      </c>
      <c r="AE54" s="3"/>
    </row>
    <row r="55" spans="1:31" x14ac:dyDescent="0.25">
      <c r="A55" s="51">
        <v>253</v>
      </c>
      <c r="B55" s="6" t="str">
        <f>VLOOKUP(A55,Methods!A:J,6,FALSE)</f>
        <v>Çetin, B.</v>
      </c>
      <c r="C55" s="6" t="str">
        <f>VLOOKUP(A55,Methods!A:J,9,FALSE)</f>
        <v>Dokuz Eylul University</v>
      </c>
      <c r="D55" s="52" t="str">
        <f>VLOOKUP(A55,Methods!A:J,10,FALSE)</f>
        <v>Statistical</v>
      </c>
      <c r="E55" s="28">
        <f>VLOOKUP(A55,'Point Forecasts-Frequency'!A:V,2,FALSE)</f>
        <v>16.529</v>
      </c>
      <c r="F55" s="2">
        <f>VLOOKUP(A55,'Point Forecasts-Frequency'!A:V,3,FALSE)</f>
        <v>10.670999999999999</v>
      </c>
      <c r="G55" s="2">
        <f>VLOOKUP(A55,'Point Forecasts-Frequency'!A:V,4,FALSE)</f>
        <v>13.409000000000001</v>
      </c>
      <c r="H55" s="2">
        <f>VLOOKUP(A55,'Point Forecasts-Frequency'!A:V,5,FALSE)</f>
        <v>8.2129999999999992</v>
      </c>
      <c r="I55" s="2">
        <f>VLOOKUP(A55,'Point Forecasts-Frequency'!A:V,6,FALSE)</f>
        <v>38.027000000000001</v>
      </c>
      <c r="J55" s="2">
        <f>VLOOKUP(A55,'Point Forecasts-Frequency'!A:V,7,FALSE)</f>
        <v>12.771000000000001</v>
      </c>
      <c r="K55" s="29">
        <f>VLOOKUP(A55,'Point Forecasts-Frequency'!A:V,8,FALSE)</f>
        <v>14.488985</v>
      </c>
      <c r="L55" s="28">
        <f>VLOOKUP(A55,'Point Forecasts-Frequency'!A:V,9,FALSE)</f>
        <v>4</v>
      </c>
      <c r="M55" s="2">
        <f>VLOOKUP(A55,'Point Forecasts-Frequency'!A:V,10,FALSE)</f>
        <v>1.35</v>
      </c>
      <c r="N55" s="2">
        <f>VLOOKUP(A55,'Point Forecasts-Frequency'!A:V,11,FALSE)</f>
        <v>1.0089999999999999</v>
      </c>
      <c r="O55" s="2">
        <f>VLOOKUP(A55,'Point Forecasts-Frequency'!A:V,12,FALSE)</f>
        <v>2.6019999999999999</v>
      </c>
      <c r="P55" s="2">
        <f>VLOOKUP(A55,'Point Forecasts-Frequency'!A:V,13,FALSE)</f>
        <v>43.271999999999998</v>
      </c>
      <c r="Q55" s="2">
        <f>VLOOKUP(A55,'Point Forecasts-Frequency'!A:V,14,FALSE)</f>
        <v>2.1629999999999998</v>
      </c>
      <c r="R55" s="29">
        <f>VLOOKUP(A55,'Point Forecasts-Frequency'!A:V,15,FALSE)</f>
        <v>3.575809</v>
      </c>
      <c r="S55" s="28">
        <f>VLOOKUP(A55,'Point Forecasts-Frequency'!A:V,16,FALSE)</f>
        <v>1.0089927171332791</v>
      </c>
      <c r="T55" s="2">
        <f>VLOOKUP(A55,'Point Forecasts-Frequency'!A:V,17,FALSE)</f>
        <v>0.97685824733868998</v>
      </c>
      <c r="U55" s="2">
        <f>VLOOKUP(A55,'Point Forecasts-Frequency'!A:V,18,FALSE)</f>
        <v>0.93931911793118639</v>
      </c>
      <c r="V55" s="2">
        <f>VLOOKUP(A55,'Point Forecasts-Frequency'!A:V,19,FALSE)</f>
        <v>0.91675010122799439</v>
      </c>
      <c r="W55" s="2">
        <f>VLOOKUP(A55,'Point Forecasts-Frequency'!A:V,20,FALSE)</f>
        <v>12.844536848633123</v>
      </c>
      <c r="X55" s="2">
        <f>VLOOKUP(A55,'Point Forecasts-Frequency'!A:V,21,FALSE)</f>
        <v>0.79892473496832705</v>
      </c>
      <c r="Y55" s="29">
        <f>VLOOKUP(A55,'Point Forecasts-Frequency'!A:V,22,FALSE)</f>
        <v>1.4691360255763166</v>
      </c>
      <c r="Z55" s="95">
        <f t="shared" si="0"/>
        <v>0</v>
      </c>
      <c r="AA55" s="9">
        <f t="shared" si="1"/>
        <v>53</v>
      </c>
      <c r="AB55" s="9">
        <f t="shared" si="2"/>
        <v>46</v>
      </c>
      <c r="AC55" s="1">
        <f t="shared" si="3"/>
        <v>56</v>
      </c>
      <c r="AD55" s="36">
        <f t="shared" si="4"/>
        <v>-63.667211671201208</v>
      </c>
      <c r="AE55" s="3"/>
    </row>
    <row r="56" spans="1:31" x14ac:dyDescent="0.25">
      <c r="A56" s="51">
        <v>91</v>
      </c>
      <c r="B56" s="6" t="str">
        <f>VLOOKUP(A56,Methods!A:J,6,FALSE)</f>
        <v>Mukhopadhyay, S.</v>
      </c>
      <c r="C56" s="6" t="str">
        <f>VLOOKUP(A56,Methods!A:J,9,FALSE)</f>
        <v>University of Texas</v>
      </c>
      <c r="D56" s="52" t="str">
        <f>VLOOKUP(A56,Methods!A:J,10,FALSE)</f>
        <v>Machine Learning</v>
      </c>
      <c r="E56" s="28">
        <f>VLOOKUP(A56,'Point Forecasts-Frequency'!A:V,2,FALSE)</f>
        <v>20.081</v>
      </c>
      <c r="F56" s="2">
        <f>VLOOKUP(A56,'Point Forecasts-Frequency'!A:V,3,FALSE)</f>
        <v>15.72</v>
      </c>
      <c r="G56" s="2">
        <f>VLOOKUP(A56,'Point Forecasts-Frequency'!A:V,4,FALSE)</f>
        <v>19.768999999999998</v>
      </c>
      <c r="H56" s="2">
        <f>VLOOKUP(A56,'Point Forecasts-Frequency'!A:V,5,FALSE)</f>
        <v>15.352</v>
      </c>
      <c r="I56" s="2">
        <f>VLOOKUP(A56,'Point Forecasts-Frequency'!A:V,6,FALSE)</f>
        <v>8.4429999999999996</v>
      </c>
      <c r="J56" s="2">
        <f>VLOOKUP(A56,'Point Forecasts-Frequency'!A:V,7,FALSE)</f>
        <v>42.557000000000002</v>
      </c>
      <c r="K56" s="29">
        <f>VLOOKUP(A56,'Point Forecasts-Frequency'!A:V,8,FALSE)</f>
        <v>18.468741999999999</v>
      </c>
      <c r="L56" s="28">
        <f>VLOOKUP(A56,'Point Forecasts-Frequency'!A:V,9,FALSE)</f>
        <v>5.1829999999999998</v>
      </c>
      <c r="M56" s="2">
        <f>VLOOKUP(A56,'Point Forecasts-Frequency'!A:V,10,FALSE)</f>
        <v>2.073</v>
      </c>
      <c r="N56" s="2">
        <f>VLOOKUP(A56,'Point Forecasts-Frequency'!A:V,11,FALSE)</f>
        <v>1.9359999999999999</v>
      </c>
      <c r="O56" s="2">
        <f>VLOOKUP(A56,'Point Forecasts-Frequency'!A:V,12,FALSE)</f>
        <v>4.5350000000000001</v>
      </c>
      <c r="P56" s="2">
        <f>VLOOKUP(A56,'Point Forecasts-Frequency'!A:V,13,FALSE)</f>
        <v>8.9019999999999992</v>
      </c>
      <c r="Q56" s="2">
        <f>VLOOKUP(A56,'Point Forecasts-Frequency'!A:V,14,FALSE)</f>
        <v>11.544</v>
      </c>
      <c r="R56" s="29">
        <f>VLOOKUP(A56,'Point Forecasts-Frequency'!A:V,15,FALSE)</f>
        <v>3.059275</v>
      </c>
      <c r="S56" s="28">
        <f>VLOOKUP(A56,'Point Forecasts-Frequency'!A:V,16,FALSE)</f>
        <v>1.2665122217433757</v>
      </c>
      <c r="T56" s="2">
        <f>VLOOKUP(A56,'Point Forecasts-Frequency'!A:V,17,FALSE)</f>
        <v>1.4697843053251636</v>
      </c>
      <c r="U56" s="2">
        <f>VLOOKUP(A56,'Point Forecasts-Frequency'!A:V,18,FALSE)</f>
        <v>1.5957692671594579</v>
      </c>
      <c r="V56" s="2">
        <f>VLOOKUP(A56,'Point Forecasts-Frequency'!A:V,19,FALSE)</f>
        <v>1.6544284206149058</v>
      </c>
      <c r="W56" s="2">
        <f>VLOOKUP(A56,'Point Forecasts-Frequency'!A:V,20,FALSE)</f>
        <v>2.7442112465949542</v>
      </c>
      <c r="X56" s="2">
        <f>VLOOKUP(A56,'Point Forecasts-Frequency'!A:V,21,FALSE)</f>
        <v>3.5675305324868436</v>
      </c>
      <c r="Y56" s="29">
        <f>VLOOKUP(A56,'Point Forecasts-Frequency'!A:V,22,FALSE)</f>
        <v>1.4807692244975286</v>
      </c>
      <c r="Z56" s="95">
        <f t="shared" si="0"/>
        <v>0</v>
      </c>
      <c r="AA56" s="9">
        <f t="shared" si="1"/>
        <v>54</v>
      </c>
      <c r="AB56" s="9">
        <f t="shared" si="2"/>
        <v>54</v>
      </c>
      <c r="AC56" s="1">
        <f t="shared" si="3"/>
        <v>50</v>
      </c>
      <c r="AD56" s="36">
        <f t="shared" si="4"/>
        <v>-64.963193252964061</v>
      </c>
      <c r="AE56" s="3"/>
    </row>
    <row r="57" spans="1:31" x14ac:dyDescent="0.25">
      <c r="A57" s="53" t="s">
        <v>24</v>
      </c>
      <c r="B57" s="6" t="str">
        <f>VLOOKUP(A57,Methods!A:J,6,FALSE)</f>
        <v>The M4 Team</v>
      </c>
      <c r="C57" s="6" t="str">
        <f>VLOOKUP(A57,Methods!A:J,9,FALSE)</f>
        <v>Benchmark</v>
      </c>
      <c r="D57" s="52" t="str">
        <f>VLOOKUP(A57,Methods!A:J,10,FALSE)</f>
        <v>Machine Learning</v>
      </c>
      <c r="E57" s="28">
        <f>VLOOKUP(A57,'Point Forecasts-Frequency'!A:V,2,FALSE)</f>
        <v>22.398</v>
      </c>
      <c r="F57" s="2">
        <f>VLOOKUP(A57,'Point Forecasts-Frequency'!A:V,3,FALSE)</f>
        <v>17.027000000000001</v>
      </c>
      <c r="G57" s="2">
        <f>VLOOKUP(A57,'Point Forecasts-Frequency'!A:V,4,FALSE)</f>
        <v>24.056000000000001</v>
      </c>
      <c r="H57" s="2">
        <f>VLOOKUP(A57,'Point Forecasts-Frequency'!A:V,5,FALSE)</f>
        <v>15.22</v>
      </c>
      <c r="I57" s="2">
        <f>VLOOKUP(A57,'Point Forecasts-Frequency'!A:V,6,FALSE)</f>
        <v>5.9640000000000004</v>
      </c>
      <c r="J57" s="2">
        <f>VLOOKUP(A57,'Point Forecasts-Frequency'!A:V,7,FALSE)</f>
        <v>14.698</v>
      </c>
      <c r="K57" s="29">
        <f>VLOOKUP(A57,'Point Forecasts-Frequency'!A:V,8,FALSE)</f>
        <v>21.152439999999999</v>
      </c>
      <c r="L57" s="28">
        <f>VLOOKUP(A57,'Point Forecasts-Frequency'!A:V,9,FALSE)</f>
        <v>4.9459999999999997</v>
      </c>
      <c r="M57" s="2">
        <f>VLOOKUP(A57,'Point Forecasts-Frequency'!A:V,10,FALSE)</f>
        <v>2.016</v>
      </c>
      <c r="N57" s="2">
        <f>VLOOKUP(A57,'Point Forecasts-Frequency'!A:V,11,FALSE)</f>
        <v>1.601</v>
      </c>
      <c r="O57" s="2">
        <f>VLOOKUP(A57,'Point Forecasts-Frequency'!A:V,12,FALSE)</f>
        <v>5.1319999999999997</v>
      </c>
      <c r="P57" s="2">
        <f>VLOOKUP(A57,'Point Forecasts-Frequency'!A:V,13,FALSE)</f>
        <v>6.2320000000000002</v>
      </c>
      <c r="Q57" s="2">
        <f>VLOOKUP(A57,'Point Forecasts-Frequency'!A:V,14,FALSE)</f>
        <v>3.048</v>
      </c>
      <c r="R57" s="29">
        <f>VLOOKUP(A57,'Point Forecasts-Frequency'!A:V,15,FALSE)</f>
        <v>2.6846139999999998</v>
      </c>
      <c r="S57" s="28">
        <f>VLOOKUP(A57,'Point Forecasts-Frequency'!A:V,16,FALSE)</f>
        <v>1.3075843552174928</v>
      </c>
      <c r="T57" s="2">
        <f>VLOOKUP(A57,'Point Forecasts-Frequency'!A:V,17,FALSE)</f>
        <v>1.5083409107709036</v>
      </c>
      <c r="U57" s="2">
        <f>VLOOKUP(A57,'Point Forecasts-Frequency'!A:V,18,FALSE)</f>
        <v>1.5867719477323179</v>
      </c>
      <c r="V57" s="2">
        <f>VLOOKUP(A57,'Point Forecasts-Frequency'!A:V,19,FALSE)</f>
        <v>1.7547140641798653</v>
      </c>
      <c r="W57" s="2">
        <f>VLOOKUP(A57,'Point Forecasts-Frequency'!A:V,20,FALSE)</f>
        <v>1.9298899665481475</v>
      </c>
      <c r="X57" s="2">
        <f>VLOOKUP(A57,'Point Forecasts-Frequency'!A:V,21,FALSE)</f>
        <v>1.0360972065390814</v>
      </c>
      <c r="Y57" s="29">
        <f>VLOOKUP(A57,'Point Forecasts-Frequency'!A:V,22,FALSE)</f>
        <v>1.4817254837455394</v>
      </c>
      <c r="Z57" s="95">
        <f t="shared" si="0"/>
        <v>0</v>
      </c>
      <c r="AA57" s="9">
        <f t="shared" si="1"/>
        <v>55</v>
      </c>
      <c r="AB57" s="9">
        <f t="shared" si="2"/>
        <v>57</v>
      </c>
      <c r="AC57" s="1">
        <f t="shared" si="3"/>
        <v>49</v>
      </c>
      <c r="AD57" s="36">
        <f t="shared" si="4"/>
        <v>-65.069724086074174</v>
      </c>
      <c r="AE57" s="3"/>
    </row>
    <row r="58" spans="1:31" x14ac:dyDescent="0.25">
      <c r="A58" s="51">
        <v>219</v>
      </c>
      <c r="B58" s="6" t="str">
        <f>VLOOKUP(A58,Methods!A:J,6,FALSE)</f>
        <v>Pełka, P.</v>
      </c>
      <c r="C58" s="6" t="str">
        <f>VLOOKUP(A58,Methods!A:J,9,FALSE)</f>
        <v>Czestochowa University of Technology</v>
      </c>
      <c r="D58" s="52" t="str">
        <f>VLOOKUP(A58,Methods!A:J,10,FALSE)</f>
        <v>Machine Learning</v>
      </c>
      <c r="E58" s="28">
        <f>VLOOKUP(A58,'Point Forecasts-Frequency'!A:V,2,FALSE)</f>
        <v>39.789000000000001</v>
      </c>
      <c r="F58" s="2">
        <f>VLOOKUP(A58,'Point Forecasts-Frequency'!A:V,3,FALSE)</f>
        <v>12.843</v>
      </c>
      <c r="G58" s="2">
        <f>VLOOKUP(A58,'Point Forecasts-Frequency'!A:V,4,FALSE)</f>
        <v>14.577</v>
      </c>
      <c r="H58" s="2">
        <f>VLOOKUP(A58,'Point Forecasts-Frequency'!A:V,5,FALSE)</f>
        <v>8.9320000000000004</v>
      </c>
      <c r="I58" s="2">
        <f>VLOOKUP(A58,'Point Forecasts-Frequency'!A:V,6,FALSE)</f>
        <v>5.7240000000000002</v>
      </c>
      <c r="J58" s="2">
        <f>VLOOKUP(A58,'Point Forecasts-Frequency'!A:V,7,FALSE)</f>
        <v>16.562000000000001</v>
      </c>
      <c r="K58" s="29">
        <f>VLOOKUP(A58,'Point Forecasts-Frequency'!A:V,8,FALSE)</f>
        <v>19.573437999999999</v>
      </c>
      <c r="L58" s="28">
        <f>VLOOKUP(A58,'Point Forecasts-Frequency'!A:V,9,FALSE)</f>
        <v>9.0809999999999995</v>
      </c>
      <c r="M58" s="2">
        <f>VLOOKUP(A58,'Point Forecasts-Frequency'!A:V,10,FALSE)</f>
        <v>1.5029999999999999</v>
      </c>
      <c r="N58" s="2">
        <f>VLOOKUP(A58,'Point Forecasts-Frequency'!A:V,11,FALSE)</f>
        <v>1.212</v>
      </c>
      <c r="O58" s="2">
        <f>VLOOKUP(A58,'Point Forecasts-Frequency'!A:V,12,FALSE)</f>
        <v>2.6779999999999999</v>
      </c>
      <c r="P58" s="2">
        <f>VLOOKUP(A58,'Point Forecasts-Frequency'!A:V,13,FALSE)</f>
        <v>6.9189999999999996</v>
      </c>
      <c r="Q58" s="2">
        <f>VLOOKUP(A58,'Point Forecasts-Frequency'!A:V,14,FALSE)</f>
        <v>1.835</v>
      </c>
      <c r="R58" s="29">
        <f>VLOOKUP(A58,'Point Forecasts-Frequency'!A:V,15,FALSE)</f>
        <v>3.3407429999999998</v>
      </c>
      <c r="S58" s="28">
        <f>VLOOKUP(A58,'Point Forecasts-Frequency'!A:V,16,FALSE)</f>
        <v>2.3599362383457225</v>
      </c>
      <c r="T58" s="2">
        <f>VLOOKUP(A58,'Point Forecasts-Frequency'!A:V,17,FALSE)</f>
        <v>1.1312766220419181</v>
      </c>
      <c r="U58" s="2">
        <f>VLOOKUP(A58,'Point Forecasts-Frequency'!A:V,18,FALSE)</f>
        <v>1.0752832520241231</v>
      </c>
      <c r="V58" s="2">
        <f>VLOOKUP(A58,'Point Forecasts-Frequency'!A:V,19,FALSE)</f>
        <v>0.969676373482381</v>
      </c>
      <c r="W58" s="2">
        <f>VLOOKUP(A58,'Point Forecasts-Frequency'!A:V,20,FALSE)</f>
        <v>1.9952706053492908</v>
      </c>
      <c r="X58" s="2">
        <f>VLOOKUP(A58,'Point Forecasts-Frequency'!A:V,21,FALSE)</f>
        <v>0.83356031379177709</v>
      </c>
      <c r="Y58" s="29">
        <f>VLOOKUP(A58,'Point Forecasts-Frequency'!A:V,22,FALSE)</f>
        <v>1.5950919675484045</v>
      </c>
      <c r="Z58" s="95">
        <f t="shared" si="0"/>
        <v>0</v>
      </c>
      <c r="AA58" s="9">
        <f t="shared" si="1"/>
        <v>56</v>
      </c>
      <c r="AB58" s="9">
        <f t="shared" si="2"/>
        <v>56</v>
      </c>
      <c r="AC58" s="1">
        <f t="shared" si="3"/>
        <v>54</v>
      </c>
      <c r="AD58" s="36">
        <f t="shared" si="4"/>
        <v>-77.699171583085075</v>
      </c>
      <c r="AE58" s="3"/>
    </row>
    <row r="59" spans="1:31" x14ac:dyDescent="0.25">
      <c r="A59" s="53" t="s">
        <v>23</v>
      </c>
      <c r="B59" s="6" t="str">
        <f>VLOOKUP(A59,Methods!A:J,6,FALSE)</f>
        <v>The M4 Team</v>
      </c>
      <c r="C59" s="6" t="str">
        <f>VLOOKUP(A59,Methods!A:J,9,FALSE)</f>
        <v>Benchmark</v>
      </c>
      <c r="D59" s="52" t="str">
        <f>VLOOKUP(A59,Methods!A:J,10,FALSE)</f>
        <v>Machine Learning</v>
      </c>
      <c r="E59" s="28">
        <f>VLOOKUP(A59,'Point Forecasts-Frequency'!A:V,2,FALSE)</f>
        <v>21.763999999999999</v>
      </c>
      <c r="F59" s="2">
        <f>VLOOKUP(A59,'Point Forecasts-Frequency'!A:V,3,FALSE)</f>
        <v>18.5</v>
      </c>
      <c r="G59" s="2">
        <f>VLOOKUP(A59,'Point Forecasts-Frequency'!A:V,4,FALSE)</f>
        <v>24.332999999999998</v>
      </c>
      <c r="H59" s="2">
        <f>VLOOKUP(A59,'Point Forecasts-Frequency'!A:V,5,FALSE)</f>
        <v>21.349</v>
      </c>
      <c r="I59" s="2">
        <f>VLOOKUP(A59,'Point Forecasts-Frequency'!A:V,6,FALSE)</f>
        <v>9.3209999999999997</v>
      </c>
      <c r="J59" s="2">
        <f>VLOOKUP(A59,'Point Forecasts-Frequency'!A:V,7,FALSE)</f>
        <v>13.842000000000001</v>
      </c>
      <c r="K59" s="29">
        <f>VLOOKUP(A59,'Point Forecasts-Frequency'!A:V,8,FALSE)</f>
        <v>21.653490000000001</v>
      </c>
      <c r="L59" s="28">
        <f>VLOOKUP(A59,'Point Forecasts-Frequency'!A:V,9,FALSE)</f>
        <v>4.9459999999999997</v>
      </c>
      <c r="M59" s="2">
        <f>VLOOKUP(A59,'Point Forecasts-Frequency'!A:V,10,FALSE)</f>
        <v>2.3140000000000001</v>
      </c>
      <c r="N59" s="2">
        <f>VLOOKUP(A59,'Point Forecasts-Frequency'!A:V,11,FALSE)</f>
        <v>1.925</v>
      </c>
      <c r="O59" s="2">
        <f>VLOOKUP(A59,'Point Forecasts-Frequency'!A:V,12,FALSE)</f>
        <v>13.568</v>
      </c>
      <c r="P59" s="2">
        <f>VLOOKUP(A59,'Point Forecasts-Frequency'!A:V,13,FALSE)</f>
        <v>12.973000000000001</v>
      </c>
      <c r="Q59" s="2">
        <f>VLOOKUP(A59,'Point Forecasts-Frequency'!A:V,14,FALSE)</f>
        <v>2.6070000000000002</v>
      </c>
      <c r="R59" s="29">
        <f>VLOOKUP(A59,'Point Forecasts-Frequency'!A:V,15,FALSE)</f>
        <v>3.225114</v>
      </c>
      <c r="S59" s="28">
        <f>VLOOKUP(A59,'Point Forecasts-Frequency'!A:V,16,FALSE)</f>
        <v>1.2881864846998083</v>
      </c>
      <c r="T59" s="2">
        <f>VLOOKUP(A59,'Point Forecasts-Frequency'!A:V,17,FALSE)</f>
        <v>1.6839022902672585</v>
      </c>
      <c r="U59" s="2">
        <f>VLOOKUP(A59,'Point Forecasts-Frequency'!A:V,18,FALSE)</f>
        <v>1.748770874303375</v>
      </c>
      <c r="V59" s="2">
        <f>VLOOKUP(A59,'Point Forecasts-Frequency'!A:V,19,FALSE)</f>
        <v>3.6081352402076137</v>
      </c>
      <c r="W59" s="2">
        <f>VLOOKUP(A59,'Point Forecasts-Frequency'!A:V,20,FALSE)</f>
        <v>3.5093399195111763</v>
      </c>
      <c r="X59" s="2">
        <f>VLOOKUP(A59,'Point Forecasts-Frequency'!A:V,21,FALSE)</f>
        <v>0.92074802023336222</v>
      </c>
      <c r="Y59" s="29">
        <f>VLOOKUP(A59,'Point Forecasts-Frequency'!A:V,22,FALSE)</f>
        <v>1.6415310982524325</v>
      </c>
      <c r="Z59" s="95">
        <f t="shared" si="0"/>
        <v>0</v>
      </c>
      <c r="AA59" s="9">
        <f t="shared" si="1"/>
        <v>57</v>
      </c>
      <c r="AB59" s="9">
        <f t="shared" si="2"/>
        <v>58</v>
      </c>
      <c r="AC59" s="1">
        <f t="shared" si="3"/>
        <v>51</v>
      </c>
      <c r="AD59" s="36">
        <f t="shared" si="4"/>
        <v>-82.872663283270654</v>
      </c>
      <c r="AE59" s="3"/>
    </row>
    <row r="60" spans="1:31" x14ac:dyDescent="0.25">
      <c r="A60" s="51">
        <v>225</v>
      </c>
      <c r="B60" s="6" t="str">
        <f>VLOOKUP(A60,Methods!A:J,6,FALSE)</f>
        <v>Dudek, G.</v>
      </c>
      <c r="C60" s="6" t="str">
        <f>VLOOKUP(A60,Methods!A:J,9,FALSE)</f>
        <v>Czestochowa University of Technology</v>
      </c>
      <c r="D60" s="52" t="str">
        <f>VLOOKUP(A60,Methods!A:J,10,FALSE)</f>
        <v>Other</v>
      </c>
      <c r="E60" s="28">
        <f>VLOOKUP(A60,'Point Forecasts-Frequency'!A:V,2,FALSE)</f>
        <v>14.680999999999999</v>
      </c>
      <c r="F60" s="2">
        <f>VLOOKUP(A60,'Point Forecasts-Frequency'!A:V,3,FALSE)</f>
        <v>28.018999999999998</v>
      </c>
      <c r="G60" s="2">
        <f>VLOOKUP(A60,'Point Forecasts-Frequency'!A:V,4,FALSE)</f>
        <v>27.94</v>
      </c>
      <c r="H60" s="2">
        <f>VLOOKUP(A60,'Point Forecasts-Frequency'!A:V,5,FALSE)</f>
        <v>73.334000000000003</v>
      </c>
      <c r="I60" s="2">
        <f>VLOOKUP(A60,'Point Forecasts-Frequency'!A:V,6,FALSE)</f>
        <v>53.075000000000003</v>
      </c>
      <c r="J60" s="2">
        <f>VLOOKUP(A60,'Point Forecasts-Frequency'!A:V,7,FALSE)</f>
        <v>28.536999999999999</v>
      </c>
      <c r="K60" s="29">
        <f>VLOOKUP(A60,'Point Forecasts-Frequency'!A:V,8,FALSE)</f>
        <v>26.137445</v>
      </c>
      <c r="L60" s="28">
        <f>VLOOKUP(A60,'Point Forecasts-Frequency'!A:V,9,FALSE)</f>
        <v>3.3620000000000001</v>
      </c>
      <c r="M60" s="2">
        <f>VLOOKUP(A60,'Point Forecasts-Frequency'!A:V,10,FALSE)</f>
        <v>4.3449999999999998</v>
      </c>
      <c r="N60" s="2">
        <f>VLOOKUP(A60,'Point Forecasts-Frequency'!A:V,11,FALSE)</f>
        <v>3.3679999999999999</v>
      </c>
      <c r="O60" s="2">
        <f>VLOOKUP(A60,'Point Forecasts-Frequency'!A:V,12,FALSE)</f>
        <v>71.62</v>
      </c>
      <c r="P60" s="2">
        <f>VLOOKUP(A60,'Point Forecasts-Frequency'!A:V,13,FALSE)</f>
        <v>56.506999999999998</v>
      </c>
      <c r="Q60" s="2">
        <f>VLOOKUP(A60,'Point Forecasts-Frequency'!A:V,14,FALSE)</f>
        <v>7.6079999999999997</v>
      </c>
      <c r="R60" s="29">
        <f>VLOOKUP(A60,'Point Forecasts-Frequency'!A:V,15,FALSE)</f>
        <v>6.1100190000000003</v>
      </c>
      <c r="S60" s="28">
        <f>VLOOKUP(A60,'Point Forecasts-Frequency'!A:V,16,FALSE)</f>
        <v>0.87217952365322582</v>
      </c>
      <c r="T60" s="2">
        <f>VLOOKUP(A60,'Point Forecasts-Frequency'!A:V,17,FALSE)</f>
        <v>2.8568128251045275</v>
      </c>
      <c r="U60" s="2">
        <f>VLOOKUP(A60,'Point Forecasts-Frequency'!A:V,18,FALSE)</f>
        <v>2.5525189553584102</v>
      </c>
      <c r="V60" s="2">
        <f>VLOOKUP(A60,'Point Forecasts-Frequency'!A:V,19,FALSE)</f>
        <v>16.897721301927426</v>
      </c>
      <c r="W60" s="2">
        <f>VLOOKUP(A60,'Point Forecasts-Frequency'!A:V,20,FALSE)</f>
        <v>17.334234249126634</v>
      </c>
      <c r="X60" s="2">
        <f>VLOOKUP(A60,'Point Forecasts-Frequency'!A:V,21,FALSE)</f>
        <v>2.3644880555319276</v>
      </c>
      <c r="Y60" s="29">
        <f>VLOOKUP(A60,'Point Forecasts-Frequency'!A:V,22,FALSE)</f>
        <v>2.5611956354066674</v>
      </c>
      <c r="Z60" s="95">
        <f t="shared" si="0"/>
        <v>0</v>
      </c>
      <c r="AA60" s="9">
        <f t="shared" si="1"/>
        <v>58</v>
      </c>
      <c r="AB60" s="9">
        <f t="shared" si="2"/>
        <v>59</v>
      </c>
      <c r="AC60" s="1">
        <f t="shared" si="3"/>
        <v>58</v>
      </c>
      <c r="AD60" s="36">
        <f t="shared" si="4"/>
        <v>-185.32670964012416</v>
      </c>
      <c r="AE60" s="3"/>
    </row>
    <row r="61" spans="1:31" ht="15.75" thickBot="1" x14ac:dyDescent="0.3">
      <c r="A61" s="54">
        <v>258</v>
      </c>
      <c r="B61" s="55" t="str">
        <f>VLOOKUP(A61,Methods!A:J,6,FALSE)</f>
        <v>Sirotin, R.</v>
      </c>
      <c r="C61" s="55" t="str">
        <f>VLOOKUP(A61,Methods!A:J,9,FALSE)</f>
        <v>Siberian State University of Telecommunications and Information Sciences</v>
      </c>
      <c r="D61" s="56" t="str">
        <f>VLOOKUP(A61,Methods!A:J,10,FALSE)</f>
        <v>Statistical</v>
      </c>
      <c r="E61" s="30">
        <f>VLOOKUP(A61,'Point Forecasts-Frequency'!A:V,2,FALSE)</f>
        <v>17.029</v>
      </c>
      <c r="F61" s="31">
        <f>VLOOKUP(A61,'Point Forecasts-Frequency'!A:V,3,FALSE)</f>
        <v>14.347</v>
      </c>
      <c r="G61" s="31">
        <f>VLOOKUP(A61,'Point Forecasts-Frequency'!A:V,4,FALSE)</f>
        <v>23.308</v>
      </c>
      <c r="H61" s="31">
        <f>VLOOKUP(A61,'Point Forecasts-Frequency'!A:V,5,FALSE)</f>
        <v>18.364999999999998</v>
      </c>
      <c r="I61" s="31">
        <f>VLOOKUP(A61,'Point Forecasts-Frequency'!A:V,6,FALSE)</f>
        <v>4.82</v>
      </c>
      <c r="J61" s="31">
        <f>VLOOKUP(A61,'Point Forecasts-Frequency'!A:V,7,FALSE)</f>
        <v>76.784000000000006</v>
      </c>
      <c r="K61" s="32">
        <f>VLOOKUP(A61,'Point Forecasts-Frequency'!A:V,8,FALSE)</f>
        <v>19.135529999999999</v>
      </c>
      <c r="L61" s="30">
        <f>VLOOKUP(A61,'Point Forecasts-Frequency'!A:V,9,FALSE)</f>
        <v>39.006</v>
      </c>
      <c r="M61" s="31">
        <f>VLOOKUP(A61,'Point Forecasts-Frequency'!A:V,10,FALSE)</f>
        <v>1.786</v>
      </c>
      <c r="N61" s="31">
        <f>VLOOKUP(A61,'Point Forecasts-Frequency'!A:V,11,FALSE)</f>
        <v>8.4420000000000002</v>
      </c>
      <c r="O61" s="31">
        <f>VLOOKUP(A61,'Point Forecasts-Frequency'!A:V,12,FALSE)</f>
        <v>7.327</v>
      </c>
      <c r="P61" s="31">
        <f>VLOOKUP(A61,'Point Forecasts-Frequency'!A:V,13,FALSE)</f>
        <v>4.92</v>
      </c>
      <c r="Q61" s="31">
        <f>VLOOKUP(A61,'Point Forecasts-Frequency'!A:V,14,FALSE)</f>
        <v>95.149000000000001</v>
      </c>
      <c r="R61" s="32">
        <f>VLOOKUP(A61,'Point Forecasts-Frequency'!A:V,15,FALSE)</f>
        <v>14.080539999999999</v>
      </c>
      <c r="S61" s="30">
        <f>VLOOKUP(A61,'Point Forecasts-Frequency'!A:V,16,FALSE)</f>
        <v>5.4286691822633433</v>
      </c>
      <c r="T61" s="31">
        <f>VLOOKUP(A61,'Point Forecasts-Frequency'!A:V,17,FALSE)</f>
        <v>1.3027750974137886</v>
      </c>
      <c r="U61" s="31">
        <f>VLOOKUP(A61,'Point Forecasts-Frequency'!A:V,18,FALSE)</f>
        <v>4.7786282005863239</v>
      </c>
      <c r="V61" s="31">
        <f>VLOOKUP(A61,'Point Forecasts-Frequency'!A:V,19,FALSE)</f>
        <v>2.3215762895872603</v>
      </c>
      <c r="W61" s="31">
        <f>VLOOKUP(A61,'Point Forecasts-Frequency'!A:V,20,FALSE)</f>
        <v>1.5419190082462473</v>
      </c>
      <c r="X61" s="31">
        <f>VLOOKUP(A61,'Point Forecasts-Frequency'!A:V,21,FALSE)</f>
        <v>21.952543144552294</v>
      </c>
      <c r="Y61" s="32">
        <f>VLOOKUP(A61,'Point Forecasts-Frequency'!A:V,22,FALSE)</f>
        <v>4.387309576094383</v>
      </c>
      <c r="Z61" s="96">
        <f t="shared" si="0"/>
        <v>0</v>
      </c>
      <c r="AA61" s="43">
        <f t="shared" si="1"/>
        <v>59</v>
      </c>
      <c r="AB61" s="43">
        <f t="shared" si="2"/>
        <v>55</v>
      </c>
      <c r="AC61" s="44">
        <f t="shared" si="3"/>
        <v>59</v>
      </c>
      <c r="AD61" s="38">
        <f t="shared" si="4"/>
        <v>-388.76258736902554</v>
      </c>
      <c r="AE61" s="3"/>
    </row>
    <row r="63" spans="1:31" x14ac:dyDescent="0.25">
      <c r="A63" s="92" t="s">
        <v>297</v>
      </c>
    </row>
    <row r="64" spans="1:31" x14ac:dyDescent="0.25">
      <c r="A64" s="94" t="s">
        <v>299</v>
      </c>
    </row>
    <row r="65" spans="1:1" x14ac:dyDescent="0.25">
      <c r="A65" s="92" t="s">
        <v>298</v>
      </c>
    </row>
  </sheetData>
  <autoFilter ref="A2:AD61"/>
  <sortState ref="A3:AD61">
    <sortCondition ref="AA3:AA61"/>
  </sortState>
  <mergeCells count="5">
    <mergeCell ref="Z1:AD1"/>
    <mergeCell ref="E1:K1"/>
    <mergeCell ref="L1:R1"/>
    <mergeCell ref="S1:Y1"/>
    <mergeCell ref="A1:D1"/>
  </mergeCells>
  <conditionalFormatting sqref="Z6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61:AB61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:Y61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:AB61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AB61">
    <cfRule type="colorScale" priority="3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:AB61">
    <cfRule type="colorScale" priority="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3:AA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R11" sqref="R11"/>
    </sheetView>
  </sheetViews>
  <sheetFormatPr defaultRowHeight="15" x14ac:dyDescent="0.25"/>
  <cols>
    <col min="2" max="2" width="9.5703125" bestFit="1" customWidth="1"/>
    <col min="3" max="5" width="9.28515625" bestFit="1" customWidth="1"/>
    <col min="6" max="8" width="9.28515625" customWidth="1"/>
  </cols>
  <sheetData>
    <row r="1" spans="1:15" ht="15.75" thickBot="1" x14ac:dyDescent="0.3">
      <c r="A1" s="84" t="s">
        <v>17</v>
      </c>
      <c r="B1" s="113" t="s">
        <v>292</v>
      </c>
      <c r="C1" s="114"/>
      <c r="D1" s="114"/>
      <c r="E1" s="114"/>
      <c r="F1" s="114"/>
      <c r="G1" s="114"/>
      <c r="H1" s="115"/>
      <c r="I1" s="116" t="s">
        <v>296</v>
      </c>
      <c r="J1" s="117"/>
      <c r="K1" s="117"/>
      <c r="L1" s="117"/>
      <c r="M1" s="117"/>
      <c r="N1" s="117"/>
      <c r="O1" s="118"/>
    </row>
    <row r="2" spans="1:15" ht="15.75" thickBot="1" x14ac:dyDescent="0.3">
      <c r="A2" s="86" t="s">
        <v>285</v>
      </c>
      <c r="B2" s="75" t="s">
        <v>0</v>
      </c>
      <c r="C2" s="76" t="s">
        <v>1</v>
      </c>
      <c r="D2" s="76" t="s">
        <v>2</v>
      </c>
      <c r="E2" s="76" t="s">
        <v>3</v>
      </c>
      <c r="F2" s="76" t="s">
        <v>4</v>
      </c>
      <c r="G2" s="76" t="s">
        <v>9</v>
      </c>
      <c r="H2" s="77" t="s">
        <v>15</v>
      </c>
      <c r="I2" s="75" t="s">
        <v>0</v>
      </c>
      <c r="J2" s="76" t="s">
        <v>1</v>
      </c>
      <c r="K2" s="76" t="s">
        <v>2</v>
      </c>
      <c r="L2" s="76" t="s">
        <v>3</v>
      </c>
      <c r="M2" s="76" t="s">
        <v>4</v>
      </c>
      <c r="N2" s="91" t="s">
        <v>9</v>
      </c>
      <c r="O2" s="77" t="s">
        <v>15</v>
      </c>
    </row>
    <row r="3" spans="1:15" x14ac:dyDescent="0.25">
      <c r="A3" s="85" t="s">
        <v>162</v>
      </c>
      <c r="B3" s="69">
        <v>56.554000000000002</v>
      </c>
      <c r="C3" s="70">
        <v>14.073</v>
      </c>
      <c r="D3" s="70">
        <v>12.3</v>
      </c>
      <c r="E3" s="70">
        <v>26.358000000000001</v>
      </c>
      <c r="F3" s="70">
        <v>32.552</v>
      </c>
      <c r="G3" s="70">
        <v>71.245000000000005</v>
      </c>
      <c r="H3" s="88">
        <v>24.054600000000001</v>
      </c>
      <c r="I3" s="72">
        <v>0.23399999999999999</v>
      </c>
      <c r="J3" s="70">
        <v>8.3999999999999964E-2</v>
      </c>
      <c r="K3" s="73">
        <v>2.2999999999999909E-2</v>
      </c>
      <c r="L3" s="73">
        <v>1.0000000000000009E-3</v>
      </c>
      <c r="M3" s="73">
        <v>2.0999999999999908E-2</v>
      </c>
      <c r="N3" s="73">
        <v>1.100000000000001E-2</v>
      </c>
      <c r="O3" s="87">
        <v>8.5979999999999945E-2</v>
      </c>
    </row>
    <row r="4" spans="1:15" x14ac:dyDescent="0.25">
      <c r="A4" s="83" t="s">
        <v>290</v>
      </c>
      <c r="B4" s="28">
        <v>34.9</v>
      </c>
      <c r="C4" s="2">
        <v>9.452</v>
      </c>
      <c r="D4" s="2">
        <v>8.2970000000000006</v>
      </c>
      <c r="E4" s="2">
        <v>20.385999999999999</v>
      </c>
      <c r="F4" s="2">
        <v>29.7</v>
      </c>
      <c r="G4" s="2">
        <v>17.486999999999998</v>
      </c>
      <c r="H4" s="80">
        <v>15.6791</v>
      </c>
      <c r="I4" s="62">
        <v>0.11099999999999999</v>
      </c>
      <c r="J4" s="2">
        <v>1.7999999999999905E-2</v>
      </c>
      <c r="K4" s="1">
        <v>1.5999999999999903E-2</v>
      </c>
      <c r="L4" s="1">
        <v>1.4000000000000012E-2</v>
      </c>
      <c r="M4" s="1">
        <v>1.0000000000000009E-3</v>
      </c>
      <c r="N4" s="1">
        <v>1.0000000000000009E-3</v>
      </c>
      <c r="O4" s="29">
        <v>3.7324999999999942E-2</v>
      </c>
    </row>
    <row r="5" spans="1:15" x14ac:dyDescent="0.25">
      <c r="A5" s="83" t="s">
        <v>291</v>
      </c>
      <c r="B5" s="28">
        <v>45.006999999999998</v>
      </c>
      <c r="C5" s="2">
        <v>11.058999999999999</v>
      </c>
      <c r="D5" s="2">
        <v>8.7539999999999996</v>
      </c>
      <c r="E5" s="2">
        <v>19.574999999999999</v>
      </c>
      <c r="F5" s="2">
        <v>32.451000000000001</v>
      </c>
      <c r="G5" s="2">
        <v>7.5380000000000003</v>
      </c>
      <c r="H5" s="80">
        <v>18.681000000000001</v>
      </c>
      <c r="I5" s="62">
        <v>0.22599999999999998</v>
      </c>
      <c r="J5" s="2">
        <v>8.3999999999999964E-2</v>
      </c>
      <c r="K5" s="1">
        <v>3.8999999999999924E-2</v>
      </c>
      <c r="L5" s="1">
        <v>5.0000000000000044E-3</v>
      </c>
      <c r="M5" s="1">
        <v>1.9999999999999907E-2</v>
      </c>
      <c r="N5" s="1">
        <v>1.0000000000000009E-3</v>
      </c>
      <c r="O5" s="29">
        <v>9.2015999999999987E-2</v>
      </c>
    </row>
    <row r="6" spans="1:15" x14ac:dyDescent="0.25">
      <c r="A6" s="78">
        <v>9</v>
      </c>
      <c r="B6" s="28">
        <v>47.52</v>
      </c>
      <c r="C6" s="2">
        <v>11.002000000000001</v>
      </c>
      <c r="D6" s="2">
        <v>15.026999999999999</v>
      </c>
      <c r="E6" s="2">
        <v>21.419</v>
      </c>
      <c r="F6" s="2">
        <v>1554.395</v>
      </c>
      <c r="G6" s="2">
        <v>19.265999999999998</v>
      </c>
      <c r="H6" s="80">
        <v>86.644199999999998</v>
      </c>
      <c r="I6" s="62">
        <v>0.22999999999999998</v>
      </c>
      <c r="J6" s="2">
        <v>7.1999999999999953E-2</v>
      </c>
      <c r="K6" s="1">
        <v>2.9999999999999916E-2</v>
      </c>
      <c r="L6" s="1">
        <v>3.0000000000000027E-3</v>
      </c>
      <c r="M6" s="1">
        <v>0.54499999999999993</v>
      </c>
      <c r="N6" s="1">
        <v>4.7999999999999932E-2</v>
      </c>
      <c r="O6" s="29">
        <v>0.10805100000000001</v>
      </c>
    </row>
    <row r="7" spans="1:15" x14ac:dyDescent="0.25">
      <c r="A7" s="78">
        <v>24</v>
      </c>
      <c r="B7" s="28">
        <v>53.997999999999998</v>
      </c>
      <c r="C7" s="2">
        <v>13.537000000000001</v>
      </c>
      <c r="D7" s="2">
        <v>10.343999999999999</v>
      </c>
      <c r="E7" s="2">
        <v>16.902000000000001</v>
      </c>
      <c r="F7" s="2">
        <v>38.436</v>
      </c>
      <c r="G7" s="2">
        <v>11.743</v>
      </c>
      <c r="H7" s="80">
        <v>22.3672</v>
      </c>
      <c r="I7" s="62">
        <v>0.29299999999999993</v>
      </c>
      <c r="J7" s="2">
        <v>0.10199999999999998</v>
      </c>
      <c r="K7" s="1">
        <v>5.699999999999994E-2</v>
      </c>
      <c r="L7" s="1">
        <v>4.0000000000000036E-3</v>
      </c>
      <c r="M7" s="1">
        <v>5.1999999999999935E-2</v>
      </c>
      <c r="N7" s="1">
        <v>2.1999999999999909E-2</v>
      </c>
      <c r="O7" s="29">
        <v>0.12127999999999994</v>
      </c>
    </row>
    <row r="8" spans="1:15" x14ac:dyDescent="0.25">
      <c r="A8" s="78">
        <v>30</v>
      </c>
      <c r="B8" s="28">
        <v>58.595999999999997</v>
      </c>
      <c r="C8" s="2">
        <v>12.426</v>
      </c>
      <c r="D8" s="2">
        <v>9.7140000000000004</v>
      </c>
      <c r="E8" s="2">
        <v>27.440999999999999</v>
      </c>
      <c r="F8" s="2">
        <v>33.542999999999999</v>
      </c>
      <c r="G8" s="2">
        <v>8.5559999999999992</v>
      </c>
      <c r="H8" s="80">
        <v>22.6739</v>
      </c>
      <c r="I8" s="62">
        <v>0.29499999999999993</v>
      </c>
      <c r="J8" s="2">
        <v>9.9999999999999978E-2</v>
      </c>
      <c r="K8" s="1">
        <v>5.5999999999999939E-2</v>
      </c>
      <c r="L8" s="1">
        <v>2.9999999999999916E-2</v>
      </c>
      <c r="M8" s="1">
        <v>3.0999999999999917E-2</v>
      </c>
      <c r="N8" s="1">
        <v>0</v>
      </c>
      <c r="O8" s="29">
        <v>0.12006699999999992</v>
      </c>
    </row>
    <row r="9" spans="1:15" x14ac:dyDescent="0.25">
      <c r="A9" s="78">
        <v>36</v>
      </c>
      <c r="B9" s="28">
        <v>35.945</v>
      </c>
      <c r="C9" s="2">
        <v>9.8930000000000007</v>
      </c>
      <c r="D9" s="2">
        <v>8.23</v>
      </c>
      <c r="E9" s="2">
        <v>16.2</v>
      </c>
      <c r="F9" s="2">
        <v>30.155999999999999</v>
      </c>
      <c r="G9" s="2">
        <v>13.558999999999999</v>
      </c>
      <c r="H9" s="80">
        <v>15.980700000000001</v>
      </c>
      <c r="I9" s="62">
        <v>0.17099999999999993</v>
      </c>
      <c r="J9" s="2">
        <v>6.3999999999999946E-2</v>
      </c>
      <c r="K9" s="1">
        <v>3.499999999999992E-2</v>
      </c>
      <c r="L9" s="1">
        <v>1.2000000000000011E-2</v>
      </c>
      <c r="M9" s="1">
        <v>1.7999999999999905E-2</v>
      </c>
      <c r="N9" s="1">
        <v>2.4000000000000021E-2</v>
      </c>
      <c r="O9" s="29">
        <v>7.1899999999999964E-2</v>
      </c>
    </row>
    <row r="10" spans="1:15" x14ac:dyDescent="0.25">
      <c r="A10" s="78">
        <v>69</v>
      </c>
      <c r="B10" s="28">
        <v>35.844000000000001</v>
      </c>
      <c r="C10" s="2">
        <v>9.42</v>
      </c>
      <c r="D10" s="2">
        <v>8.0289999999999999</v>
      </c>
      <c r="E10" s="2">
        <v>17.396000000000001</v>
      </c>
      <c r="F10" s="2">
        <v>29.192</v>
      </c>
      <c r="G10" s="2">
        <v>9.4380000000000006</v>
      </c>
      <c r="H10" s="80">
        <v>15.694599999999999</v>
      </c>
      <c r="I10" s="62">
        <v>0.16399999999999992</v>
      </c>
      <c r="J10" s="2">
        <v>5.5999999999999939E-2</v>
      </c>
      <c r="K10" s="1">
        <v>2.7999999999999914E-2</v>
      </c>
      <c r="L10" s="1">
        <v>8.0000000000000071E-3</v>
      </c>
      <c r="M10" s="1">
        <v>1.0000000000000009E-2</v>
      </c>
      <c r="N10" s="1">
        <v>3.3000000000000029E-2</v>
      </c>
      <c r="O10" s="29">
        <v>6.4816999999999902E-2</v>
      </c>
    </row>
    <row r="11" spans="1:15" x14ac:dyDescent="0.25">
      <c r="A11" s="78">
        <v>82</v>
      </c>
      <c r="B11" s="28">
        <v>39.792999999999999</v>
      </c>
      <c r="C11" s="2">
        <v>11.24</v>
      </c>
      <c r="D11" s="2">
        <v>9.8249999999999993</v>
      </c>
      <c r="E11" s="2">
        <v>20.844000000000001</v>
      </c>
      <c r="F11" s="2">
        <v>36.363</v>
      </c>
      <c r="G11" s="2">
        <v>60.2</v>
      </c>
      <c r="H11" s="80">
        <v>18.4269</v>
      </c>
      <c r="I11" s="62">
        <v>0.16499999999999992</v>
      </c>
      <c r="J11" s="2">
        <v>7.3999999999999955E-2</v>
      </c>
      <c r="K11" s="1">
        <v>5.5999999999999939E-2</v>
      </c>
      <c r="L11" s="1">
        <v>1.100000000000001E-2</v>
      </c>
      <c r="M11" s="1">
        <v>3.8999999999999924E-2</v>
      </c>
      <c r="N11" s="1">
        <v>0.17599999999999993</v>
      </c>
      <c r="O11" s="29">
        <v>8.5244999999999904E-2</v>
      </c>
    </row>
    <row r="12" spans="1:15" x14ac:dyDescent="0.25">
      <c r="A12" s="78">
        <v>118</v>
      </c>
      <c r="B12" s="28">
        <v>23.898</v>
      </c>
      <c r="C12" s="2">
        <v>8.5510000000000002</v>
      </c>
      <c r="D12" s="2">
        <v>7.2050000000000001</v>
      </c>
      <c r="E12" s="2">
        <v>22.033999999999999</v>
      </c>
      <c r="F12" s="2">
        <v>26.283000000000001</v>
      </c>
      <c r="G12" s="2">
        <v>7.9279999999999999</v>
      </c>
      <c r="H12" s="80">
        <v>12.23</v>
      </c>
      <c r="I12" s="62">
        <v>3.0000000000000027E-3</v>
      </c>
      <c r="J12" s="2">
        <v>4.0000000000000036E-3</v>
      </c>
      <c r="K12" s="1">
        <v>5.0000000000000044E-3</v>
      </c>
      <c r="L12" s="1">
        <v>2.0999999999999908E-2</v>
      </c>
      <c r="M12" s="1">
        <v>4.0000000000000036E-3</v>
      </c>
      <c r="N12" s="1">
        <v>3.9999999999999925E-2</v>
      </c>
      <c r="O12" s="29">
        <v>2.2409999999999375E-3</v>
      </c>
    </row>
    <row r="13" spans="1:15" x14ac:dyDescent="0.25">
      <c r="A13" s="78">
        <v>132</v>
      </c>
      <c r="B13" s="28">
        <v>37.706000000000003</v>
      </c>
      <c r="C13" s="2">
        <v>9.9450000000000003</v>
      </c>
      <c r="D13" s="2">
        <v>8.2330000000000005</v>
      </c>
      <c r="E13" s="2">
        <v>17.538</v>
      </c>
      <c r="F13" s="2">
        <v>32.783000000000001</v>
      </c>
      <c r="G13" s="2">
        <v>10.775</v>
      </c>
      <c r="H13" s="80">
        <v>16.5046</v>
      </c>
      <c r="I13" s="62">
        <v>0.16699999999999993</v>
      </c>
      <c r="J13" s="2">
        <v>4.8999999999999932E-2</v>
      </c>
      <c r="K13" s="1">
        <v>2.0999999999999908E-2</v>
      </c>
      <c r="L13" s="1">
        <v>3.0000000000000027E-3</v>
      </c>
      <c r="M13" s="1">
        <v>4.0000000000000036E-3</v>
      </c>
      <c r="N13" s="1">
        <v>1.4999999999999902E-2</v>
      </c>
      <c r="O13" s="29">
        <v>6.0690999999999939E-2</v>
      </c>
    </row>
    <row r="14" spans="1:15" x14ac:dyDescent="0.25">
      <c r="A14" s="78">
        <v>211</v>
      </c>
      <c r="B14" s="28">
        <v>39.94</v>
      </c>
      <c r="C14" s="2">
        <v>17.28</v>
      </c>
      <c r="D14" s="2">
        <v>20.164000000000001</v>
      </c>
      <c r="E14" s="2">
        <v>46.222999999999999</v>
      </c>
      <c r="F14" s="2">
        <v>36.030999999999999</v>
      </c>
      <c r="G14" s="2">
        <v>69.447999999999993</v>
      </c>
      <c r="H14" s="80">
        <v>24.988499999999998</v>
      </c>
      <c r="I14" s="62">
        <v>8.0000000000000071E-3</v>
      </c>
      <c r="J14" s="2">
        <v>1.7999999999999905E-2</v>
      </c>
      <c r="K14" s="1">
        <v>1.8999999999999906E-2</v>
      </c>
      <c r="L14" s="1">
        <v>5.1999999999999935E-2</v>
      </c>
      <c r="M14" s="1">
        <v>1.7999999999999905E-2</v>
      </c>
      <c r="N14" s="1">
        <v>2.9999999999999916E-2</v>
      </c>
      <c r="O14" s="29">
        <v>1.6111999999999904E-2</v>
      </c>
    </row>
    <row r="15" spans="1:15" x14ac:dyDescent="0.25">
      <c r="A15" s="78">
        <v>218</v>
      </c>
      <c r="B15" s="28">
        <v>53.469000000000001</v>
      </c>
      <c r="C15" s="2">
        <v>11.295</v>
      </c>
      <c r="D15" s="2">
        <v>11.159000000000001</v>
      </c>
      <c r="E15" s="2">
        <v>17.39</v>
      </c>
      <c r="F15" s="2">
        <v>28.463999999999999</v>
      </c>
      <c r="G15" s="2">
        <v>89.477999999999994</v>
      </c>
      <c r="H15" s="80">
        <v>22.001100000000001</v>
      </c>
      <c r="I15" s="62">
        <v>0.21399999999999997</v>
      </c>
      <c r="J15" s="2">
        <v>4.6999999999999931E-2</v>
      </c>
      <c r="K15" s="1">
        <v>4.7999999999999932E-2</v>
      </c>
      <c r="L15" s="1">
        <v>1.2000000000000011E-2</v>
      </c>
      <c r="M15" s="1">
        <v>3.2999999999999918E-2</v>
      </c>
      <c r="N15" s="1">
        <v>0.251</v>
      </c>
      <c r="O15" s="29">
        <v>8.5853999999999986E-2</v>
      </c>
    </row>
    <row r="16" spans="1:15" x14ac:dyDescent="0.25">
      <c r="A16" s="78">
        <v>238</v>
      </c>
      <c r="B16" s="28">
        <v>30.2</v>
      </c>
      <c r="C16" s="2">
        <v>9.8480000000000008</v>
      </c>
      <c r="D16" s="2">
        <v>9.4939999999999998</v>
      </c>
      <c r="E16" s="2">
        <v>16.469000000000001</v>
      </c>
      <c r="F16" s="2">
        <v>29.132999999999999</v>
      </c>
      <c r="G16" s="2">
        <v>6.1390000000000002</v>
      </c>
      <c r="H16" s="80">
        <v>15.1828</v>
      </c>
      <c r="I16" s="62">
        <v>3.6999999999999922E-2</v>
      </c>
      <c r="J16" s="2">
        <v>2.8999999999999915E-2</v>
      </c>
      <c r="K16" s="1">
        <v>5.3999999999999937E-2</v>
      </c>
      <c r="L16" s="1">
        <v>5.2999999999999936E-2</v>
      </c>
      <c r="M16" s="1">
        <v>4.0999999999999925E-2</v>
      </c>
      <c r="N16" s="1">
        <v>2.0000000000000018E-3</v>
      </c>
      <c r="O16" s="29">
        <v>4.3022999999999922E-2</v>
      </c>
    </row>
    <row r="17" spans="1:15" x14ac:dyDescent="0.25">
      <c r="A17" s="78">
        <v>239</v>
      </c>
      <c r="B17" s="28">
        <v>52.316000000000003</v>
      </c>
      <c r="C17" s="2">
        <v>15.058</v>
      </c>
      <c r="D17" s="2">
        <v>11.22</v>
      </c>
      <c r="E17" s="2">
        <v>22.364000000000001</v>
      </c>
      <c r="F17" s="2">
        <v>36.475000000000001</v>
      </c>
      <c r="G17" s="2">
        <v>15.02</v>
      </c>
      <c r="H17" s="80">
        <v>22.7165</v>
      </c>
      <c r="I17" s="62">
        <v>0.13200000000000001</v>
      </c>
      <c r="J17" s="2">
        <v>3.8999999999999924E-2</v>
      </c>
      <c r="K17" s="1">
        <v>1.3999999999999901E-2</v>
      </c>
      <c r="L17" s="1">
        <v>3.3999999999999919E-2</v>
      </c>
      <c r="M17" s="1">
        <v>5.8999999999999941E-2</v>
      </c>
      <c r="N17" s="1">
        <v>1.0000000000000009E-3</v>
      </c>
      <c r="O17" s="29">
        <v>4.8960999999999921E-2</v>
      </c>
    </row>
    <row r="18" spans="1:15" x14ac:dyDescent="0.25">
      <c r="A18" s="78">
        <v>245</v>
      </c>
      <c r="B18" s="28">
        <v>27.477</v>
      </c>
      <c r="C18" s="2">
        <v>9.3840000000000003</v>
      </c>
      <c r="D18" s="2">
        <v>8.6560000000000006</v>
      </c>
      <c r="E18" s="2">
        <v>21.530999999999999</v>
      </c>
      <c r="F18" s="2">
        <v>34.378999999999998</v>
      </c>
      <c r="G18" s="2">
        <v>18.509</v>
      </c>
      <c r="H18" s="80">
        <v>14.334099999999999</v>
      </c>
      <c r="I18" s="62">
        <v>1.3999999999999901E-2</v>
      </c>
      <c r="J18" s="2">
        <v>1.6000000000000014E-2</v>
      </c>
      <c r="K18" s="1">
        <v>1.6000000000000014E-2</v>
      </c>
      <c r="L18" s="1">
        <v>4.0000000000000036E-2</v>
      </c>
      <c r="M18" s="1">
        <v>2.6000000000000023E-2</v>
      </c>
      <c r="N18" s="1">
        <v>2.9000000000000026E-2</v>
      </c>
      <c r="O18" s="29">
        <v>9.6060000000000034E-3</v>
      </c>
    </row>
    <row r="19" spans="1:15" x14ac:dyDescent="0.25">
      <c r="A19" s="78">
        <v>251</v>
      </c>
      <c r="B19" s="28">
        <v>45.027999999999999</v>
      </c>
      <c r="C19" s="2">
        <v>11.284000000000001</v>
      </c>
      <c r="D19" s="2">
        <v>9.39</v>
      </c>
      <c r="E19" s="2">
        <v>23.366</v>
      </c>
      <c r="F19" s="2">
        <v>58.286000000000001</v>
      </c>
      <c r="G19" s="2">
        <v>19.940000000000001</v>
      </c>
      <c r="H19" s="80">
        <v>20.201799999999999</v>
      </c>
      <c r="I19" s="62">
        <v>0.21099999999999997</v>
      </c>
      <c r="J19" s="2">
        <v>8.5999999999999965E-2</v>
      </c>
      <c r="K19" s="1">
        <v>4.9999999999999933E-2</v>
      </c>
      <c r="L19" s="1">
        <v>1.2999999999999901E-2</v>
      </c>
      <c r="M19" s="1">
        <v>1.2000000000000011E-2</v>
      </c>
      <c r="N19" s="1">
        <v>3.0000000000000027E-3</v>
      </c>
      <c r="O19" s="29">
        <v>9.3801999999999941E-2</v>
      </c>
    </row>
    <row r="20" spans="1:15" x14ac:dyDescent="0.25">
      <c r="A20" s="78">
        <v>252</v>
      </c>
      <c r="B20" s="28">
        <v>47.444000000000003</v>
      </c>
      <c r="C20" s="2">
        <v>11.254</v>
      </c>
      <c r="D20" s="2">
        <v>9.7170000000000005</v>
      </c>
      <c r="E20" s="2">
        <v>21.439</v>
      </c>
      <c r="F20" s="2">
        <v>1554.452</v>
      </c>
      <c r="G20" s="2">
        <v>22.864000000000001</v>
      </c>
      <c r="H20" s="80">
        <v>84.1554</v>
      </c>
      <c r="I20" s="62">
        <v>0.22899999999999998</v>
      </c>
      <c r="J20" s="2">
        <v>8.1999999999999962E-2</v>
      </c>
      <c r="K20" s="1">
        <v>3.499999999999992E-2</v>
      </c>
      <c r="L20" s="1">
        <v>6.0000000000000053E-3</v>
      </c>
      <c r="M20" s="1">
        <v>0.54599999999999993</v>
      </c>
      <c r="N20" s="1">
        <v>6.3999999999999946E-2</v>
      </c>
      <c r="O20" s="29">
        <v>0.11257499999999998</v>
      </c>
    </row>
    <row r="21" spans="1:15" x14ac:dyDescent="0.25">
      <c r="A21" s="78">
        <v>253</v>
      </c>
      <c r="B21" s="28">
        <v>70.852000000000004</v>
      </c>
      <c r="C21" s="2">
        <v>14.255000000000001</v>
      </c>
      <c r="D21" s="2">
        <v>10.012</v>
      </c>
      <c r="E21" s="2">
        <v>22.077999999999999</v>
      </c>
      <c r="F21" s="2">
        <v>1554.4549999999999</v>
      </c>
      <c r="G21" s="2">
        <v>18.916</v>
      </c>
      <c r="H21" s="80">
        <v>90.387500000000003</v>
      </c>
      <c r="I21" s="62">
        <v>0.33099999999999996</v>
      </c>
      <c r="J21" s="2">
        <v>0.13400000000000001</v>
      </c>
      <c r="K21" s="1">
        <v>4.4999999999999929E-2</v>
      </c>
      <c r="L21" s="1">
        <v>6.0000000000000053E-3</v>
      </c>
      <c r="M21" s="1">
        <v>0.54599999999999993</v>
      </c>
      <c r="N21" s="1">
        <v>4.3999999999999928E-2</v>
      </c>
      <c r="O21" s="29">
        <v>0.15315299999999998</v>
      </c>
    </row>
    <row r="22" spans="1:15" x14ac:dyDescent="0.25">
      <c r="A22" s="78">
        <v>255</v>
      </c>
      <c r="B22" s="28">
        <v>47.75</v>
      </c>
      <c r="C22" s="2">
        <v>12.194000000000001</v>
      </c>
      <c r="D22" s="2">
        <v>9.6259999999999994</v>
      </c>
      <c r="E22" s="2">
        <v>21.419</v>
      </c>
      <c r="F22" s="2">
        <v>1554.6990000000001</v>
      </c>
      <c r="G22" s="2">
        <v>19.265999999999998</v>
      </c>
      <c r="H22" s="80">
        <v>84.403199999999998</v>
      </c>
      <c r="I22" s="62">
        <v>0.23099999999999998</v>
      </c>
      <c r="J22" s="2">
        <v>9.5999999999999974E-2</v>
      </c>
      <c r="K22" s="1">
        <v>3.1999999999999917E-2</v>
      </c>
      <c r="L22" s="1">
        <v>3.0000000000000027E-3</v>
      </c>
      <c r="M22" s="1">
        <v>0.54599999999999993</v>
      </c>
      <c r="N22" s="1">
        <v>4.7999999999999932E-2</v>
      </c>
      <c r="O22" s="29">
        <v>0.11473499999999992</v>
      </c>
    </row>
    <row r="23" spans="1:15" x14ac:dyDescent="0.25">
      <c r="A23" s="78">
        <v>256</v>
      </c>
      <c r="B23" s="28">
        <v>47.847999999999999</v>
      </c>
      <c r="C23" s="2">
        <v>11.574999999999999</v>
      </c>
      <c r="D23" s="2">
        <v>18.042999999999999</v>
      </c>
      <c r="E23" s="2">
        <v>20.798999999999999</v>
      </c>
      <c r="F23" s="2">
        <v>1554.067</v>
      </c>
      <c r="G23" s="2">
        <v>2480.357</v>
      </c>
      <c r="H23" s="80">
        <v>98.477599999999995</v>
      </c>
      <c r="I23" s="62">
        <v>0.23199999999999998</v>
      </c>
      <c r="J23" s="2">
        <v>8.2999999999999963E-2</v>
      </c>
      <c r="K23" s="1">
        <v>3.0999999999999917E-2</v>
      </c>
      <c r="L23" s="1">
        <v>2.0000000000000018E-3</v>
      </c>
      <c r="M23" s="1">
        <v>0.54499999999999993</v>
      </c>
      <c r="N23" s="1">
        <v>5.2999999999999936E-2</v>
      </c>
      <c r="O23" s="29">
        <v>0.11146099999999992</v>
      </c>
    </row>
    <row r="24" spans="1:15" x14ac:dyDescent="0.25">
      <c r="A24" s="78">
        <v>244</v>
      </c>
      <c r="B24" s="28">
        <v>72.834000000000003</v>
      </c>
      <c r="C24" s="2">
        <v>14.303000000000001</v>
      </c>
      <c r="D24" s="2">
        <v>11.347</v>
      </c>
      <c r="E24" s="2">
        <v>20.074999999999999</v>
      </c>
      <c r="F24" s="2">
        <v>30.577999999999999</v>
      </c>
      <c r="G24" s="2">
        <v>11.409000000000001</v>
      </c>
      <c r="H24" s="81">
        <v>27.042999999999999</v>
      </c>
      <c r="I24" s="62">
        <v>0.30999999999999994</v>
      </c>
      <c r="J24" s="58">
        <v>9.5999999999999974E-2</v>
      </c>
      <c r="K24" s="1">
        <v>5.799999999999994E-2</v>
      </c>
      <c r="L24" s="1">
        <v>5.0000000000000044E-3</v>
      </c>
      <c r="M24" s="1">
        <v>4.2999999999999927E-2</v>
      </c>
      <c r="N24" s="1">
        <v>3.0000000000000027E-3</v>
      </c>
      <c r="O24" s="29">
        <v>0.12391699999999994</v>
      </c>
    </row>
    <row r="25" spans="1:15" ht="15.75" thickBot="1" x14ac:dyDescent="0.3">
      <c r="A25" s="79">
        <v>227</v>
      </c>
      <c r="B25" s="30">
        <v>38.783999999999999</v>
      </c>
      <c r="C25" s="31">
        <v>9.5340000000000007</v>
      </c>
      <c r="D25" s="31">
        <v>17.469000000000001</v>
      </c>
      <c r="E25" s="31">
        <v>161.22399999999999</v>
      </c>
      <c r="F25" s="31">
        <v>178.83099999999999</v>
      </c>
      <c r="G25" s="31">
        <v>98.435000000000002</v>
      </c>
      <c r="H25" s="82">
        <v>28.139199999999999</v>
      </c>
      <c r="I25" s="63">
        <v>0.127</v>
      </c>
      <c r="J25" s="89">
        <v>3.499999999999992E-2</v>
      </c>
      <c r="K25" s="44">
        <v>3.6999999999999922E-2</v>
      </c>
      <c r="L25" s="44">
        <v>9.000000000000008E-3</v>
      </c>
      <c r="M25" s="44">
        <v>3.0000000000000027E-3</v>
      </c>
      <c r="N25" s="44">
        <v>0.16699999999999993</v>
      </c>
      <c r="O25" s="32">
        <v>5.6033999999999917E-2</v>
      </c>
    </row>
    <row r="26" spans="1:15" x14ac:dyDescent="0.25">
      <c r="J26" s="59"/>
    </row>
    <row r="27" spans="1:15" x14ac:dyDescent="0.25">
      <c r="A27" s="92" t="s">
        <v>294</v>
      </c>
    </row>
    <row r="28" spans="1:15" x14ac:dyDescent="0.25">
      <c r="A28" s="93" t="s">
        <v>295</v>
      </c>
    </row>
  </sheetData>
  <mergeCells count="2">
    <mergeCell ref="B1:H1"/>
    <mergeCell ref="I1:O1"/>
  </mergeCells>
  <conditionalFormatting sqref="H28:H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M36" sqref="M36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12.7109375" bestFit="1" customWidth="1"/>
    <col min="5" max="5" width="9.28515625" bestFit="1" customWidth="1"/>
    <col min="6" max="8" width="9.28515625" customWidth="1"/>
  </cols>
  <sheetData>
    <row r="1" spans="1:15" ht="15.75" thickBot="1" x14ac:dyDescent="0.3">
      <c r="A1" s="67" t="s">
        <v>17</v>
      </c>
      <c r="B1" s="113" t="s">
        <v>292</v>
      </c>
      <c r="C1" s="114"/>
      <c r="D1" s="114"/>
      <c r="E1" s="114"/>
      <c r="F1" s="114"/>
      <c r="G1" s="114"/>
      <c r="H1" s="115"/>
      <c r="I1" s="116" t="s">
        <v>296</v>
      </c>
      <c r="J1" s="117"/>
      <c r="K1" s="117"/>
      <c r="L1" s="117"/>
      <c r="M1" s="117"/>
      <c r="N1" s="117"/>
      <c r="O1" s="118"/>
    </row>
    <row r="2" spans="1:15" ht="15.75" thickBot="1" x14ac:dyDescent="0.3">
      <c r="A2" s="74" t="s">
        <v>285</v>
      </c>
      <c r="B2" s="75" t="s">
        <v>7</v>
      </c>
      <c r="C2" s="76" t="s">
        <v>5</v>
      </c>
      <c r="D2" s="76" t="s">
        <v>21</v>
      </c>
      <c r="E2" s="76" t="s">
        <v>6</v>
      </c>
      <c r="F2" s="76" t="s">
        <v>8</v>
      </c>
      <c r="G2" s="76" t="s">
        <v>22</v>
      </c>
      <c r="H2" s="77" t="s">
        <v>15</v>
      </c>
      <c r="I2" s="75" t="s">
        <v>7</v>
      </c>
      <c r="J2" s="76" t="s">
        <v>5</v>
      </c>
      <c r="K2" s="76" t="s">
        <v>21</v>
      </c>
      <c r="L2" s="76" t="s">
        <v>6</v>
      </c>
      <c r="M2" s="76" t="s">
        <v>8</v>
      </c>
      <c r="N2" s="76" t="s">
        <v>22</v>
      </c>
      <c r="O2" s="77" t="s">
        <v>15</v>
      </c>
    </row>
    <row r="3" spans="1:15" x14ac:dyDescent="0.25">
      <c r="A3" s="68" t="s">
        <v>162</v>
      </c>
      <c r="B3" s="69">
        <v>22.382999999999999</v>
      </c>
      <c r="C3" s="70">
        <v>23.614999999999998</v>
      </c>
      <c r="D3" s="70">
        <v>14.162000000000001</v>
      </c>
      <c r="E3" s="70">
        <v>21.283000000000001</v>
      </c>
      <c r="F3" s="70">
        <v>30.085999999999999</v>
      </c>
      <c r="G3" s="70">
        <v>33.872</v>
      </c>
      <c r="H3" s="71">
        <v>24.054600000000001</v>
      </c>
      <c r="I3" s="72">
        <v>9.099999999999997E-2</v>
      </c>
      <c r="J3" s="73">
        <v>9.8999999999999977E-2</v>
      </c>
      <c r="K3" s="73">
        <v>2.399999999999991E-2</v>
      </c>
      <c r="L3" s="73">
        <v>6.899999999999995E-2</v>
      </c>
      <c r="M3" s="73">
        <v>0.10399999999999998</v>
      </c>
      <c r="N3" s="73">
        <v>8.9999999999999969E-2</v>
      </c>
      <c r="O3" s="87">
        <v>8.5979999999999945E-2</v>
      </c>
    </row>
    <row r="4" spans="1:15" x14ac:dyDescent="0.25">
      <c r="A4" s="64" t="s">
        <v>290</v>
      </c>
      <c r="B4" s="28">
        <v>14.254</v>
      </c>
      <c r="C4" s="2">
        <v>15.711</v>
      </c>
      <c r="D4" s="2">
        <v>9.8870000000000005</v>
      </c>
      <c r="E4" s="2">
        <v>14.843999999999999</v>
      </c>
      <c r="F4" s="2">
        <v>18.52</v>
      </c>
      <c r="G4" s="2">
        <v>22.449000000000002</v>
      </c>
      <c r="H4" s="36">
        <v>15.6791</v>
      </c>
      <c r="I4" s="62">
        <v>3.499999999999992E-2</v>
      </c>
      <c r="J4" s="1">
        <v>3.7999999999999923E-2</v>
      </c>
      <c r="K4" s="1">
        <v>1.8999999999999906E-2</v>
      </c>
      <c r="L4" s="1">
        <v>4.1999999999999926E-2</v>
      </c>
      <c r="M4" s="1">
        <v>3.8999999999999924E-2</v>
      </c>
      <c r="N4" s="1">
        <v>5.2999999999999936E-2</v>
      </c>
      <c r="O4" s="29">
        <v>3.7324999999999942E-2</v>
      </c>
    </row>
    <row r="5" spans="1:15" x14ac:dyDescent="0.25">
      <c r="A5" s="64" t="s">
        <v>291</v>
      </c>
      <c r="B5" s="28">
        <v>17.05</v>
      </c>
      <c r="C5" s="2">
        <v>19.564</v>
      </c>
      <c r="D5" s="2">
        <v>10.617000000000001</v>
      </c>
      <c r="E5" s="2">
        <v>17.445</v>
      </c>
      <c r="F5" s="2">
        <v>22.244</v>
      </c>
      <c r="G5" s="2">
        <v>23.192</v>
      </c>
      <c r="H5" s="36">
        <v>18.681000000000001</v>
      </c>
      <c r="I5" s="62">
        <v>8.8999999999999968E-2</v>
      </c>
      <c r="J5" s="1">
        <v>0.10899999999999999</v>
      </c>
      <c r="K5" s="1">
        <v>5.4999999999999938E-2</v>
      </c>
      <c r="L5" s="1">
        <v>8.7999999999999967E-2</v>
      </c>
      <c r="M5" s="1">
        <v>9.4999999999999973E-2</v>
      </c>
      <c r="N5" s="1">
        <v>8.4999999999999964E-2</v>
      </c>
      <c r="O5" s="29">
        <v>9.2015999999999987E-2</v>
      </c>
    </row>
    <row r="6" spans="1:15" x14ac:dyDescent="0.25">
      <c r="A6" s="65">
        <v>9</v>
      </c>
      <c r="B6" s="28">
        <v>18.515999999999998</v>
      </c>
      <c r="C6" s="2">
        <v>116.696</v>
      </c>
      <c r="D6" s="2">
        <v>18.332999999999998</v>
      </c>
      <c r="E6" s="2">
        <v>37.752000000000002</v>
      </c>
      <c r="F6" s="2">
        <v>178.44200000000001</v>
      </c>
      <c r="G6" s="2">
        <v>36.786000000000001</v>
      </c>
      <c r="H6" s="36">
        <v>86.644199999999998</v>
      </c>
      <c r="I6" s="62">
        <v>9.3999999999999972E-2</v>
      </c>
      <c r="J6" s="1">
        <v>0.1379999999999999</v>
      </c>
      <c r="K6" s="1">
        <v>3.3999999999999919E-2</v>
      </c>
      <c r="L6" s="1">
        <v>7.2999999999999954E-2</v>
      </c>
      <c r="M6" s="1">
        <v>0.1429999999999999</v>
      </c>
      <c r="N6" s="1">
        <v>9.5999999999999974E-2</v>
      </c>
      <c r="O6" s="29">
        <v>0.10805100000000001</v>
      </c>
    </row>
    <row r="7" spans="1:15" x14ac:dyDescent="0.25">
      <c r="A7" s="65">
        <v>24</v>
      </c>
      <c r="B7" s="28">
        <v>20.2</v>
      </c>
      <c r="C7" s="2">
        <v>23.134</v>
      </c>
      <c r="D7" s="2">
        <v>12.913</v>
      </c>
      <c r="E7" s="2">
        <v>20.428000000000001</v>
      </c>
      <c r="F7" s="2">
        <v>27.128</v>
      </c>
      <c r="G7" s="2">
        <v>29.57</v>
      </c>
      <c r="H7" s="36">
        <v>22.3672</v>
      </c>
      <c r="I7" s="62">
        <v>0.11099999999999999</v>
      </c>
      <c r="J7" s="1">
        <v>0.1399999999999999</v>
      </c>
      <c r="K7" s="1">
        <v>7.6999999999999957E-2</v>
      </c>
      <c r="L7" s="1">
        <v>0.11399999999999999</v>
      </c>
      <c r="M7" s="1">
        <v>0.127</v>
      </c>
      <c r="N7" s="1">
        <v>0.15299999999999991</v>
      </c>
      <c r="O7" s="29">
        <v>0.12127999999999994</v>
      </c>
    </row>
    <row r="8" spans="1:15" x14ac:dyDescent="0.25">
      <c r="A8" s="65">
        <v>30</v>
      </c>
      <c r="B8" s="28">
        <v>20.635999999999999</v>
      </c>
      <c r="C8" s="2">
        <v>24.122</v>
      </c>
      <c r="D8" s="2">
        <v>11.997</v>
      </c>
      <c r="E8" s="2">
        <v>20.786999999999999</v>
      </c>
      <c r="F8" s="2">
        <v>27.33</v>
      </c>
      <c r="G8" s="2">
        <v>27.73</v>
      </c>
      <c r="H8" s="36">
        <v>22.6739</v>
      </c>
      <c r="I8" s="62">
        <v>0.11099999999999999</v>
      </c>
      <c r="J8" s="1">
        <v>0.1389999999999999</v>
      </c>
      <c r="K8" s="1">
        <v>6.899999999999995E-2</v>
      </c>
      <c r="L8" s="1">
        <v>0.11499999999999999</v>
      </c>
      <c r="M8" s="1">
        <v>0.13</v>
      </c>
      <c r="N8" s="1">
        <v>0.122</v>
      </c>
      <c r="O8" s="29">
        <v>0.12006699999999992</v>
      </c>
    </row>
    <row r="9" spans="1:15" x14ac:dyDescent="0.25">
      <c r="A9" s="65">
        <v>36</v>
      </c>
      <c r="B9" s="28">
        <v>14.955</v>
      </c>
      <c r="C9" s="2">
        <v>15.547000000000001</v>
      </c>
      <c r="D9" s="2">
        <v>9.7330000000000005</v>
      </c>
      <c r="E9" s="2">
        <v>15.227</v>
      </c>
      <c r="F9" s="2">
        <v>19.175000000000001</v>
      </c>
      <c r="G9" s="2">
        <v>22.088999999999999</v>
      </c>
      <c r="H9" s="36">
        <v>15.980700000000001</v>
      </c>
      <c r="I9" s="62">
        <v>7.5999999999999956E-2</v>
      </c>
      <c r="J9" s="1">
        <v>7.8999999999999959E-2</v>
      </c>
      <c r="K9" s="1">
        <v>3.9999999999999925E-2</v>
      </c>
      <c r="L9" s="1">
        <v>7.0999999999999952E-2</v>
      </c>
      <c r="M9" s="1">
        <v>7.2999999999999954E-2</v>
      </c>
      <c r="N9" s="1">
        <v>7.2999999999999954E-2</v>
      </c>
      <c r="O9" s="29">
        <v>7.1899999999999964E-2</v>
      </c>
    </row>
    <row r="10" spans="1:15" x14ac:dyDescent="0.25">
      <c r="A10" s="65">
        <v>69</v>
      </c>
      <c r="B10" s="28">
        <v>14.496</v>
      </c>
      <c r="C10" s="2">
        <v>15.170999999999999</v>
      </c>
      <c r="D10" s="2">
        <v>9.6189999999999998</v>
      </c>
      <c r="E10" s="2">
        <v>15.087</v>
      </c>
      <c r="F10" s="2">
        <v>18.986999999999998</v>
      </c>
      <c r="G10" s="2">
        <v>21.501000000000001</v>
      </c>
      <c r="H10" s="36">
        <v>15.694599999999999</v>
      </c>
      <c r="I10" s="62">
        <v>6.6999999999999948E-2</v>
      </c>
      <c r="J10" s="1">
        <v>6.7999999999999949E-2</v>
      </c>
      <c r="K10" s="1">
        <v>3.6999999999999922E-2</v>
      </c>
      <c r="L10" s="1">
        <v>6.4999999999999947E-2</v>
      </c>
      <c r="M10" s="1">
        <v>6.899999999999995E-2</v>
      </c>
      <c r="N10" s="1">
        <v>7.1999999999999953E-2</v>
      </c>
      <c r="O10" s="29">
        <v>6.4816999999999902E-2</v>
      </c>
    </row>
    <row r="11" spans="1:15" x14ac:dyDescent="0.25">
      <c r="A11" s="65">
        <v>82</v>
      </c>
      <c r="B11" s="28">
        <v>16.542999999999999</v>
      </c>
      <c r="C11" s="2">
        <v>18.12</v>
      </c>
      <c r="D11" s="2">
        <v>11.773999999999999</v>
      </c>
      <c r="E11" s="2">
        <v>17.443999999999999</v>
      </c>
      <c r="F11" s="2">
        <v>21.864000000000001</v>
      </c>
      <c r="G11" s="2">
        <v>28.997</v>
      </c>
      <c r="H11" s="36">
        <v>18.4269</v>
      </c>
      <c r="I11" s="62">
        <v>8.5999999999999965E-2</v>
      </c>
      <c r="J11" s="1">
        <v>8.9999999999999969E-2</v>
      </c>
      <c r="K11" s="1">
        <v>5.4999999999999938E-2</v>
      </c>
      <c r="L11" s="1">
        <v>8.5999999999999965E-2</v>
      </c>
      <c r="M11" s="1">
        <v>8.7999999999999967E-2</v>
      </c>
      <c r="N11" s="1">
        <v>9.5999999999999974E-2</v>
      </c>
      <c r="O11" s="29">
        <v>8.5244999999999904E-2</v>
      </c>
    </row>
    <row r="12" spans="1:15" x14ac:dyDescent="0.25">
      <c r="A12" s="65">
        <v>118</v>
      </c>
      <c r="B12" s="28">
        <v>11.069000000000001</v>
      </c>
      <c r="C12" s="2">
        <v>11.847</v>
      </c>
      <c r="D12" s="2">
        <v>8.2100000000000009</v>
      </c>
      <c r="E12" s="2">
        <v>11.824</v>
      </c>
      <c r="F12" s="2">
        <v>14.785</v>
      </c>
      <c r="G12" s="2">
        <v>15.750999999999999</v>
      </c>
      <c r="H12" s="36">
        <v>12.23</v>
      </c>
      <c r="I12" s="62">
        <v>7.0000000000000062E-3</v>
      </c>
      <c r="J12" s="1">
        <v>4.0000000000000036E-3</v>
      </c>
      <c r="K12" s="1">
        <v>2.0000000000000018E-3</v>
      </c>
      <c r="L12" s="1">
        <v>6.0000000000000053E-3</v>
      </c>
      <c r="M12" s="1">
        <v>4.0000000000000036E-3</v>
      </c>
      <c r="N12" s="1">
        <v>6.0000000000000053E-3</v>
      </c>
      <c r="O12" s="29">
        <v>2.2409999999999375E-3</v>
      </c>
    </row>
    <row r="13" spans="1:15" x14ac:dyDescent="0.25">
      <c r="A13" s="65">
        <v>132</v>
      </c>
      <c r="B13" s="28">
        <v>15.173</v>
      </c>
      <c r="C13" s="2">
        <v>16.41</v>
      </c>
      <c r="D13" s="2">
        <v>9.9489999999999998</v>
      </c>
      <c r="E13" s="2">
        <v>15.500999999999999</v>
      </c>
      <c r="F13" s="2">
        <v>19.581</v>
      </c>
      <c r="G13" s="2">
        <v>24.849</v>
      </c>
      <c r="H13" s="36">
        <v>16.5046</v>
      </c>
      <c r="I13" s="62">
        <v>5.799999999999994E-2</v>
      </c>
      <c r="J13" s="1">
        <v>6.7999999999999949E-2</v>
      </c>
      <c r="K13" s="1">
        <v>2.8999999999999915E-2</v>
      </c>
      <c r="L13" s="1">
        <v>6.0999999999999943E-2</v>
      </c>
      <c r="M13" s="1">
        <v>6.1999999999999944E-2</v>
      </c>
      <c r="N13" s="1">
        <v>8.9999999999999969E-2</v>
      </c>
      <c r="O13" s="29">
        <v>6.0690999999999939E-2</v>
      </c>
    </row>
    <row r="14" spans="1:15" x14ac:dyDescent="0.25">
      <c r="A14" s="65">
        <v>211</v>
      </c>
      <c r="B14" s="28">
        <v>23.94</v>
      </c>
      <c r="C14" s="2">
        <v>24.414000000000001</v>
      </c>
      <c r="D14" s="2">
        <v>29.652999999999999</v>
      </c>
      <c r="E14" s="2">
        <v>22.952000000000002</v>
      </c>
      <c r="F14" s="2">
        <v>25.382999999999999</v>
      </c>
      <c r="G14" s="2">
        <v>31.619</v>
      </c>
      <c r="H14" s="36">
        <v>24.988499999999998</v>
      </c>
      <c r="I14" s="62">
        <v>1.6999999999999904E-2</v>
      </c>
      <c r="J14" s="1">
        <v>1.4999999999999902E-2</v>
      </c>
      <c r="K14" s="1">
        <v>3.0000000000000027E-2</v>
      </c>
      <c r="L14" s="1">
        <v>2.399999999999991E-2</v>
      </c>
      <c r="M14" s="1">
        <v>2.8999999999999915E-2</v>
      </c>
      <c r="N14" s="1">
        <v>8.0000000000000071E-3</v>
      </c>
      <c r="O14" s="29">
        <v>1.6111999999999904E-2</v>
      </c>
    </row>
    <row r="15" spans="1:15" x14ac:dyDescent="0.25">
      <c r="A15" s="65">
        <v>218</v>
      </c>
      <c r="B15" s="28">
        <v>19.172999999999998</v>
      </c>
      <c r="C15" s="2">
        <v>22.765999999999998</v>
      </c>
      <c r="D15" s="2">
        <v>11.2</v>
      </c>
      <c r="E15" s="2">
        <v>19.172999999999998</v>
      </c>
      <c r="F15" s="2">
        <v>27.635000000000002</v>
      </c>
      <c r="G15" s="2">
        <v>34.991</v>
      </c>
      <c r="H15" s="36">
        <v>22.001100000000001</v>
      </c>
      <c r="I15" s="62">
        <v>7.5999999999999956E-2</v>
      </c>
      <c r="J15" s="1">
        <v>9.9999999999999978E-2</v>
      </c>
      <c r="K15" s="1">
        <v>2.8999999999999915E-2</v>
      </c>
      <c r="L15" s="1">
        <v>7.5999999999999956E-2</v>
      </c>
      <c r="M15" s="1">
        <v>0.10199999999999998</v>
      </c>
      <c r="N15" s="1">
        <v>0.11599999999999999</v>
      </c>
      <c r="O15" s="29">
        <v>8.5853999999999986E-2</v>
      </c>
    </row>
    <row r="16" spans="1:15" x14ac:dyDescent="0.25">
      <c r="A16" s="65">
        <v>238</v>
      </c>
      <c r="B16" s="28">
        <v>14.945</v>
      </c>
      <c r="C16" s="2">
        <v>15.231</v>
      </c>
      <c r="D16" s="2">
        <v>9.8480000000000008</v>
      </c>
      <c r="E16" s="2">
        <v>14.484999999999999</v>
      </c>
      <c r="F16" s="2">
        <v>16.998000000000001</v>
      </c>
      <c r="G16" s="2">
        <v>20.547000000000001</v>
      </c>
      <c r="H16" s="36">
        <v>15.1828</v>
      </c>
      <c r="I16" s="62">
        <v>6.7999999999999949E-2</v>
      </c>
      <c r="J16" s="1">
        <v>6.4999999999999947E-2</v>
      </c>
      <c r="K16" s="1">
        <v>0</v>
      </c>
      <c r="L16" s="1">
        <v>3.9999999999999925E-2</v>
      </c>
      <c r="M16" s="1">
        <v>1.9999999999999907E-2</v>
      </c>
      <c r="N16" s="1">
        <v>3.0999999999999917E-2</v>
      </c>
      <c r="O16" s="29">
        <v>4.3022999999999922E-2</v>
      </c>
    </row>
    <row r="17" spans="1:15" x14ac:dyDescent="0.25">
      <c r="A17" s="65">
        <v>239</v>
      </c>
      <c r="B17" s="28">
        <v>20.641999999999999</v>
      </c>
      <c r="C17" s="2">
        <v>22.821999999999999</v>
      </c>
      <c r="D17" s="2">
        <v>15.79</v>
      </c>
      <c r="E17" s="2">
        <v>20.568000000000001</v>
      </c>
      <c r="F17" s="2">
        <v>27.494</v>
      </c>
      <c r="G17" s="2">
        <v>28.856000000000002</v>
      </c>
      <c r="H17" s="36">
        <v>22.7165</v>
      </c>
      <c r="I17" s="62">
        <v>4.7999999999999932E-2</v>
      </c>
      <c r="J17" s="1">
        <v>5.4999999999999938E-2</v>
      </c>
      <c r="K17" s="1">
        <v>1.5999999999999903E-2</v>
      </c>
      <c r="L17" s="1">
        <v>3.8999999999999924E-2</v>
      </c>
      <c r="M17" s="1">
        <v>6.4999999999999947E-2</v>
      </c>
      <c r="N17" s="1">
        <v>3.1999999999999917E-2</v>
      </c>
      <c r="O17" s="29">
        <v>4.8960999999999921E-2</v>
      </c>
    </row>
    <row r="18" spans="1:15" x14ac:dyDescent="0.25">
      <c r="A18" s="65">
        <v>245</v>
      </c>
      <c r="B18" s="28">
        <v>12.965</v>
      </c>
      <c r="C18" s="2">
        <v>13.574999999999999</v>
      </c>
      <c r="D18" s="2">
        <v>9.9260000000000002</v>
      </c>
      <c r="E18" s="2">
        <v>13.292999999999999</v>
      </c>
      <c r="F18" s="2">
        <v>17.824999999999999</v>
      </c>
      <c r="G18" s="2">
        <v>19.558</v>
      </c>
      <c r="H18" s="36">
        <v>14.334099999999999</v>
      </c>
      <c r="I18" s="62">
        <v>5.0000000000000044E-3</v>
      </c>
      <c r="J18" s="1">
        <v>1.3000000000000012E-2</v>
      </c>
      <c r="K18" s="1">
        <v>2.4000000000000021E-2</v>
      </c>
      <c r="L18" s="1">
        <v>7.0000000000000062E-3</v>
      </c>
      <c r="M18" s="1">
        <v>6.0000000000000053E-3</v>
      </c>
      <c r="N18" s="1">
        <v>1.6000000000000014E-2</v>
      </c>
      <c r="O18" s="29">
        <v>9.6060000000000034E-3</v>
      </c>
    </row>
    <row r="19" spans="1:15" x14ac:dyDescent="0.25">
      <c r="A19" s="65">
        <v>251</v>
      </c>
      <c r="B19" s="28">
        <v>17.952999999999999</v>
      </c>
      <c r="C19" s="2">
        <v>18.440000000000001</v>
      </c>
      <c r="D19" s="2">
        <v>11.204000000000001</v>
      </c>
      <c r="E19" s="2">
        <v>17.21</v>
      </c>
      <c r="F19" s="2">
        <v>28.675999999999998</v>
      </c>
      <c r="G19" s="2">
        <v>24.44</v>
      </c>
      <c r="H19" s="36">
        <v>20.201799999999999</v>
      </c>
      <c r="I19" s="62">
        <v>0.10499999999999998</v>
      </c>
      <c r="J19" s="1">
        <v>9.6999999999999975E-2</v>
      </c>
      <c r="K19" s="1">
        <v>5.1999999999999935E-2</v>
      </c>
      <c r="L19" s="1">
        <v>8.5999999999999965E-2</v>
      </c>
      <c r="M19" s="1">
        <v>0.10399999999999998</v>
      </c>
      <c r="N19" s="1">
        <v>8.4999999999999964E-2</v>
      </c>
      <c r="O19" s="29">
        <v>9.3801999999999941E-2</v>
      </c>
    </row>
    <row r="20" spans="1:15" x14ac:dyDescent="0.25">
      <c r="A20" s="65">
        <v>252</v>
      </c>
      <c r="B20" s="28">
        <v>18.507999999999999</v>
      </c>
      <c r="C20" s="2">
        <v>116.83</v>
      </c>
      <c r="D20" s="2">
        <v>18.302</v>
      </c>
      <c r="E20" s="2">
        <v>24.283000000000001</v>
      </c>
      <c r="F20" s="2">
        <v>178.4</v>
      </c>
      <c r="G20" s="2">
        <v>37.488</v>
      </c>
      <c r="H20" s="36">
        <v>84.1554</v>
      </c>
      <c r="I20" s="62">
        <v>0.10099999999999998</v>
      </c>
      <c r="J20" s="1">
        <v>0.14499999999999991</v>
      </c>
      <c r="K20" s="1">
        <v>3.5999999999999921E-2</v>
      </c>
      <c r="L20" s="1">
        <v>7.4999999999999956E-2</v>
      </c>
      <c r="M20" s="1">
        <v>0.14599999999999991</v>
      </c>
      <c r="N20" s="1">
        <v>9.7999999999999976E-2</v>
      </c>
      <c r="O20" s="29">
        <v>0.11257499999999998</v>
      </c>
    </row>
    <row r="21" spans="1:15" x14ac:dyDescent="0.25">
      <c r="A21" s="65">
        <v>253</v>
      </c>
      <c r="B21" s="28">
        <v>23.885000000000002</v>
      </c>
      <c r="C21" s="2">
        <v>125.742</v>
      </c>
      <c r="D21" s="2">
        <v>20.489000000000001</v>
      </c>
      <c r="E21" s="2">
        <v>27.475999999999999</v>
      </c>
      <c r="F21" s="2">
        <v>186.39599999999999</v>
      </c>
      <c r="G21" s="2">
        <v>43.241999999999997</v>
      </c>
      <c r="H21" s="36">
        <v>90.387500000000003</v>
      </c>
      <c r="I21" s="62">
        <v>0.1399999999999999</v>
      </c>
      <c r="J21" s="1">
        <v>0.20199999999999996</v>
      </c>
      <c r="K21" s="1">
        <v>5.9999999999999942E-2</v>
      </c>
      <c r="L21" s="1">
        <v>9.6999999999999975E-2</v>
      </c>
      <c r="M21" s="1">
        <v>0.19199999999999995</v>
      </c>
      <c r="N21" s="1">
        <v>0.1379999999999999</v>
      </c>
      <c r="O21" s="29">
        <v>0.15315299999999998</v>
      </c>
    </row>
    <row r="22" spans="1:15" x14ac:dyDescent="0.25">
      <c r="A22" s="65">
        <v>255</v>
      </c>
      <c r="B22" s="28">
        <v>18.803000000000001</v>
      </c>
      <c r="C22" s="2">
        <v>117.10899999999999</v>
      </c>
      <c r="D22" s="2">
        <v>18.591000000000001</v>
      </c>
      <c r="E22" s="2">
        <v>24.087</v>
      </c>
      <c r="F22" s="2">
        <v>178.91800000000001</v>
      </c>
      <c r="G22" s="2">
        <v>37.631999999999998</v>
      </c>
      <c r="H22" s="36">
        <v>84.403199999999998</v>
      </c>
      <c r="I22" s="62">
        <v>0.10099999999999998</v>
      </c>
      <c r="J22" s="1">
        <v>0.14499999999999991</v>
      </c>
      <c r="K22" s="1">
        <v>3.7999999999999923E-2</v>
      </c>
      <c r="L22" s="1">
        <v>7.5999999999999956E-2</v>
      </c>
      <c r="M22" s="1">
        <v>0.15299999999999991</v>
      </c>
      <c r="N22" s="1">
        <v>0.10199999999999998</v>
      </c>
      <c r="O22" s="29">
        <v>0.11473499999999992</v>
      </c>
    </row>
    <row r="23" spans="1:15" x14ac:dyDescent="0.25">
      <c r="A23" s="65">
        <v>256</v>
      </c>
      <c r="B23" s="28">
        <v>19.111999999999998</v>
      </c>
      <c r="C23" s="2">
        <v>116.901</v>
      </c>
      <c r="D23" s="2">
        <v>18.488</v>
      </c>
      <c r="E23" s="2">
        <v>44.999000000000002</v>
      </c>
      <c r="F23" s="2">
        <v>178.809</v>
      </c>
      <c r="G23" s="2">
        <v>333.577</v>
      </c>
      <c r="H23" s="36">
        <v>98.477599999999995</v>
      </c>
      <c r="I23" s="62">
        <v>9.7999999999999976E-2</v>
      </c>
      <c r="J23" s="1">
        <v>0.1409999999999999</v>
      </c>
      <c r="K23" s="1">
        <v>3.5999999999999921E-2</v>
      </c>
      <c r="L23" s="1">
        <v>7.4999999999999956E-2</v>
      </c>
      <c r="M23" s="1">
        <v>0.14799999999999991</v>
      </c>
      <c r="N23" s="1">
        <v>0.10099999999999998</v>
      </c>
      <c r="O23" s="29">
        <v>0.11146099999999992</v>
      </c>
    </row>
    <row r="24" spans="1:15" x14ac:dyDescent="0.25">
      <c r="A24" s="65">
        <v>244</v>
      </c>
      <c r="B24" s="28">
        <v>24.94</v>
      </c>
      <c r="C24" s="2">
        <v>29.094999999999999</v>
      </c>
      <c r="D24" s="2">
        <v>14.457000000000001</v>
      </c>
      <c r="E24" s="2">
        <v>24.221</v>
      </c>
      <c r="F24" s="2">
        <v>32.853000000000002</v>
      </c>
      <c r="G24" s="2">
        <v>29.774999999999999</v>
      </c>
      <c r="H24" s="60">
        <v>27.042999999999999</v>
      </c>
      <c r="I24" s="62">
        <v>0.11299999999999999</v>
      </c>
      <c r="J24" s="1">
        <v>0.1389999999999999</v>
      </c>
      <c r="K24" s="1">
        <v>8.3999999999999964E-2</v>
      </c>
      <c r="L24" s="1">
        <v>0.10699999999999998</v>
      </c>
      <c r="M24" s="1">
        <v>0.1419999999999999</v>
      </c>
      <c r="N24" s="1">
        <v>0.1389999999999999</v>
      </c>
      <c r="O24" s="29">
        <v>0.12391699999999994</v>
      </c>
    </row>
    <row r="25" spans="1:15" ht="15.75" thickBot="1" x14ac:dyDescent="0.3">
      <c r="A25" s="66">
        <v>227</v>
      </c>
      <c r="B25" s="30">
        <v>26.259</v>
      </c>
      <c r="C25" s="31">
        <v>18.47</v>
      </c>
      <c r="D25" s="31">
        <v>9.7240000000000002</v>
      </c>
      <c r="E25" s="31">
        <v>15.273</v>
      </c>
      <c r="F25" s="31">
        <v>55.326000000000001</v>
      </c>
      <c r="G25" s="31">
        <v>32.387999999999998</v>
      </c>
      <c r="H25" s="61">
        <v>28.139199999999999</v>
      </c>
      <c r="I25" s="63">
        <v>5.0999999999999934E-2</v>
      </c>
      <c r="J25" s="44">
        <v>5.9999999999999942E-2</v>
      </c>
      <c r="K25" s="44">
        <v>3.8999999999999924E-2</v>
      </c>
      <c r="L25" s="44">
        <v>6.3999999999999946E-2</v>
      </c>
      <c r="M25" s="44">
        <v>5.1999999999999935E-2</v>
      </c>
      <c r="N25" s="44">
        <v>8.4999999999999964E-2</v>
      </c>
      <c r="O25" s="32">
        <v>5.6033999999999917E-2</v>
      </c>
    </row>
    <row r="27" spans="1:15" x14ac:dyDescent="0.25">
      <c r="A27" s="92" t="s">
        <v>294</v>
      </c>
    </row>
    <row r="28" spans="1:15" x14ac:dyDescent="0.25">
      <c r="A28" s="93" t="s">
        <v>295</v>
      </c>
    </row>
  </sheetData>
  <mergeCells count="2">
    <mergeCell ref="B1:H1"/>
    <mergeCell ref="I1:O1"/>
  </mergeCells>
  <conditionalFormatting sqref="H26:H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70" zoomScaleNormal="70" workbookViewId="0">
      <pane ySplit="2" topLeftCell="A3" activePane="bottomLeft" state="frozen"/>
      <selection pane="bottomLeft" activeCell="K44" sqref="K44"/>
    </sheetView>
  </sheetViews>
  <sheetFormatPr defaultRowHeight="15" x14ac:dyDescent="0.25"/>
  <cols>
    <col min="1" max="1" width="13" bestFit="1" customWidth="1"/>
    <col min="2" max="2" width="18.5703125" bestFit="1" customWidth="1"/>
    <col min="3" max="3" width="19" bestFit="1" customWidth="1"/>
    <col min="4" max="4" width="25.85546875" bestFit="1" customWidth="1"/>
    <col min="5" max="5" width="9.140625" customWidth="1"/>
    <col min="6" max="6" width="12" customWidth="1"/>
    <col min="7" max="8" width="9.140625" customWidth="1"/>
    <col min="9" max="9" width="13.85546875" bestFit="1" customWidth="1"/>
    <col min="10" max="10" width="15.42578125" bestFit="1" customWidth="1"/>
    <col min="11" max="11" width="9.140625" customWidth="1"/>
    <col min="12" max="12" width="15.42578125" bestFit="1" customWidth="1"/>
    <col min="13" max="13" width="11.140625" customWidth="1"/>
    <col min="14" max="18" width="9.28515625" customWidth="1"/>
    <col min="19" max="19" width="11.7109375" bestFit="1" customWidth="1"/>
    <col min="20" max="20" width="12" bestFit="1" customWidth="1"/>
    <col min="21" max="21" width="12" customWidth="1"/>
    <col min="22" max="22" width="16.42578125" customWidth="1"/>
    <col min="23" max="23" width="12.140625" bestFit="1" customWidth="1"/>
  </cols>
  <sheetData>
    <row r="1" spans="1:23" x14ac:dyDescent="0.25">
      <c r="A1" s="110" t="s">
        <v>17</v>
      </c>
      <c r="B1" s="111"/>
      <c r="C1" s="111"/>
      <c r="D1" s="112"/>
      <c r="E1" s="98" t="s">
        <v>292</v>
      </c>
      <c r="F1" s="99"/>
      <c r="G1" s="99"/>
      <c r="H1" s="99"/>
      <c r="I1" s="99"/>
      <c r="J1" s="99"/>
      <c r="K1" s="100"/>
      <c r="L1" s="101" t="s">
        <v>296</v>
      </c>
      <c r="M1" s="102"/>
      <c r="N1" s="102"/>
      <c r="O1" s="102"/>
      <c r="P1" s="102"/>
      <c r="Q1" s="102"/>
      <c r="R1" s="103"/>
      <c r="S1" s="106" t="s">
        <v>288</v>
      </c>
      <c r="T1" s="107"/>
      <c r="U1" s="107"/>
      <c r="V1" s="108"/>
    </row>
    <row r="2" spans="1:23" ht="42.75" customHeight="1" x14ac:dyDescent="0.25">
      <c r="A2" s="26" t="s">
        <v>285</v>
      </c>
      <c r="B2" s="5" t="s">
        <v>284</v>
      </c>
      <c r="C2" s="5" t="s">
        <v>28</v>
      </c>
      <c r="D2" s="35" t="s">
        <v>106</v>
      </c>
      <c r="E2" s="49" t="s">
        <v>0</v>
      </c>
      <c r="F2" s="10" t="s">
        <v>1</v>
      </c>
      <c r="G2" s="10" t="s">
        <v>2</v>
      </c>
      <c r="H2" s="10" t="s">
        <v>3</v>
      </c>
      <c r="I2" s="10" t="s">
        <v>4</v>
      </c>
      <c r="J2" s="10" t="s">
        <v>9</v>
      </c>
      <c r="K2" s="50" t="s">
        <v>15</v>
      </c>
      <c r="L2" s="47" t="s">
        <v>0</v>
      </c>
      <c r="M2" s="11" t="s">
        <v>1</v>
      </c>
      <c r="N2" s="11" t="s">
        <v>2</v>
      </c>
      <c r="O2" s="11" t="s">
        <v>3</v>
      </c>
      <c r="P2" s="11" t="s">
        <v>4</v>
      </c>
      <c r="Q2" s="11" t="s">
        <v>9</v>
      </c>
      <c r="R2" s="48" t="s">
        <v>15</v>
      </c>
      <c r="S2" s="42" t="s">
        <v>300</v>
      </c>
      <c r="T2" s="5" t="s">
        <v>293</v>
      </c>
      <c r="U2" s="5" t="s">
        <v>302</v>
      </c>
      <c r="V2" s="35" t="s">
        <v>301</v>
      </c>
    </row>
    <row r="3" spans="1:23" x14ac:dyDescent="0.25">
      <c r="A3" s="90">
        <v>118</v>
      </c>
      <c r="B3" s="6" t="str">
        <f>VLOOKUP(A3,Methods!A:J,6,FALSE)</f>
        <v>Smyl, S.</v>
      </c>
      <c r="C3" s="6" t="str">
        <f>VLOOKUP(A3,Methods!A:J,9,FALSE)</f>
        <v>Uber Technologies</v>
      </c>
      <c r="D3" s="52" t="str">
        <f>VLOOKUP(A3,Methods!A:J,10,FALSE)</f>
        <v>Hybrid</v>
      </c>
      <c r="E3" s="28">
        <f>VLOOKUP(A3,'Prediction Intervals-Frequency'!A:O,2,FALSE)</f>
        <v>23.898</v>
      </c>
      <c r="F3" s="2">
        <f>VLOOKUP(A3,'Prediction Intervals-Frequency'!A:O,3,FALSE)</f>
        <v>8.5510000000000002</v>
      </c>
      <c r="G3" s="2">
        <f>VLOOKUP(A3,'Prediction Intervals-Frequency'!A:O,4,FALSE)</f>
        <v>7.2050000000000001</v>
      </c>
      <c r="H3" s="2">
        <f>VLOOKUP(A3,'Prediction Intervals-Frequency'!A:O,5,FALSE)</f>
        <v>22.033999999999999</v>
      </c>
      <c r="I3" s="2">
        <f>VLOOKUP(A3,'Prediction Intervals-Frequency'!A:O,6,FALSE)</f>
        <v>26.283000000000001</v>
      </c>
      <c r="J3" s="2">
        <f>VLOOKUP(A3,'Prediction Intervals-Frequency'!A:O,7,FALSE)</f>
        <v>7.9279999999999999</v>
      </c>
      <c r="K3" s="29">
        <f>VLOOKUP(A3,'Prediction Intervals-Frequency'!A:O,8,FALSE)</f>
        <v>12.23</v>
      </c>
      <c r="L3" s="28">
        <f>VLOOKUP(A3,'Prediction Intervals-Frequency'!A:O,9,FALSE)</f>
        <v>3.0000000000000027E-3</v>
      </c>
      <c r="M3" s="2">
        <f>VLOOKUP(A3,'Prediction Intervals-Frequency'!A:O,10,FALSE)</f>
        <v>4.0000000000000036E-3</v>
      </c>
      <c r="N3" s="2">
        <f>VLOOKUP(A3,'Prediction Intervals-Frequency'!A:O,11,FALSE)</f>
        <v>5.0000000000000044E-3</v>
      </c>
      <c r="O3" s="2">
        <f>VLOOKUP(A3,'Prediction Intervals-Frequency'!A:O,12,FALSE)</f>
        <v>2.0999999999999908E-2</v>
      </c>
      <c r="P3" s="2">
        <f>VLOOKUP(A3,'Prediction Intervals-Frequency'!A:O,13,FALSE)</f>
        <v>4.0000000000000036E-3</v>
      </c>
      <c r="Q3" s="2">
        <f>VLOOKUP(A3,'Prediction Intervals-Frequency'!A:O,14,FALSE)</f>
        <v>3.9999999999999925E-2</v>
      </c>
      <c r="R3" s="29">
        <f>VLOOKUP(A3,'Prediction Intervals-Frequency'!A:O,15,FALSE)</f>
        <v>2.2409999999999375E-3</v>
      </c>
      <c r="S3" s="95">
        <f>IF(K3&lt;K$17,1,0)</f>
        <v>1</v>
      </c>
      <c r="T3" s="9">
        <f>RANK(K3,K$3:K$28,1)</f>
        <v>1</v>
      </c>
      <c r="U3" s="1">
        <f>RANK(R3,R$3:R$28,1)</f>
        <v>1</v>
      </c>
      <c r="V3" s="36">
        <f>(K$17-K3)*100/K$17</f>
        <v>49.1573337324254</v>
      </c>
      <c r="W3" s="3"/>
    </row>
    <row r="4" spans="1:23" x14ac:dyDescent="0.25">
      <c r="A4" s="78">
        <v>245</v>
      </c>
      <c r="B4" s="6" t="str">
        <f>VLOOKUP(A4,Methods!A:J,6,FALSE)</f>
        <v>Montero-Manso, P., Talagala, T., Hyndman, R. J. &amp; Athanasopoulos, G.</v>
      </c>
      <c r="C4" s="6" t="str">
        <f>VLOOKUP(A4,Methods!A:J,9,FALSE)</f>
        <v>University of A Coruña &amp; Monash University</v>
      </c>
      <c r="D4" s="52" t="str">
        <f>VLOOKUP(A4,Methods!A:J,10,FALSE)</f>
        <v>Combination (S &amp; ML)</v>
      </c>
      <c r="E4" s="28">
        <f>VLOOKUP(A4,'Prediction Intervals-Frequency'!A:O,2,FALSE)</f>
        <v>27.477</v>
      </c>
      <c r="F4" s="2">
        <f>VLOOKUP(A4,'Prediction Intervals-Frequency'!A:O,3,FALSE)</f>
        <v>9.3840000000000003</v>
      </c>
      <c r="G4" s="2">
        <f>VLOOKUP(A4,'Prediction Intervals-Frequency'!A:O,4,FALSE)</f>
        <v>8.6560000000000006</v>
      </c>
      <c r="H4" s="2">
        <f>VLOOKUP(A4,'Prediction Intervals-Frequency'!A:O,5,FALSE)</f>
        <v>21.530999999999999</v>
      </c>
      <c r="I4" s="2">
        <f>VLOOKUP(A4,'Prediction Intervals-Frequency'!A:O,6,FALSE)</f>
        <v>34.378999999999998</v>
      </c>
      <c r="J4" s="2">
        <f>VLOOKUP(A4,'Prediction Intervals-Frequency'!A:O,7,FALSE)</f>
        <v>18.509</v>
      </c>
      <c r="K4" s="29">
        <f>VLOOKUP(A4,'Prediction Intervals-Frequency'!A:O,8,FALSE)</f>
        <v>14.334099999999999</v>
      </c>
      <c r="L4" s="28">
        <f>VLOOKUP(A4,'Prediction Intervals-Frequency'!A:O,9,FALSE)</f>
        <v>1.3999999999999901E-2</v>
      </c>
      <c r="M4" s="2">
        <f>VLOOKUP(A4,'Prediction Intervals-Frequency'!A:O,10,FALSE)</f>
        <v>1.6000000000000014E-2</v>
      </c>
      <c r="N4" s="2">
        <f>VLOOKUP(A4,'Prediction Intervals-Frequency'!A:O,11,FALSE)</f>
        <v>1.6000000000000014E-2</v>
      </c>
      <c r="O4" s="2">
        <f>VLOOKUP(A4,'Prediction Intervals-Frequency'!A:O,12,FALSE)</f>
        <v>4.0000000000000036E-2</v>
      </c>
      <c r="P4" s="2">
        <f>VLOOKUP(A4,'Prediction Intervals-Frequency'!A:O,13,FALSE)</f>
        <v>2.6000000000000023E-2</v>
      </c>
      <c r="Q4" s="2">
        <f>VLOOKUP(A4,'Prediction Intervals-Frequency'!A:O,14,FALSE)</f>
        <v>2.9000000000000026E-2</v>
      </c>
      <c r="R4" s="29">
        <f>VLOOKUP(A4,'Prediction Intervals-Frequency'!A:O,15,FALSE)</f>
        <v>9.6060000000000034E-3</v>
      </c>
      <c r="S4" s="95">
        <f t="shared" ref="S4:S25" si="0">IF(K4&lt;K$17,1,0)</f>
        <v>1</v>
      </c>
      <c r="T4" s="9">
        <f t="shared" ref="T4:T25" si="1">RANK(K4,K$3:K$28,1)</f>
        <v>2</v>
      </c>
      <c r="U4" s="1">
        <f t="shared" ref="U4:U25" si="2">RANK(R4,R$3:R$28,1)</f>
        <v>2</v>
      </c>
      <c r="V4" s="36">
        <f t="shared" ref="V4:V25" si="3">(K$17-K4)*100/K$17</f>
        <v>40.410150241533849</v>
      </c>
      <c r="W4" s="3"/>
    </row>
    <row r="5" spans="1:23" x14ac:dyDescent="0.25">
      <c r="A5" s="78">
        <v>238</v>
      </c>
      <c r="B5" s="6" t="str">
        <f>VLOOKUP(A5,Methods!A:J,6,FALSE)</f>
        <v>Doornik, J., Hendry, D. &amp; Castle, J.</v>
      </c>
      <c r="C5" s="6" t="str">
        <f>VLOOKUP(A5,Methods!A:J,9,FALSE)</f>
        <v>University of Oxford</v>
      </c>
      <c r="D5" s="52" t="str">
        <f>VLOOKUP(A5,Methods!A:J,10,FALSE)</f>
        <v>Combination (S)</v>
      </c>
      <c r="E5" s="28">
        <f>VLOOKUP(A5,'Prediction Intervals-Frequency'!A:O,2,FALSE)</f>
        <v>30.2</v>
      </c>
      <c r="F5" s="2">
        <f>VLOOKUP(A5,'Prediction Intervals-Frequency'!A:O,3,FALSE)</f>
        <v>9.8480000000000008</v>
      </c>
      <c r="G5" s="2">
        <f>VLOOKUP(A5,'Prediction Intervals-Frequency'!A:O,4,FALSE)</f>
        <v>9.4939999999999998</v>
      </c>
      <c r="H5" s="2">
        <f>VLOOKUP(A5,'Prediction Intervals-Frequency'!A:O,5,FALSE)</f>
        <v>16.469000000000001</v>
      </c>
      <c r="I5" s="2">
        <f>VLOOKUP(A5,'Prediction Intervals-Frequency'!A:O,6,FALSE)</f>
        <v>29.132999999999999</v>
      </c>
      <c r="J5" s="2">
        <f>VLOOKUP(A5,'Prediction Intervals-Frequency'!A:O,7,FALSE)</f>
        <v>6.1390000000000002</v>
      </c>
      <c r="K5" s="29">
        <f>VLOOKUP(A5,'Prediction Intervals-Frequency'!A:O,8,FALSE)</f>
        <v>15.1828</v>
      </c>
      <c r="L5" s="28">
        <f>VLOOKUP(A5,'Prediction Intervals-Frequency'!A:O,9,FALSE)</f>
        <v>3.6999999999999922E-2</v>
      </c>
      <c r="M5" s="2">
        <f>VLOOKUP(A5,'Prediction Intervals-Frequency'!A:O,10,FALSE)</f>
        <v>2.8999999999999915E-2</v>
      </c>
      <c r="N5" s="2">
        <f>VLOOKUP(A5,'Prediction Intervals-Frequency'!A:O,11,FALSE)</f>
        <v>5.3999999999999937E-2</v>
      </c>
      <c r="O5" s="2">
        <f>VLOOKUP(A5,'Prediction Intervals-Frequency'!A:O,12,FALSE)</f>
        <v>5.2999999999999936E-2</v>
      </c>
      <c r="P5" s="2">
        <f>VLOOKUP(A5,'Prediction Intervals-Frequency'!A:O,13,FALSE)</f>
        <v>4.0999999999999925E-2</v>
      </c>
      <c r="Q5" s="2">
        <f>VLOOKUP(A5,'Prediction Intervals-Frequency'!A:O,14,FALSE)</f>
        <v>2.0000000000000018E-3</v>
      </c>
      <c r="R5" s="29">
        <f>VLOOKUP(A5,'Prediction Intervals-Frequency'!A:O,15,FALSE)</f>
        <v>4.3022999999999922E-2</v>
      </c>
      <c r="S5" s="95">
        <f t="shared" si="0"/>
        <v>1</v>
      </c>
      <c r="T5" s="9">
        <f t="shared" si="1"/>
        <v>3</v>
      </c>
      <c r="U5" s="1">
        <f t="shared" si="2"/>
        <v>5</v>
      </c>
      <c r="V5" s="36">
        <f t="shared" si="3"/>
        <v>36.881926949523169</v>
      </c>
      <c r="W5" s="3"/>
    </row>
    <row r="6" spans="1:23" x14ac:dyDescent="0.25">
      <c r="A6" s="83" t="s">
        <v>290</v>
      </c>
      <c r="B6" s="6" t="str">
        <f>VLOOKUP(A6,Methods!A:J,6,FALSE)</f>
        <v>The M4 Team</v>
      </c>
      <c r="C6" s="6" t="str">
        <f>VLOOKUP(A6,Methods!A:J,9,FALSE)</f>
        <v>Benchmark</v>
      </c>
      <c r="D6" s="52" t="str">
        <f>VLOOKUP(A6,Methods!A:J,10,FALSE)</f>
        <v>Statistical</v>
      </c>
      <c r="E6" s="28">
        <f>VLOOKUP(A6,'Prediction Intervals-Frequency'!A:O,2,FALSE)</f>
        <v>34.9</v>
      </c>
      <c r="F6" s="2">
        <f>VLOOKUP(A6,'Prediction Intervals-Frequency'!A:O,3,FALSE)</f>
        <v>9.452</v>
      </c>
      <c r="G6" s="2">
        <f>VLOOKUP(A6,'Prediction Intervals-Frequency'!A:O,4,FALSE)</f>
        <v>8.2970000000000006</v>
      </c>
      <c r="H6" s="2">
        <f>VLOOKUP(A6,'Prediction Intervals-Frequency'!A:O,5,FALSE)</f>
        <v>20.385999999999999</v>
      </c>
      <c r="I6" s="2">
        <f>VLOOKUP(A6,'Prediction Intervals-Frequency'!A:O,6,FALSE)</f>
        <v>29.7</v>
      </c>
      <c r="J6" s="2">
        <f>VLOOKUP(A6,'Prediction Intervals-Frequency'!A:O,7,FALSE)</f>
        <v>17.486999999999998</v>
      </c>
      <c r="K6" s="29">
        <f>VLOOKUP(A6,'Prediction Intervals-Frequency'!A:O,8,FALSE)</f>
        <v>15.6791</v>
      </c>
      <c r="L6" s="28">
        <f>VLOOKUP(A6,'Prediction Intervals-Frequency'!A:O,9,FALSE)</f>
        <v>0.11099999999999999</v>
      </c>
      <c r="M6" s="2">
        <f>VLOOKUP(A6,'Prediction Intervals-Frequency'!A:O,10,FALSE)</f>
        <v>1.7999999999999905E-2</v>
      </c>
      <c r="N6" s="2">
        <f>VLOOKUP(A6,'Prediction Intervals-Frequency'!A:O,11,FALSE)</f>
        <v>1.5999999999999903E-2</v>
      </c>
      <c r="O6" s="2">
        <f>VLOOKUP(A6,'Prediction Intervals-Frequency'!A:O,12,FALSE)</f>
        <v>1.4000000000000012E-2</v>
      </c>
      <c r="P6" s="2">
        <f>VLOOKUP(A6,'Prediction Intervals-Frequency'!A:O,13,FALSE)</f>
        <v>1.0000000000000009E-3</v>
      </c>
      <c r="Q6" s="2">
        <f>VLOOKUP(A6,'Prediction Intervals-Frequency'!A:O,14,FALSE)</f>
        <v>1.0000000000000009E-3</v>
      </c>
      <c r="R6" s="29">
        <f>VLOOKUP(A6,'Prediction Intervals-Frequency'!A:O,15,FALSE)</f>
        <v>3.7324999999999942E-2</v>
      </c>
      <c r="S6" s="95">
        <f t="shared" si="0"/>
        <v>1</v>
      </c>
      <c r="T6" s="9">
        <f t="shared" si="1"/>
        <v>4</v>
      </c>
      <c r="U6" s="1">
        <f t="shared" si="2"/>
        <v>4</v>
      </c>
      <c r="V6" s="36">
        <f t="shared" si="3"/>
        <v>34.818704114805485</v>
      </c>
      <c r="W6" s="3"/>
    </row>
    <row r="7" spans="1:23" x14ac:dyDescent="0.25">
      <c r="A7" s="78">
        <v>69</v>
      </c>
      <c r="B7" s="6" t="str">
        <f>VLOOKUP(A7,Methods!A:J,6,FALSE)</f>
        <v>Fiorucci, J. A. &amp; Louzada, F.</v>
      </c>
      <c r="C7" s="6" t="str">
        <f>VLOOKUP(A7,Methods!A:J,9,FALSE)</f>
        <v>University of Brasilia &amp; University of São Paulo</v>
      </c>
      <c r="D7" s="52" t="str">
        <f>VLOOKUP(A7,Methods!A:J,10,FALSE)</f>
        <v>Combination (S)</v>
      </c>
      <c r="E7" s="28">
        <f>VLOOKUP(A7,'Prediction Intervals-Frequency'!A:O,2,FALSE)</f>
        <v>35.844000000000001</v>
      </c>
      <c r="F7" s="2">
        <f>VLOOKUP(A7,'Prediction Intervals-Frequency'!A:O,3,FALSE)</f>
        <v>9.42</v>
      </c>
      <c r="G7" s="2">
        <f>VLOOKUP(A7,'Prediction Intervals-Frequency'!A:O,4,FALSE)</f>
        <v>8.0289999999999999</v>
      </c>
      <c r="H7" s="2">
        <f>VLOOKUP(A7,'Prediction Intervals-Frequency'!A:O,5,FALSE)</f>
        <v>17.396000000000001</v>
      </c>
      <c r="I7" s="2">
        <f>VLOOKUP(A7,'Prediction Intervals-Frequency'!A:O,6,FALSE)</f>
        <v>29.192</v>
      </c>
      <c r="J7" s="2">
        <f>VLOOKUP(A7,'Prediction Intervals-Frequency'!A:O,7,FALSE)</f>
        <v>9.4380000000000006</v>
      </c>
      <c r="K7" s="29">
        <f>VLOOKUP(A7,'Prediction Intervals-Frequency'!A:O,8,FALSE)</f>
        <v>15.694599999999999</v>
      </c>
      <c r="L7" s="28">
        <f>VLOOKUP(A7,'Prediction Intervals-Frequency'!A:O,9,FALSE)</f>
        <v>0.16399999999999992</v>
      </c>
      <c r="M7" s="2">
        <f>VLOOKUP(A7,'Prediction Intervals-Frequency'!A:O,10,FALSE)</f>
        <v>5.5999999999999939E-2</v>
      </c>
      <c r="N7" s="2">
        <f>VLOOKUP(A7,'Prediction Intervals-Frequency'!A:O,11,FALSE)</f>
        <v>2.7999999999999914E-2</v>
      </c>
      <c r="O7" s="2">
        <f>VLOOKUP(A7,'Prediction Intervals-Frequency'!A:O,12,FALSE)</f>
        <v>8.0000000000000071E-3</v>
      </c>
      <c r="P7" s="2">
        <f>VLOOKUP(A7,'Prediction Intervals-Frequency'!A:O,13,FALSE)</f>
        <v>1.0000000000000009E-2</v>
      </c>
      <c r="Q7" s="2">
        <f>VLOOKUP(A7,'Prediction Intervals-Frequency'!A:O,14,FALSE)</f>
        <v>3.3000000000000029E-2</v>
      </c>
      <c r="R7" s="29">
        <f>VLOOKUP(A7,'Prediction Intervals-Frequency'!A:O,15,FALSE)</f>
        <v>6.4816999999999902E-2</v>
      </c>
      <c r="S7" s="95">
        <f t="shared" si="0"/>
        <v>1</v>
      </c>
      <c r="T7" s="9">
        <f t="shared" si="1"/>
        <v>5</v>
      </c>
      <c r="U7" s="1">
        <f t="shared" si="2"/>
        <v>9</v>
      </c>
      <c r="V7" s="36">
        <f t="shared" si="3"/>
        <v>34.754267375055086</v>
      </c>
      <c r="W7" s="3"/>
    </row>
    <row r="8" spans="1:23" x14ac:dyDescent="0.25">
      <c r="A8" s="78">
        <v>36</v>
      </c>
      <c r="B8" s="6" t="str">
        <f>VLOOKUP(A8,Methods!A:J,6,FALSE)</f>
        <v>Petropoulos, F. &amp; Svetunkov, I.</v>
      </c>
      <c r="C8" s="6" t="str">
        <f>VLOOKUP(A8,Methods!A:J,9,FALSE)</f>
        <v>University of Bath &amp; Lancaster University</v>
      </c>
      <c r="D8" s="52" t="str">
        <f>VLOOKUP(A8,Methods!A:J,10,FALSE)</f>
        <v>Combination (S)</v>
      </c>
      <c r="E8" s="28">
        <f>VLOOKUP(A8,'Prediction Intervals-Frequency'!A:O,2,FALSE)</f>
        <v>35.945</v>
      </c>
      <c r="F8" s="2">
        <f>VLOOKUP(A8,'Prediction Intervals-Frequency'!A:O,3,FALSE)</f>
        <v>9.8930000000000007</v>
      </c>
      <c r="G8" s="2">
        <f>VLOOKUP(A8,'Prediction Intervals-Frequency'!A:O,4,FALSE)</f>
        <v>8.23</v>
      </c>
      <c r="H8" s="2">
        <f>VLOOKUP(A8,'Prediction Intervals-Frequency'!A:O,5,FALSE)</f>
        <v>16.2</v>
      </c>
      <c r="I8" s="2">
        <f>VLOOKUP(A8,'Prediction Intervals-Frequency'!A:O,6,FALSE)</f>
        <v>30.155999999999999</v>
      </c>
      <c r="J8" s="2">
        <f>VLOOKUP(A8,'Prediction Intervals-Frequency'!A:O,7,FALSE)</f>
        <v>13.558999999999999</v>
      </c>
      <c r="K8" s="29">
        <f>VLOOKUP(A8,'Prediction Intervals-Frequency'!A:O,8,FALSE)</f>
        <v>15.980700000000001</v>
      </c>
      <c r="L8" s="28">
        <f>VLOOKUP(A8,'Prediction Intervals-Frequency'!A:O,9,FALSE)</f>
        <v>0.17099999999999993</v>
      </c>
      <c r="M8" s="2">
        <f>VLOOKUP(A8,'Prediction Intervals-Frequency'!A:O,10,FALSE)</f>
        <v>6.3999999999999946E-2</v>
      </c>
      <c r="N8" s="2">
        <f>VLOOKUP(A8,'Prediction Intervals-Frequency'!A:O,11,FALSE)</f>
        <v>3.499999999999992E-2</v>
      </c>
      <c r="O8" s="2">
        <f>VLOOKUP(A8,'Prediction Intervals-Frequency'!A:O,12,FALSE)</f>
        <v>1.2000000000000011E-2</v>
      </c>
      <c r="P8" s="2">
        <f>VLOOKUP(A8,'Prediction Intervals-Frequency'!A:O,13,FALSE)</f>
        <v>1.7999999999999905E-2</v>
      </c>
      <c r="Q8" s="2">
        <f>VLOOKUP(A8,'Prediction Intervals-Frequency'!A:O,14,FALSE)</f>
        <v>2.4000000000000021E-2</v>
      </c>
      <c r="R8" s="29">
        <f>VLOOKUP(A8,'Prediction Intervals-Frequency'!A:O,15,FALSE)</f>
        <v>7.1899999999999964E-2</v>
      </c>
      <c r="S8" s="95">
        <f t="shared" si="0"/>
        <v>1</v>
      </c>
      <c r="T8" s="9">
        <f t="shared" si="1"/>
        <v>6</v>
      </c>
      <c r="U8" s="1">
        <f t="shared" si="2"/>
        <v>10</v>
      </c>
      <c r="V8" s="36">
        <f t="shared" si="3"/>
        <v>33.564889875533162</v>
      </c>
      <c r="W8" s="3"/>
    </row>
    <row r="9" spans="1:23" x14ac:dyDescent="0.25">
      <c r="A9" s="78">
        <v>132</v>
      </c>
      <c r="B9" s="6" t="str">
        <f>VLOOKUP(A9,Methods!A:J,6,FALSE)</f>
        <v>Roubinchtein, A.</v>
      </c>
      <c r="C9" s="6" t="str">
        <f>VLOOKUP(A9,Methods!A:J,9,FALSE)</f>
        <v>Washington State Employment Security Department</v>
      </c>
      <c r="D9" s="52" t="str">
        <f>VLOOKUP(A9,Methods!A:J,10,FALSE)</f>
        <v>Combination (S)</v>
      </c>
      <c r="E9" s="28">
        <f>VLOOKUP(A9,'Prediction Intervals-Frequency'!A:O,2,FALSE)</f>
        <v>37.706000000000003</v>
      </c>
      <c r="F9" s="2">
        <f>VLOOKUP(A9,'Prediction Intervals-Frequency'!A:O,3,FALSE)</f>
        <v>9.9450000000000003</v>
      </c>
      <c r="G9" s="2">
        <f>VLOOKUP(A9,'Prediction Intervals-Frequency'!A:O,4,FALSE)</f>
        <v>8.2330000000000005</v>
      </c>
      <c r="H9" s="2">
        <f>VLOOKUP(A9,'Prediction Intervals-Frequency'!A:O,5,FALSE)</f>
        <v>17.538</v>
      </c>
      <c r="I9" s="2">
        <f>VLOOKUP(A9,'Prediction Intervals-Frequency'!A:O,6,FALSE)</f>
        <v>32.783000000000001</v>
      </c>
      <c r="J9" s="2">
        <f>VLOOKUP(A9,'Prediction Intervals-Frequency'!A:O,7,FALSE)</f>
        <v>10.775</v>
      </c>
      <c r="K9" s="29">
        <f>VLOOKUP(A9,'Prediction Intervals-Frequency'!A:O,8,FALSE)</f>
        <v>16.5046</v>
      </c>
      <c r="L9" s="28">
        <f>VLOOKUP(A9,'Prediction Intervals-Frequency'!A:O,9,FALSE)</f>
        <v>0.16699999999999993</v>
      </c>
      <c r="M9" s="2">
        <f>VLOOKUP(A9,'Prediction Intervals-Frequency'!A:O,10,FALSE)</f>
        <v>4.8999999999999932E-2</v>
      </c>
      <c r="N9" s="2">
        <f>VLOOKUP(A9,'Prediction Intervals-Frequency'!A:O,11,FALSE)</f>
        <v>2.0999999999999908E-2</v>
      </c>
      <c r="O9" s="2">
        <f>VLOOKUP(A9,'Prediction Intervals-Frequency'!A:O,12,FALSE)</f>
        <v>3.0000000000000027E-3</v>
      </c>
      <c r="P9" s="2">
        <f>VLOOKUP(A9,'Prediction Intervals-Frequency'!A:O,13,FALSE)</f>
        <v>4.0000000000000036E-3</v>
      </c>
      <c r="Q9" s="2">
        <f>VLOOKUP(A9,'Prediction Intervals-Frequency'!A:O,14,FALSE)</f>
        <v>1.4999999999999902E-2</v>
      </c>
      <c r="R9" s="29">
        <f>VLOOKUP(A9,'Prediction Intervals-Frequency'!A:O,15,FALSE)</f>
        <v>6.0690999999999939E-2</v>
      </c>
      <c r="S9" s="95">
        <f t="shared" si="0"/>
        <v>1</v>
      </c>
      <c r="T9" s="9">
        <f t="shared" si="1"/>
        <v>7</v>
      </c>
      <c r="U9" s="1">
        <f t="shared" si="2"/>
        <v>8</v>
      </c>
      <c r="V9" s="36">
        <f t="shared" si="3"/>
        <v>31.386928071969606</v>
      </c>
      <c r="W9" s="3"/>
    </row>
    <row r="10" spans="1:23" x14ac:dyDescent="0.25">
      <c r="A10" s="78">
        <v>82</v>
      </c>
      <c r="B10" s="6" t="str">
        <f>VLOOKUP(A10,Methods!A:J,6,FALSE)</f>
        <v>Talagala, T., Hyndman, R. J. &amp; Athanasopoulos, G.</v>
      </c>
      <c r="C10" s="6" t="str">
        <f>VLOOKUP(A10,Methods!A:J,9,FALSE)</f>
        <v>Monash University</v>
      </c>
      <c r="D10" s="52" t="str">
        <f>VLOOKUP(A10,Methods!A:J,10,FALSE)</f>
        <v>Statistical</v>
      </c>
      <c r="E10" s="28">
        <f>VLOOKUP(A10,'Prediction Intervals-Frequency'!A:O,2,FALSE)</f>
        <v>39.792999999999999</v>
      </c>
      <c r="F10" s="2">
        <f>VLOOKUP(A10,'Prediction Intervals-Frequency'!A:O,3,FALSE)</f>
        <v>11.24</v>
      </c>
      <c r="G10" s="2">
        <f>VLOOKUP(A10,'Prediction Intervals-Frequency'!A:O,4,FALSE)</f>
        <v>9.8249999999999993</v>
      </c>
      <c r="H10" s="2">
        <f>VLOOKUP(A10,'Prediction Intervals-Frequency'!A:O,5,FALSE)</f>
        <v>20.844000000000001</v>
      </c>
      <c r="I10" s="2">
        <f>VLOOKUP(A10,'Prediction Intervals-Frequency'!A:O,6,FALSE)</f>
        <v>36.363</v>
      </c>
      <c r="J10" s="2">
        <f>VLOOKUP(A10,'Prediction Intervals-Frequency'!A:O,7,FALSE)</f>
        <v>60.2</v>
      </c>
      <c r="K10" s="29">
        <f>VLOOKUP(A10,'Prediction Intervals-Frequency'!A:O,8,FALSE)</f>
        <v>18.4269</v>
      </c>
      <c r="L10" s="28">
        <f>VLOOKUP(A10,'Prediction Intervals-Frequency'!A:O,9,FALSE)</f>
        <v>0.16499999999999992</v>
      </c>
      <c r="M10" s="2">
        <f>VLOOKUP(A10,'Prediction Intervals-Frequency'!A:O,10,FALSE)</f>
        <v>7.3999999999999955E-2</v>
      </c>
      <c r="N10" s="2">
        <f>VLOOKUP(A10,'Prediction Intervals-Frequency'!A:O,11,FALSE)</f>
        <v>5.5999999999999939E-2</v>
      </c>
      <c r="O10" s="2">
        <f>VLOOKUP(A10,'Prediction Intervals-Frequency'!A:O,12,FALSE)</f>
        <v>1.100000000000001E-2</v>
      </c>
      <c r="P10" s="2">
        <f>VLOOKUP(A10,'Prediction Intervals-Frequency'!A:O,13,FALSE)</f>
        <v>3.8999999999999924E-2</v>
      </c>
      <c r="Q10" s="2">
        <f>VLOOKUP(A10,'Prediction Intervals-Frequency'!A:O,14,FALSE)</f>
        <v>0.17599999999999993</v>
      </c>
      <c r="R10" s="29">
        <f>VLOOKUP(A10,'Prediction Intervals-Frequency'!A:O,15,FALSE)</f>
        <v>8.5244999999999904E-2</v>
      </c>
      <c r="S10" s="95">
        <f t="shared" si="0"/>
        <v>1</v>
      </c>
      <c r="T10" s="9">
        <f t="shared" si="1"/>
        <v>8</v>
      </c>
      <c r="U10" s="1">
        <f t="shared" si="2"/>
        <v>11</v>
      </c>
      <c r="V10" s="36">
        <f t="shared" si="3"/>
        <v>23.395525180215014</v>
      </c>
      <c r="W10" s="3"/>
    </row>
    <row r="11" spans="1:23" x14ac:dyDescent="0.25">
      <c r="A11" s="83" t="s">
        <v>291</v>
      </c>
      <c r="B11" s="6" t="str">
        <f>VLOOKUP(A11,Methods!A:J,6,FALSE)</f>
        <v>The M4 Team</v>
      </c>
      <c r="C11" s="6" t="str">
        <f>VLOOKUP(A11,Methods!A:J,9,FALSE)</f>
        <v>Benchmark</v>
      </c>
      <c r="D11" s="52" t="str">
        <f>VLOOKUP(A11,Methods!A:J,10,FALSE)</f>
        <v>Statistical</v>
      </c>
      <c r="E11" s="28">
        <f>VLOOKUP(A11,'Prediction Intervals-Frequency'!A:O,2,FALSE)</f>
        <v>45.006999999999998</v>
      </c>
      <c r="F11" s="2">
        <f>VLOOKUP(A11,'Prediction Intervals-Frequency'!A:O,3,FALSE)</f>
        <v>11.058999999999999</v>
      </c>
      <c r="G11" s="2">
        <f>VLOOKUP(A11,'Prediction Intervals-Frequency'!A:O,4,FALSE)</f>
        <v>8.7539999999999996</v>
      </c>
      <c r="H11" s="2">
        <f>VLOOKUP(A11,'Prediction Intervals-Frequency'!A:O,5,FALSE)</f>
        <v>19.574999999999999</v>
      </c>
      <c r="I11" s="2">
        <f>VLOOKUP(A11,'Prediction Intervals-Frequency'!A:O,6,FALSE)</f>
        <v>32.451000000000001</v>
      </c>
      <c r="J11" s="2">
        <f>VLOOKUP(A11,'Prediction Intervals-Frequency'!A:O,7,FALSE)</f>
        <v>7.5380000000000003</v>
      </c>
      <c r="K11" s="29">
        <f>VLOOKUP(A11,'Prediction Intervals-Frequency'!A:O,8,FALSE)</f>
        <v>18.681000000000001</v>
      </c>
      <c r="L11" s="28">
        <f>VLOOKUP(A11,'Prediction Intervals-Frequency'!A:O,9,FALSE)</f>
        <v>0.22599999999999998</v>
      </c>
      <c r="M11" s="2">
        <f>VLOOKUP(A11,'Prediction Intervals-Frequency'!A:O,10,FALSE)</f>
        <v>8.3999999999999964E-2</v>
      </c>
      <c r="N11" s="2">
        <f>VLOOKUP(A11,'Prediction Intervals-Frequency'!A:O,11,FALSE)</f>
        <v>3.8999999999999924E-2</v>
      </c>
      <c r="O11" s="2">
        <f>VLOOKUP(A11,'Prediction Intervals-Frequency'!A:O,12,FALSE)</f>
        <v>5.0000000000000044E-3</v>
      </c>
      <c r="P11" s="2">
        <f>VLOOKUP(A11,'Prediction Intervals-Frequency'!A:O,13,FALSE)</f>
        <v>1.9999999999999907E-2</v>
      </c>
      <c r="Q11" s="2">
        <f>VLOOKUP(A11,'Prediction Intervals-Frequency'!A:O,14,FALSE)</f>
        <v>1.0000000000000009E-3</v>
      </c>
      <c r="R11" s="29">
        <f>VLOOKUP(A11,'Prediction Intervals-Frequency'!A:O,15,FALSE)</f>
        <v>9.2015999999999987E-2</v>
      </c>
      <c r="S11" s="95">
        <f t="shared" si="0"/>
        <v>1</v>
      </c>
      <c r="T11" s="9">
        <f t="shared" si="1"/>
        <v>9</v>
      </c>
      <c r="U11" s="1">
        <f t="shared" si="2"/>
        <v>14</v>
      </c>
      <c r="V11" s="36">
        <f t="shared" si="3"/>
        <v>22.339178369210046</v>
      </c>
      <c r="W11" s="3"/>
    </row>
    <row r="12" spans="1:23" x14ac:dyDescent="0.25">
      <c r="A12" s="78">
        <v>251</v>
      </c>
      <c r="B12" s="6" t="str">
        <f>VLOOKUP(A12,Methods!A:J,6,FALSE)</f>
        <v>Ibrahim, M.</v>
      </c>
      <c r="C12" s="6" t="str">
        <f>VLOOKUP(A12,Methods!A:J,9,FALSE)</f>
        <v>Georgia Institute of Technology</v>
      </c>
      <c r="D12" s="52" t="str">
        <f>VLOOKUP(A12,Methods!A:J,10,FALSE)</f>
        <v>Statistical</v>
      </c>
      <c r="E12" s="28">
        <f>VLOOKUP(A12,'Prediction Intervals-Frequency'!A:O,2,FALSE)</f>
        <v>45.027999999999999</v>
      </c>
      <c r="F12" s="2">
        <f>VLOOKUP(A12,'Prediction Intervals-Frequency'!A:O,3,FALSE)</f>
        <v>11.284000000000001</v>
      </c>
      <c r="G12" s="2">
        <f>VLOOKUP(A12,'Prediction Intervals-Frequency'!A:O,4,FALSE)</f>
        <v>9.39</v>
      </c>
      <c r="H12" s="2">
        <f>VLOOKUP(A12,'Prediction Intervals-Frequency'!A:O,5,FALSE)</f>
        <v>23.366</v>
      </c>
      <c r="I12" s="2">
        <f>VLOOKUP(A12,'Prediction Intervals-Frequency'!A:O,6,FALSE)</f>
        <v>58.286000000000001</v>
      </c>
      <c r="J12" s="2">
        <f>VLOOKUP(A12,'Prediction Intervals-Frequency'!A:O,7,FALSE)</f>
        <v>19.940000000000001</v>
      </c>
      <c r="K12" s="29">
        <f>VLOOKUP(A12,'Prediction Intervals-Frequency'!A:O,8,FALSE)</f>
        <v>20.201799999999999</v>
      </c>
      <c r="L12" s="28">
        <f>VLOOKUP(A12,'Prediction Intervals-Frequency'!A:O,9,FALSE)</f>
        <v>0.21099999999999997</v>
      </c>
      <c r="M12" s="2">
        <f>VLOOKUP(A12,'Prediction Intervals-Frequency'!A:O,10,FALSE)</f>
        <v>8.5999999999999965E-2</v>
      </c>
      <c r="N12" s="2">
        <f>VLOOKUP(A12,'Prediction Intervals-Frequency'!A:O,11,FALSE)</f>
        <v>4.9999999999999933E-2</v>
      </c>
      <c r="O12" s="2">
        <f>VLOOKUP(A12,'Prediction Intervals-Frequency'!A:O,12,FALSE)</f>
        <v>1.2999999999999901E-2</v>
      </c>
      <c r="P12" s="2">
        <f>VLOOKUP(A12,'Prediction Intervals-Frequency'!A:O,13,FALSE)</f>
        <v>1.2000000000000011E-2</v>
      </c>
      <c r="Q12" s="2">
        <f>VLOOKUP(A12,'Prediction Intervals-Frequency'!A:O,14,FALSE)</f>
        <v>3.0000000000000027E-3</v>
      </c>
      <c r="R12" s="29">
        <f>VLOOKUP(A12,'Prediction Intervals-Frequency'!A:O,15,FALSE)</f>
        <v>9.3801999999999941E-2</v>
      </c>
      <c r="S12" s="95">
        <f t="shared" si="0"/>
        <v>1</v>
      </c>
      <c r="T12" s="9">
        <f t="shared" si="1"/>
        <v>10</v>
      </c>
      <c r="U12" s="1">
        <f t="shared" si="2"/>
        <v>15</v>
      </c>
      <c r="V12" s="36">
        <f t="shared" si="3"/>
        <v>16.016894897441663</v>
      </c>
      <c r="W12" s="3"/>
    </row>
    <row r="13" spans="1:23" x14ac:dyDescent="0.25">
      <c r="A13" s="78">
        <v>218</v>
      </c>
      <c r="B13" s="6" t="str">
        <f>VLOOKUP(A13,Methods!A:J,6,FALSE)</f>
        <v>Iqbal, A., Seery, S. &amp; Silvia, J.</v>
      </c>
      <c r="C13" s="6" t="str">
        <f>VLOOKUP(A13,Methods!A:J,9,FALSE)</f>
        <v>Wells Fargo Securities</v>
      </c>
      <c r="D13" s="52" t="str">
        <f>VLOOKUP(A13,Methods!A:J,10,FALSE)</f>
        <v>Statistical</v>
      </c>
      <c r="E13" s="28">
        <f>VLOOKUP(A13,'Prediction Intervals-Frequency'!A:O,2,FALSE)</f>
        <v>53.469000000000001</v>
      </c>
      <c r="F13" s="2">
        <f>VLOOKUP(A13,'Prediction Intervals-Frequency'!A:O,3,FALSE)</f>
        <v>11.295</v>
      </c>
      <c r="G13" s="2">
        <f>VLOOKUP(A13,'Prediction Intervals-Frequency'!A:O,4,FALSE)</f>
        <v>11.159000000000001</v>
      </c>
      <c r="H13" s="2">
        <f>VLOOKUP(A13,'Prediction Intervals-Frequency'!A:O,5,FALSE)</f>
        <v>17.39</v>
      </c>
      <c r="I13" s="2">
        <f>VLOOKUP(A13,'Prediction Intervals-Frequency'!A:O,6,FALSE)</f>
        <v>28.463999999999999</v>
      </c>
      <c r="J13" s="2">
        <f>VLOOKUP(A13,'Prediction Intervals-Frequency'!A:O,7,FALSE)</f>
        <v>89.477999999999994</v>
      </c>
      <c r="K13" s="29">
        <f>VLOOKUP(A13,'Prediction Intervals-Frequency'!A:O,8,FALSE)</f>
        <v>22.001100000000001</v>
      </c>
      <c r="L13" s="28">
        <f>VLOOKUP(A13,'Prediction Intervals-Frequency'!A:O,9,FALSE)</f>
        <v>0.21399999999999997</v>
      </c>
      <c r="M13" s="2">
        <f>VLOOKUP(A13,'Prediction Intervals-Frequency'!A:O,10,FALSE)</f>
        <v>4.6999999999999931E-2</v>
      </c>
      <c r="N13" s="2">
        <f>VLOOKUP(A13,'Prediction Intervals-Frequency'!A:O,11,FALSE)</f>
        <v>4.7999999999999932E-2</v>
      </c>
      <c r="O13" s="2">
        <f>VLOOKUP(A13,'Prediction Intervals-Frequency'!A:O,12,FALSE)</f>
        <v>1.2000000000000011E-2</v>
      </c>
      <c r="P13" s="2">
        <f>VLOOKUP(A13,'Prediction Intervals-Frequency'!A:O,13,FALSE)</f>
        <v>3.2999999999999918E-2</v>
      </c>
      <c r="Q13" s="2">
        <f>VLOOKUP(A13,'Prediction Intervals-Frequency'!A:O,14,FALSE)</f>
        <v>0.251</v>
      </c>
      <c r="R13" s="29">
        <f>VLOOKUP(A13,'Prediction Intervals-Frequency'!A:O,15,FALSE)</f>
        <v>8.5853999999999986E-2</v>
      </c>
      <c r="S13" s="95">
        <f t="shared" si="0"/>
        <v>1</v>
      </c>
      <c r="T13" s="9">
        <f t="shared" si="1"/>
        <v>11</v>
      </c>
      <c r="U13" s="1">
        <f t="shared" si="2"/>
        <v>12</v>
      </c>
      <c r="V13" s="36">
        <f t="shared" si="3"/>
        <v>8.5368287146741153</v>
      </c>
      <c r="W13" s="3"/>
    </row>
    <row r="14" spans="1:23" x14ac:dyDescent="0.25">
      <c r="A14" s="78">
        <v>24</v>
      </c>
      <c r="B14" s="6" t="str">
        <f>VLOOKUP(A14,Methods!A:J,6,FALSE)</f>
        <v>Reilly, T.</v>
      </c>
      <c r="C14" s="6" t="str">
        <f>VLOOKUP(A14,Methods!A:J,9,FALSE)</f>
        <v>Automatic Forecasting Systems, Inc. (AutoBox)</v>
      </c>
      <c r="D14" s="52" t="str">
        <f>VLOOKUP(A14,Methods!A:J,10,FALSE)</f>
        <v>Statistical</v>
      </c>
      <c r="E14" s="28">
        <f>VLOOKUP(A14,'Prediction Intervals-Frequency'!A:O,2,FALSE)</f>
        <v>53.997999999999998</v>
      </c>
      <c r="F14" s="2">
        <f>VLOOKUP(A14,'Prediction Intervals-Frequency'!A:O,3,FALSE)</f>
        <v>13.537000000000001</v>
      </c>
      <c r="G14" s="2">
        <f>VLOOKUP(A14,'Prediction Intervals-Frequency'!A:O,4,FALSE)</f>
        <v>10.343999999999999</v>
      </c>
      <c r="H14" s="2">
        <f>VLOOKUP(A14,'Prediction Intervals-Frequency'!A:O,5,FALSE)</f>
        <v>16.902000000000001</v>
      </c>
      <c r="I14" s="2">
        <f>VLOOKUP(A14,'Prediction Intervals-Frequency'!A:O,6,FALSE)</f>
        <v>38.436</v>
      </c>
      <c r="J14" s="2">
        <f>VLOOKUP(A14,'Prediction Intervals-Frequency'!A:O,7,FALSE)</f>
        <v>11.743</v>
      </c>
      <c r="K14" s="29">
        <f>VLOOKUP(A14,'Prediction Intervals-Frequency'!A:O,8,FALSE)</f>
        <v>22.3672</v>
      </c>
      <c r="L14" s="28">
        <f>VLOOKUP(A14,'Prediction Intervals-Frequency'!A:O,9,FALSE)</f>
        <v>0.29299999999999993</v>
      </c>
      <c r="M14" s="2">
        <f>VLOOKUP(A14,'Prediction Intervals-Frequency'!A:O,10,FALSE)</f>
        <v>0.10199999999999998</v>
      </c>
      <c r="N14" s="2">
        <f>VLOOKUP(A14,'Prediction Intervals-Frequency'!A:O,11,FALSE)</f>
        <v>5.699999999999994E-2</v>
      </c>
      <c r="O14" s="2">
        <f>VLOOKUP(A14,'Prediction Intervals-Frequency'!A:O,12,FALSE)</f>
        <v>4.0000000000000036E-3</v>
      </c>
      <c r="P14" s="2">
        <f>VLOOKUP(A14,'Prediction Intervals-Frequency'!A:O,13,FALSE)</f>
        <v>5.1999999999999935E-2</v>
      </c>
      <c r="Q14" s="2">
        <f>VLOOKUP(A14,'Prediction Intervals-Frequency'!A:O,14,FALSE)</f>
        <v>2.1999999999999909E-2</v>
      </c>
      <c r="R14" s="29">
        <f>VLOOKUP(A14,'Prediction Intervals-Frequency'!A:O,15,FALSE)</f>
        <v>0.12127999999999994</v>
      </c>
      <c r="S14" s="95">
        <f t="shared" si="0"/>
        <v>1</v>
      </c>
      <c r="T14" s="9">
        <f t="shared" si="1"/>
        <v>12</v>
      </c>
      <c r="U14" s="1">
        <f t="shared" si="2"/>
        <v>21</v>
      </c>
      <c r="V14" s="36">
        <f t="shared" si="3"/>
        <v>7.0148744938598027</v>
      </c>
      <c r="W14" s="3"/>
    </row>
    <row r="15" spans="1:23" x14ac:dyDescent="0.25">
      <c r="A15" s="78">
        <v>30</v>
      </c>
      <c r="B15" s="6" t="str">
        <f>VLOOKUP(A15,Methods!A:J,6,FALSE)</f>
        <v>Wainwright, E., Butz E. &amp; Raychaudhuri, S.</v>
      </c>
      <c r="C15" s="6" t="str">
        <f>VLOOKUP(A15,Methods!A:J,9,FALSE)</f>
        <v>Oracle Corporation (Crystal Ball)</v>
      </c>
      <c r="D15" s="52" t="str">
        <f>VLOOKUP(A15,Methods!A:J,10,FALSE)</f>
        <v>Statistical</v>
      </c>
      <c r="E15" s="28">
        <f>VLOOKUP(A15,'Prediction Intervals-Frequency'!A:O,2,FALSE)</f>
        <v>58.595999999999997</v>
      </c>
      <c r="F15" s="2">
        <f>VLOOKUP(A15,'Prediction Intervals-Frequency'!A:O,3,FALSE)</f>
        <v>12.426</v>
      </c>
      <c r="G15" s="2">
        <f>VLOOKUP(A15,'Prediction Intervals-Frequency'!A:O,4,FALSE)</f>
        <v>9.7140000000000004</v>
      </c>
      <c r="H15" s="2">
        <f>VLOOKUP(A15,'Prediction Intervals-Frequency'!A:O,5,FALSE)</f>
        <v>27.440999999999999</v>
      </c>
      <c r="I15" s="2">
        <f>VLOOKUP(A15,'Prediction Intervals-Frequency'!A:O,6,FALSE)</f>
        <v>33.542999999999999</v>
      </c>
      <c r="J15" s="2">
        <f>VLOOKUP(A15,'Prediction Intervals-Frequency'!A:O,7,FALSE)</f>
        <v>8.5559999999999992</v>
      </c>
      <c r="K15" s="29">
        <f>VLOOKUP(A15,'Prediction Intervals-Frequency'!A:O,8,FALSE)</f>
        <v>22.6739</v>
      </c>
      <c r="L15" s="28">
        <f>VLOOKUP(A15,'Prediction Intervals-Frequency'!A:O,9,FALSE)</f>
        <v>0.29499999999999993</v>
      </c>
      <c r="M15" s="2">
        <f>VLOOKUP(A15,'Prediction Intervals-Frequency'!A:O,10,FALSE)</f>
        <v>9.9999999999999978E-2</v>
      </c>
      <c r="N15" s="2">
        <f>VLOOKUP(A15,'Prediction Intervals-Frequency'!A:O,11,FALSE)</f>
        <v>5.5999999999999939E-2</v>
      </c>
      <c r="O15" s="2">
        <f>VLOOKUP(A15,'Prediction Intervals-Frequency'!A:O,12,FALSE)</f>
        <v>2.9999999999999916E-2</v>
      </c>
      <c r="P15" s="2">
        <f>VLOOKUP(A15,'Prediction Intervals-Frequency'!A:O,13,FALSE)</f>
        <v>3.0999999999999917E-2</v>
      </c>
      <c r="Q15" s="2">
        <f>VLOOKUP(A15,'Prediction Intervals-Frequency'!A:O,14,FALSE)</f>
        <v>0</v>
      </c>
      <c r="R15" s="29">
        <f>VLOOKUP(A15,'Prediction Intervals-Frequency'!A:O,15,FALSE)</f>
        <v>0.12006699999999992</v>
      </c>
      <c r="S15" s="95">
        <f t="shared" si="0"/>
        <v>1</v>
      </c>
      <c r="T15" s="9">
        <f t="shared" si="1"/>
        <v>13</v>
      </c>
      <c r="U15" s="1">
        <f t="shared" si="2"/>
        <v>20</v>
      </c>
      <c r="V15" s="36">
        <f t="shared" si="3"/>
        <v>5.7398584886050941</v>
      </c>
      <c r="W15" s="3"/>
    </row>
    <row r="16" spans="1:23" x14ac:dyDescent="0.25">
      <c r="A16" s="78">
        <v>239</v>
      </c>
      <c r="B16" s="6" t="str">
        <f>VLOOKUP(A16,Methods!A:J,6,FALSE)</f>
        <v>Segura-Heras, J. V., Vercher-González, E., Bermúdez-Edo, J. D., &amp; Corberán-Vallet, A.</v>
      </c>
      <c r="C16" s="6" t="str">
        <f>VLOOKUP(A16,Methods!A:J,9,FALSE)</f>
        <v>Universidad Miguel Hernández &amp; Universitat de Valencia</v>
      </c>
      <c r="D16" s="52" t="str">
        <f>VLOOKUP(A16,Methods!A:J,10,FALSE)</f>
        <v>Combination (S)</v>
      </c>
      <c r="E16" s="28">
        <f>VLOOKUP(A16,'Prediction Intervals-Frequency'!A:O,2,FALSE)</f>
        <v>52.316000000000003</v>
      </c>
      <c r="F16" s="2">
        <f>VLOOKUP(A16,'Prediction Intervals-Frequency'!A:O,3,FALSE)</f>
        <v>15.058</v>
      </c>
      <c r="G16" s="2">
        <f>VLOOKUP(A16,'Prediction Intervals-Frequency'!A:O,4,FALSE)</f>
        <v>11.22</v>
      </c>
      <c r="H16" s="2">
        <f>VLOOKUP(A16,'Prediction Intervals-Frequency'!A:O,5,FALSE)</f>
        <v>22.364000000000001</v>
      </c>
      <c r="I16" s="2">
        <f>VLOOKUP(A16,'Prediction Intervals-Frequency'!A:O,6,FALSE)</f>
        <v>36.475000000000001</v>
      </c>
      <c r="J16" s="2">
        <f>VLOOKUP(A16,'Prediction Intervals-Frequency'!A:O,7,FALSE)</f>
        <v>15.02</v>
      </c>
      <c r="K16" s="29">
        <f>VLOOKUP(A16,'Prediction Intervals-Frequency'!A:O,8,FALSE)</f>
        <v>22.7165</v>
      </c>
      <c r="L16" s="28">
        <f>VLOOKUP(A16,'Prediction Intervals-Frequency'!A:O,9,FALSE)</f>
        <v>0.13200000000000001</v>
      </c>
      <c r="M16" s="2">
        <f>VLOOKUP(A16,'Prediction Intervals-Frequency'!A:O,10,FALSE)</f>
        <v>3.8999999999999924E-2</v>
      </c>
      <c r="N16" s="2">
        <f>VLOOKUP(A16,'Prediction Intervals-Frequency'!A:O,11,FALSE)</f>
        <v>1.3999999999999901E-2</v>
      </c>
      <c r="O16" s="2">
        <f>VLOOKUP(A16,'Prediction Intervals-Frequency'!A:O,12,FALSE)</f>
        <v>3.3999999999999919E-2</v>
      </c>
      <c r="P16" s="2">
        <f>VLOOKUP(A16,'Prediction Intervals-Frequency'!A:O,13,FALSE)</f>
        <v>5.8999999999999941E-2</v>
      </c>
      <c r="Q16" s="2">
        <f>VLOOKUP(A16,'Prediction Intervals-Frequency'!A:O,14,FALSE)</f>
        <v>1.0000000000000009E-3</v>
      </c>
      <c r="R16" s="29">
        <f>VLOOKUP(A16,'Prediction Intervals-Frequency'!A:O,15,FALSE)</f>
        <v>4.8960999999999921E-2</v>
      </c>
      <c r="S16" s="95">
        <f t="shared" si="0"/>
        <v>1</v>
      </c>
      <c r="T16" s="9">
        <f t="shared" si="1"/>
        <v>14</v>
      </c>
      <c r="U16" s="1">
        <f t="shared" si="2"/>
        <v>6</v>
      </c>
      <c r="V16" s="36">
        <f t="shared" si="3"/>
        <v>5.5627613845168931</v>
      </c>
      <c r="W16" s="3"/>
    </row>
    <row r="17" spans="1:23" x14ac:dyDescent="0.25">
      <c r="A17" s="83" t="s">
        <v>162</v>
      </c>
      <c r="B17" s="6" t="str">
        <f>VLOOKUP(A17,Methods!A:J,6,FALSE)</f>
        <v>The M4 Team</v>
      </c>
      <c r="C17" s="6" t="str">
        <f>VLOOKUP(A17,Methods!A:J,9,FALSE)</f>
        <v>Benchmark</v>
      </c>
      <c r="D17" s="52" t="str">
        <f>VLOOKUP(A17,Methods!A:J,10,FALSE)</f>
        <v>Statistical</v>
      </c>
      <c r="E17" s="28">
        <f>VLOOKUP(A17,'Prediction Intervals-Frequency'!A:O,2,FALSE)</f>
        <v>56.554000000000002</v>
      </c>
      <c r="F17" s="2">
        <f>VLOOKUP(A17,'Prediction Intervals-Frequency'!A:O,3,FALSE)</f>
        <v>14.073</v>
      </c>
      <c r="G17" s="2">
        <f>VLOOKUP(A17,'Prediction Intervals-Frequency'!A:O,4,FALSE)</f>
        <v>12.3</v>
      </c>
      <c r="H17" s="2">
        <f>VLOOKUP(A17,'Prediction Intervals-Frequency'!A:O,5,FALSE)</f>
        <v>26.358000000000001</v>
      </c>
      <c r="I17" s="2">
        <f>VLOOKUP(A17,'Prediction Intervals-Frequency'!A:O,6,FALSE)</f>
        <v>32.552</v>
      </c>
      <c r="J17" s="2">
        <f>VLOOKUP(A17,'Prediction Intervals-Frequency'!A:O,7,FALSE)</f>
        <v>71.245000000000005</v>
      </c>
      <c r="K17" s="29">
        <f>VLOOKUP(A17,'Prediction Intervals-Frequency'!A:O,8,FALSE)</f>
        <v>24.054600000000001</v>
      </c>
      <c r="L17" s="28">
        <f>VLOOKUP(A17,'Prediction Intervals-Frequency'!A:O,9,FALSE)</f>
        <v>0.23399999999999999</v>
      </c>
      <c r="M17" s="2">
        <f>VLOOKUP(A17,'Prediction Intervals-Frequency'!A:O,10,FALSE)</f>
        <v>8.3999999999999964E-2</v>
      </c>
      <c r="N17" s="2">
        <f>VLOOKUP(A17,'Prediction Intervals-Frequency'!A:O,11,FALSE)</f>
        <v>2.2999999999999909E-2</v>
      </c>
      <c r="O17" s="2">
        <f>VLOOKUP(A17,'Prediction Intervals-Frequency'!A:O,12,FALSE)</f>
        <v>1.0000000000000009E-3</v>
      </c>
      <c r="P17" s="2">
        <f>VLOOKUP(A17,'Prediction Intervals-Frequency'!A:O,13,FALSE)</f>
        <v>2.0999999999999908E-2</v>
      </c>
      <c r="Q17" s="2">
        <f>VLOOKUP(A17,'Prediction Intervals-Frequency'!A:O,14,FALSE)</f>
        <v>1.100000000000001E-2</v>
      </c>
      <c r="R17" s="29">
        <f>VLOOKUP(A17,'Prediction Intervals-Frequency'!A:O,15,FALSE)</f>
        <v>8.5979999999999945E-2</v>
      </c>
      <c r="S17" s="95">
        <f t="shared" si="0"/>
        <v>0</v>
      </c>
      <c r="T17" s="9">
        <f t="shared" si="1"/>
        <v>15</v>
      </c>
      <c r="U17" s="1">
        <f t="shared" si="2"/>
        <v>13</v>
      </c>
      <c r="V17" s="36">
        <f t="shared" si="3"/>
        <v>0</v>
      </c>
      <c r="W17" s="3"/>
    </row>
    <row r="18" spans="1:23" x14ac:dyDescent="0.25">
      <c r="A18" s="78">
        <v>211</v>
      </c>
      <c r="B18" s="6" t="str">
        <f>VLOOKUP(A18,Methods!A:J,6,FALSE)</f>
        <v>Trotta, B.</v>
      </c>
      <c r="C18" s="6" t="str">
        <f>VLOOKUP(A18,Methods!A:J,9,FALSE)</f>
        <v>Individual</v>
      </c>
      <c r="D18" s="52" t="str">
        <f>VLOOKUP(A18,Methods!A:J,10,FALSE)</f>
        <v>Machine Learning</v>
      </c>
      <c r="E18" s="28">
        <f>VLOOKUP(A18,'Prediction Intervals-Frequency'!A:O,2,FALSE)</f>
        <v>39.94</v>
      </c>
      <c r="F18" s="2">
        <f>VLOOKUP(A18,'Prediction Intervals-Frequency'!A:O,3,FALSE)</f>
        <v>17.28</v>
      </c>
      <c r="G18" s="2">
        <f>VLOOKUP(A18,'Prediction Intervals-Frequency'!A:O,4,FALSE)</f>
        <v>20.164000000000001</v>
      </c>
      <c r="H18" s="2">
        <f>VLOOKUP(A18,'Prediction Intervals-Frequency'!A:O,5,FALSE)</f>
        <v>46.222999999999999</v>
      </c>
      <c r="I18" s="2">
        <f>VLOOKUP(A18,'Prediction Intervals-Frequency'!A:O,6,FALSE)</f>
        <v>36.030999999999999</v>
      </c>
      <c r="J18" s="2">
        <f>VLOOKUP(A18,'Prediction Intervals-Frequency'!A:O,7,FALSE)</f>
        <v>69.447999999999993</v>
      </c>
      <c r="K18" s="29">
        <f>VLOOKUP(A18,'Prediction Intervals-Frequency'!A:O,8,FALSE)</f>
        <v>24.988499999999998</v>
      </c>
      <c r="L18" s="28">
        <f>VLOOKUP(A18,'Prediction Intervals-Frequency'!A:O,9,FALSE)</f>
        <v>8.0000000000000071E-3</v>
      </c>
      <c r="M18" s="2">
        <f>VLOOKUP(A18,'Prediction Intervals-Frequency'!A:O,10,FALSE)</f>
        <v>1.7999999999999905E-2</v>
      </c>
      <c r="N18" s="2">
        <f>VLOOKUP(A18,'Prediction Intervals-Frequency'!A:O,11,FALSE)</f>
        <v>1.8999999999999906E-2</v>
      </c>
      <c r="O18" s="2">
        <f>VLOOKUP(A18,'Prediction Intervals-Frequency'!A:O,12,FALSE)</f>
        <v>5.1999999999999935E-2</v>
      </c>
      <c r="P18" s="2">
        <f>VLOOKUP(A18,'Prediction Intervals-Frequency'!A:O,13,FALSE)</f>
        <v>1.7999999999999905E-2</v>
      </c>
      <c r="Q18" s="2">
        <f>VLOOKUP(A18,'Prediction Intervals-Frequency'!A:O,14,FALSE)</f>
        <v>2.9999999999999916E-2</v>
      </c>
      <c r="R18" s="29">
        <f>VLOOKUP(A18,'Prediction Intervals-Frequency'!A:O,15,FALSE)</f>
        <v>1.6111999999999904E-2</v>
      </c>
      <c r="S18" s="95">
        <f t="shared" si="0"/>
        <v>0</v>
      </c>
      <c r="T18" s="9">
        <f t="shared" si="1"/>
        <v>16</v>
      </c>
      <c r="U18" s="1">
        <f t="shared" si="2"/>
        <v>3</v>
      </c>
      <c r="V18" s="36">
        <f t="shared" si="3"/>
        <v>-3.8824175001870649</v>
      </c>
      <c r="W18" s="3"/>
    </row>
    <row r="19" spans="1:23" x14ac:dyDescent="0.25">
      <c r="A19" s="78">
        <v>244</v>
      </c>
      <c r="B19" s="6" t="str">
        <f>VLOOKUP(A19,Methods!A:J,6,FALSE)</f>
        <v>Alves Santos Junior, J. G.</v>
      </c>
      <c r="C19" s="6" t="str">
        <f>VLOOKUP(A19,Methods!A:J,9,FALSE)</f>
        <v>Individual</v>
      </c>
      <c r="D19" s="52" t="str">
        <f>VLOOKUP(A19,Methods!A:J,10,FALSE)</f>
        <v>Machine Learning</v>
      </c>
      <c r="E19" s="28">
        <f>VLOOKUP(A19,'Prediction Intervals-Frequency'!A:O,2,FALSE)</f>
        <v>72.834000000000003</v>
      </c>
      <c r="F19" s="2">
        <f>VLOOKUP(A19,'Prediction Intervals-Frequency'!A:O,3,FALSE)</f>
        <v>14.303000000000001</v>
      </c>
      <c r="G19" s="2">
        <f>VLOOKUP(A19,'Prediction Intervals-Frequency'!A:O,4,FALSE)</f>
        <v>11.347</v>
      </c>
      <c r="H19" s="2">
        <f>VLOOKUP(A19,'Prediction Intervals-Frequency'!A:O,5,FALSE)</f>
        <v>20.074999999999999</v>
      </c>
      <c r="I19" s="2">
        <f>VLOOKUP(A19,'Prediction Intervals-Frequency'!A:O,6,FALSE)</f>
        <v>30.577999999999999</v>
      </c>
      <c r="J19" s="2">
        <f>VLOOKUP(A19,'Prediction Intervals-Frequency'!A:O,7,FALSE)</f>
        <v>11.409000000000001</v>
      </c>
      <c r="K19" s="29">
        <f>VLOOKUP(A19,'Prediction Intervals-Frequency'!A:O,8,FALSE)</f>
        <v>27.042999999999999</v>
      </c>
      <c r="L19" s="28">
        <f>VLOOKUP(A19,'Prediction Intervals-Frequency'!A:O,9,FALSE)</f>
        <v>0.30999999999999994</v>
      </c>
      <c r="M19" s="2">
        <f>VLOOKUP(A19,'Prediction Intervals-Frequency'!A:O,10,FALSE)</f>
        <v>9.5999999999999974E-2</v>
      </c>
      <c r="N19" s="2">
        <f>VLOOKUP(A19,'Prediction Intervals-Frequency'!A:O,11,FALSE)</f>
        <v>5.799999999999994E-2</v>
      </c>
      <c r="O19" s="2">
        <f>VLOOKUP(A19,'Prediction Intervals-Frequency'!A:O,12,FALSE)</f>
        <v>5.0000000000000044E-3</v>
      </c>
      <c r="P19" s="2">
        <f>VLOOKUP(A19,'Prediction Intervals-Frequency'!A:O,13,FALSE)</f>
        <v>4.2999999999999927E-2</v>
      </c>
      <c r="Q19" s="2">
        <f>VLOOKUP(A19,'Prediction Intervals-Frequency'!A:O,14,FALSE)</f>
        <v>3.0000000000000027E-3</v>
      </c>
      <c r="R19" s="29">
        <f>VLOOKUP(A19,'Prediction Intervals-Frequency'!A:O,15,FALSE)</f>
        <v>0.12391699999999994</v>
      </c>
      <c r="S19" s="95">
        <f t="shared" si="0"/>
        <v>0</v>
      </c>
      <c r="T19" s="9">
        <f t="shared" si="1"/>
        <v>17</v>
      </c>
      <c r="U19" s="1">
        <f t="shared" si="2"/>
        <v>22</v>
      </c>
      <c r="V19" s="36">
        <f t="shared" si="3"/>
        <v>-12.423403423877339</v>
      </c>
      <c r="W19" s="3"/>
    </row>
    <row r="20" spans="1:23" x14ac:dyDescent="0.25">
      <c r="A20" s="78">
        <v>227</v>
      </c>
      <c r="B20" s="6" t="str">
        <f>VLOOKUP(A20,Methods!A:J,6,FALSE)</f>
        <v>Svetunkov, I., Abolghasemi, M. &amp; Kourentzes, N.</v>
      </c>
      <c r="C20" s="6" t="str">
        <f>VLOOKUP(A20,Methods!A:J,9,FALSE)</f>
        <v>Lancaster University &amp; University of Newcastle</v>
      </c>
      <c r="D20" s="52" t="str">
        <f>VLOOKUP(A20,Methods!A:J,10,FALSE)</f>
        <v>Combination (S)</v>
      </c>
      <c r="E20" s="28">
        <f>VLOOKUP(A20,'Prediction Intervals-Frequency'!A:O,2,FALSE)</f>
        <v>38.783999999999999</v>
      </c>
      <c r="F20" s="2">
        <f>VLOOKUP(A20,'Prediction Intervals-Frequency'!A:O,3,FALSE)</f>
        <v>9.5340000000000007</v>
      </c>
      <c r="G20" s="2">
        <f>VLOOKUP(A20,'Prediction Intervals-Frequency'!A:O,4,FALSE)</f>
        <v>17.469000000000001</v>
      </c>
      <c r="H20" s="2">
        <f>VLOOKUP(A20,'Prediction Intervals-Frequency'!A:O,5,FALSE)</f>
        <v>161.22399999999999</v>
      </c>
      <c r="I20" s="2">
        <f>VLOOKUP(A20,'Prediction Intervals-Frequency'!A:O,6,FALSE)</f>
        <v>178.83099999999999</v>
      </c>
      <c r="J20" s="2">
        <f>VLOOKUP(A20,'Prediction Intervals-Frequency'!A:O,7,FALSE)</f>
        <v>98.435000000000002</v>
      </c>
      <c r="K20" s="29">
        <f>VLOOKUP(A20,'Prediction Intervals-Frequency'!A:O,8,FALSE)</f>
        <v>28.139199999999999</v>
      </c>
      <c r="L20" s="28">
        <f>VLOOKUP(A20,'Prediction Intervals-Frequency'!A:O,9,FALSE)</f>
        <v>0.127</v>
      </c>
      <c r="M20" s="2">
        <f>VLOOKUP(A20,'Prediction Intervals-Frequency'!A:O,10,FALSE)</f>
        <v>3.499999999999992E-2</v>
      </c>
      <c r="N20" s="2">
        <f>VLOOKUP(A20,'Prediction Intervals-Frequency'!A:O,11,FALSE)</f>
        <v>3.6999999999999922E-2</v>
      </c>
      <c r="O20" s="2">
        <f>VLOOKUP(A20,'Prediction Intervals-Frequency'!A:O,12,FALSE)</f>
        <v>9.000000000000008E-3</v>
      </c>
      <c r="P20" s="2">
        <f>VLOOKUP(A20,'Prediction Intervals-Frequency'!A:O,13,FALSE)</f>
        <v>3.0000000000000027E-3</v>
      </c>
      <c r="Q20" s="2">
        <f>VLOOKUP(A20,'Prediction Intervals-Frequency'!A:O,14,FALSE)</f>
        <v>0.16699999999999993</v>
      </c>
      <c r="R20" s="29">
        <f>VLOOKUP(A20,'Prediction Intervals-Frequency'!A:O,15,FALSE)</f>
        <v>5.6033999999999917E-2</v>
      </c>
      <c r="S20" s="95">
        <f t="shared" si="0"/>
        <v>0</v>
      </c>
      <c r="T20" s="9">
        <f t="shared" si="1"/>
        <v>18</v>
      </c>
      <c r="U20" s="1">
        <f t="shared" si="2"/>
        <v>7</v>
      </c>
      <c r="V20" s="36">
        <f t="shared" si="3"/>
        <v>-16.980535947386354</v>
      </c>
      <c r="W20" s="3"/>
    </row>
    <row r="21" spans="1:23" x14ac:dyDescent="0.25">
      <c r="A21" s="78">
        <v>252</v>
      </c>
      <c r="B21" s="6" t="str">
        <f>VLOOKUP(A21,Methods!A:J,6,FALSE)</f>
        <v>Selamlar, H. T.</v>
      </c>
      <c r="C21" s="6" t="str">
        <f>VLOOKUP(A21,Methods!A:J,9,FALSE)</f>
        <v>Dokuz Eylul University</v>
      </c>
      <c r="D21" s="52" t="str">
        <f>VLOOKUP(A21,Methods!A:J,10,FALSE)</f>
        <v>Statistical</v>
      </c>
      <c r="E21" s="28">
        <f>VLOOKUP(A21,'Prediction Intervals-Frequency'!A:O,2,FALSE)</f>
        <v>47.444000000000003</v>
      </c>
      <c r="F21" s="2">
        <f>VLOOKUP(A21,'Prediction Intervals-Frequency'!A:O,3,FALSE)</f>
        <v>11.254</v>
      </c>
      <c r="G21" s="2">
        <f>VLOOKUP(A21,'Prediction Intervals-Frequency'!A:O,4,FALSE)</f>
        <v>9.7170000000000005</v>
      </c>
      <c r="H21" s="2">
        <f>VLOOKUP(A21,'Prediction Intervals-Frequency'!A:O,5,FALSE)</f>
        <v>21.439</v>
      </c>
      <c r="I21" s="2">
        <f>VLOOKUP(A21,'Prediction Intervals-Frequency'!A:O,6,FALSE)</f>
        <v>1554.452</v>
      </c>
      <c r="J21" s="2">
        <f>VLOOKUP(A21,'Prediction Intervals-Frequency'!A:O,7,FALSE)</f>
        <v>22.864000000000001</v>
      </c>
      <c r="K21" s="29">
        <f>VLOOKUP(A21,'Prediction Intervals-Frequency'!A:O,8,FALSE)</f>
        <v>84.1554</v>
      </c>
      <c r="L21" s="28">
        <f>VLOOKUP(A21,'Prediction Intervals-Frequency'!A:O,9,FALSE)</f>
        <v>0.22899999999999998</v>
      </c>
      <c r="M21" s="2">
        <f>VLOOKUP(A21,'Prediction Intervals-Frequency'!A:O,10,FALSE)</f>
        <v>8.1999999999999962E-2</v>
      </c>
      <c r="N21" s="2">
        <f>VLOOKUP(A21,'Prediction Intervals-Frequency'!A:O,11,FALSE)</f>
        <v>3.499999999999992E-2</v>
      </c>
      <c r="O21" s="2">
        <f>VLOOKUP(A21,'Prediction Intervals-Frequency'!A:O,12,FALSE)</f>
        <v>6.0000000000000053E-3</v>
      </c>
      <c r="P21" s="2">
        <f>VLOOKUP(A21,'Prediction Intervals-Frequency'!A:O,13,FALSE)</f>
        <v>0.54599999999999993</v>
      </c>
      <c r="Q21" s="2">
        <f>VLOOKUP(A21,'Prediction Intervals-Frequency'!A:O,14,FALSE)</f>
        <v>6.3999999999999946E-2</v>
      </c>
      <c r="R21" s="29">
        <f>VLOOKUP(A21,'Prediction Intervals-Frequency'!A:O,15,FALSE)</f>
        <v>0.11257499999999998</v>
      </c>
      <c r="S21" s="95">
        <f t="shared" si="0"/>
        <v>0</v>
      </c>
      <c r="T21" s="9">
        <f t="shared" si="1"/>
        <v>19</v>
      </c>
      <c r="U21" s="1">
        <f t="shared" si="2"/>
        <v>18</v>
      </c>
      <c r="V21" s="36">
        <f t="shared" si="3"/>
        <v>-249.85158763812325</v>
      </c>
      <c r="W21" s="3"/>
    </row>
    <row r="22" spans="1:23" x14ac:dyDescent="0.25">
      <c r="A22" s="78">
        <v>255</v>
      </c>
      <c r="B22" s="6" t="str">
        <f>VLOOKUP(A22,Methods!A:J,6,FALSE)</f>
        <v>Taylan, A. S.</v>
      </c>
      <c r="C22" s="6" t="str">
        <f>VLOOKUP(A22,Methods!A:J,9,FALSE)</f>
        <v>Yapı Kredi Invest</v>
      </c>
      <c r="D22" s="52" t="str">
        <f>VLOOKUP(A22,Methods!A:J,10,FALSE)</f>
        <v>Statistical</v>
      </c>
      <c r="E22" s="28">
        <f>VLOOKUP(A22,'Prediction Intervals-Frequency'!A:O,2,FALSE)</f>
        <v>47.75</v>
      </c>
      <c r="F22" s="2">
        <f>VLOOKUP(A22,'Prediction Intervals-Frequency'!A:O,3,FALSE)</f>
        <v>12.194000000000001</v>
      </c>
      <c r="G22" s="2">
        <f>VLOOKUP(A22,'Prediction Intervals-Frequency'!A:O,4,FALSE)</f>
        <v>9.6259999999999994</v>
      </c>
      <c r="H22" s="2">
        <f>VLOOKUP(A22,'Prediction Intervals-Frequency'!A:O,5,FALSE)</f>
        <v>21.419</v>
      </c>
      <c r="I22" s="2">
        <f>VLOOKUP(A22,'Prediction Intervals-Frequency'!A:O,6,FALSE)</f>
        <v>1554.6990000000001</v>
      </c>
      <c r="J22" s="2">
        <f>VLOOKUP(A22,'Prediction Intervals-Frequency'!A:O,7,FALSE)</f>
        <v>19.265999999999998</v>
      </c>
      <c r="K22" s="29">
        <f>VLOOKUP(A22,'Prediction Intervals-Frequency'!A:O,8,FALSE)</f>
        <v>84.403199999999998</v>
      </c>
      <c r="L22" s="28">
        <f>VLOOKUP(A22,'Prediction Intervals-Frequency'!A:O,9,FALSE)</f>
        <v>0.23099999999999998</v>
      </c>
      <c r="M22" s="2">
        <f>VLOOKUP(A22,'Prediction Intervals-Frequency'!A:O,10,FALSE)</f>
        <v>9.5999999999999974E-2</v>
      </c>
      <c r="N22" s="2">
        <f>VLOOKUP(A22,'Prediction Intervals-Frequency'!A:O,11,FALSE)</f>
        <v>3.1999999999999917E-2</v>
      </c>
      <c r="O22" s="2">
        <f>VLOOKUP(A22,'Prediction Intervals-Frequency'!A:O,12,FALSE)</f>
        <v>3.0000000000000027E-3</v>
      </c>
      <c r="P22" s="2">
        <f>VLOOKUP(A22,'Prediction Intervals-Frequency'!A:O,13,FALSE)</f>
        <v>0.54599999999999993</v>
      </c>
      <c r="Q22" s="2">
        <f>VLOOKUP(A22,'Prediction Intervals-Frequency'!A:O,14,FALSE)</f>
        <v>4.7999999999999932E-2</v>
      </c>
      <c r="R22" s="29">
        <f>VLOOKUP(A22,'Prediction Intervals-Frequency'!A:O,15,FALSE)</f>
        <v>0.11473499999999992</v>
      </c>
      <c r="S22" s="95">
        <f t="shared" si="0"/>
        <v>0</v>
      </c>
      <c r="T22" s="9">
        <f t="shared" si="1"/>
        <v>20</v>
      </c>
      <c r="U22" s="1">
        <f t="shared" si="2"/>
        <v>19</v>
      </c>
      <c r="V22" s="36">
        <f t="shared" si="3"/>
        <v>-250.88174403232642</v>
      </c>
      <c r="W22" s="3"/>
    </row>
    <row r="23" spans="1:23" x14ac:dyDescent="0.25">
      <c r="A23" s="78">
        <v>9</v>
      </c>
      <c r="B23" s="6" t="str">
        <f>VLOOKUP(A23,Methods!A:J,6,FALSE)</f>
        <v>Yapar G., Capar S. &amp; Yavuz. I.</v>
      </c>
      <c r="C23" s="6" t="str">
        <f>VLOOKUP(A23,Methods!A:J,9,FALSE)</f>
        <v>Dokuz Eylul University</v>
      </c>
      <c r="D23" s="52" t="str">
        <f>VLOOKUP(A23,Methods!A:J,10,FALSE)</f>
        <v>Statistical</v>
      </c>
      <c r="E23" s="28">
        <f>VLOOKUP(A23,'Prediction Intervals-Frequency'!A:O,2,FALSE)</f>
        <v>47.52</v>
      </c>
      <c r="F23" s="2">
        <f>VLOOKUP(A23,'Prediction Intervals-Frequency'!A:O,3,FALSE)</f>
        <v>11.002000000000001</v>
      </c>
      <c r="G23" s="2">
        <f>VLOOKUP(A23,'Prediction Intervals-Frequency'!A:O,4,FALSE)</f>
        <v>15.026999999999999</v>
      </c>
      <c r="H23" s="2">
        <f>VLOOKUP(A23,'Prediction Intervals-Frequency'!A:O,5,FALSE)</f>
        <v>21.419</v>
      </c>
      <c r="I23" s="2">
        <f>VLOOKUP(A23,'Prediction Intervals-Frequency'!A:O,6,FALSE)</f>
        <v>1554.395</v>
      </c>
      <c r="J23" s="2">
        <f>VLOOKUP(A23,'Prediction Intervals-Frequency'!A:O,7,FALSE)</f>
        <v>19.265999999999998</v>
      </c>
      <c r="K23" s="29">
        <f>VLOOKUP(A23,'Prediction Intervals-Frequency'!A:O,8,FALSE)</f>
        <v>86.644199999999998</v>
      </c>
      <c r="L23" s="28">
        <f>VLOOKUP(A23,'Prediction Intervals-Frequency'!A:O,9,FALSE)</f>
        <v>0.22999999999999998</v>
      </c>
      <c r="M23" s="2">
        <f>VLOOKUP(A23,'Prediction Intervals-Frequency'!A:O,10,FALSE)</f>
        <v>7.1999999999999953E-2</v>
      </c>
      <c r="N23" s="2">
        <f>VLOOKUP(A23,'Prediction Intervals-Frequency'!A:O,11,FALSE)</f>
        <v>2.9999999999999916E-2</v>
      </c>
      <c r="O23" s="2">
        <f>VLOOKUP(A23,'Prediction Intervals-Frequency'!A:O,12,FALSE)</f>
        <v>3.0000000000000027E-3</v>
      </c>
      <c r="P23" s="2">
        <f>VLOOKUP(A23,'Prediction Intervals-Frequency'!A:O,13,FALSE)</f>
        <v>0.54499999999999993</v>
      </c>
      <c r="Q23" s="2">
        <f>VLOOKUP(A23,'Prediction Intervals-Frequency'!A:O,14,FALSE)</f>
        <v>4.7999999999999932E-2</v>
      </c>
      <c r="R23" s="29">
        <f>VLOOKUP(A23,'Prediction Intervals-Frequency'!A:O,15,FALSE)</f>
        <v>0.10805100000000001</v>
      </c>
      <c r="S23" s="95">
        <f t="shared" si="0"/>
        <v>0</v>
      </c>
      <c r="T23" s="9">
        <f t="shared" si="1"/>
        <v>21</v>
      </c>
      <c r="U23" s="1">
        <f t="shared" si="2"/>
        <v>16</v>
      </c>
      <c r="V23" s="36">
        <f t="shared" si="3"/>
        <v>-260.19804943752962</v>
      </c>
      <c r="W23" s="3"/>
    </row>
    <row r="24" spans="1:23" x14ac:dyDescent="0.25">
      <c r="A24" s="78">
        <v>253</v>
      </c>
      <c r="B24" s="6" t="str">
        <f>VLOOKUP(A24,Methods!A:J,6,FALSE)</f>
        <v>Çetin, B.</v>
      </c>
      <c r="C24" s="6" t="str">
        <f>VLOOKUP(A24,Methods!A:J,9,FALSE)</f>
        <v>Dokuz Eylul University</v>
      </c>
      <c r="D24" s="52" t="str">
        <f>VLOOKUP(A24,Methods!A:J,10,FALSE)</f>
        <v>Statistical</v>
      </c>
      <c r="E24" s="28">
        <f>VLOOKUP(A24,'Prediction Intervals-Frequency'!A:O,2,FALSE)</f>
        <v>70.852000000000004</v>
      </c>
      <c r="F24" s="2">
        <f>VLOOKUP(A24,'Prediction Intervals-Frequency'!A:O,3,FALSE)</f>
        <v>14.255000000000001</v>
      </c>
      <c r="G24" s="2">
        <f>VLOOKUP(A24,'Prediction Intervals-Frequency'!A:O,4,FALSE)</f>
        <v>10.012</v>
      </c>
      <c r="H24" s="2">
        <f>VLOOKUP(A24,'Prediction Intervals-Frequency'!A:O,5,FALSE)</f>
        <v>22.077999999999999</v>
      </c>
      <c r="I24" s="2">
        <f>VLOOKUP(A24,'Prediction Intervals-Frequency'!A:O,6,FALSE)</f>
        <v>1554.4549999999999</v>
      </c>
      <c r="J24" s="2">
        <f>VLOOKUP(A24,'Prediction Intervals-Frequency'!A:O,7,FALSE)</f>
        <v>18.916</v>
      </c>
      <c r="K24" s="29">
        <f>VLOOKUP(A24,'Prediction Intervals-Frequency'!A:O,8,FALSE)</f>
        <v>90.387500000000003</v>
      </c>
      <c r="L24" s="28">
        <f>VLOOKUP(A24,'Prediction Intervals-Frequency'!A:O,9,FALSE)</f>
        <v>0.33099999999999996</v>
      </c>
      <c r="M24" s="2">
        <f>VLOOKUP(A24,'Prediction Intervals-Frequency'!A:O,10,FALSE)</f>
        <v>0.13400000000000001</v>
      </c>
      <c r="N24" s="2">
        <f>VLOOKUP(A24,'Prediction Intervals-Frequency'!A:O,11,FALSE)</f>
        <v>4.4999999999999929E-2</v>
      </c>
      <c r="O24" s="2">
        <f>VLOOKUP(A24,'Prediction Intervals-Frequency'!A:O,12,FALSE)</f>
        <v>6.0000000000000053E-3</v>
      </c>
      <c r="P24" s="2">
        <f>VLOOKUP(A24,'Prediction Intervals-Frequency'!A:O,13,FALSE)</f>
        <v>0.54599999999999993</v>
      </c>
      <c r="Q24" s="2">
        <f>VLOOKUP(A24,'Prediction Intervals-Frequency'!A:O,14,FALSE)</f>
        <v>4.3999999999999928E-2</v>
      </c>
      <c r="R24" s="29">
        <f>VLOOKUP(A24,'Prediction Intervals-Frequency'!A:O,15,FALSE)</f>
        <v>0.15315299999999998</v>
      </c>
      <c r="S24" s="95">
        <f t="shared" si="0"/>
        <v>0</v>
      </c>
      <c r="T24" s="9">
        <f t="shared" si="1"/>
        <v>22</v>
      </c>
      <c r="U24" s="1">
        <f t="shared" si="2"/>
        <v>23</v>
      </c>
      <c r="V24" s="36">
        <f t="shared" si="3"/>
        <v>-275.75972994770228</v>
      </c>
      <c r="W24" s="3"/>
    </row>
    <row r="25" spans="1:23" ht="15.75" thickBot="1" x14ac:dyDescent="0.3">
      <c r="A25" s="79">
        <v>256</v>
      </c>
      <c r="B25" s="6" t="str">
        <f>VLOOKUP(A25,Methods!A:J,6,FALSE)</f>
        <v>Yilmaz, T. E.</v>
      </c>
      <c r="C25" s="6" t="str">
        <f>VLOOKUP(A25,Methods!A:J,9,FALSE)</f>
        <v>Dokuz Eylul University</v>
      </c>
      <c r="D25" s="52" t="str">
        <f>VLOOKUP(A25,Methods!A:J,10,FALSE)</f>
        <v>Statistical</v>
      </c>
      <c r="E25" s="28">
        <f>VLOOKUP(A25,'Prediction Intervals-Frequency'!A:O,2,FALSE)</f>
        <v>47.847999999999999</v>
      </c>
      <c r="F25" s="2">
        <f>VLOOKUP(A25,'Prediction Intervals-Frequency'!A:O,3,FALSE)</f>
        <v>11.574999999999999</v>
      </c>
      <c r="G25" s="2">
        <f>VLOOKUP(A25,'Prediction Intervals-Frequency'!A:O,4,FALSE)</f>
        <v>18.042999999999999</v>
      </c>
      <c r="H25" s="2">
        <f>VLOOKUP(A25,'Prediction Intervals-Frequency'!A:O,5,FALSE)</f>
        <v>20.798999999999999</v>
      </c>
      <c r="I25" s="2">
        <f>VLOOKUP(A25,'Prediction Intervals-Frequency'!A:O,6,FALSE)</f>
        <v>1554.067</v>
      </c>
      <c r="J25" s="2">
        <f>VLOOKUP(A25,'Prediction Intervals-Frequency'!A:O,7,FALSE)</f>
        <v>2480.357</v>
      </c>
      <c r="K25" s="29">
        <f>VLOOKUP(A25,'Prediction Intervals-Frequency'!A:O,8,FALSE)</f>
        <v>98.477599999999995</v>
      </c>
      <c r="L25" s="28">
        <f>VLOOKUP(A25,'Prediction Intervals-Frequency'!A:O,9,FALSE)</f>
        <v>0.23199999999999998</v>
      </c>
      <c r="M25" s="2">
        <f>VLOOKUP(A25,'Prediction Intervals-Frequency'!A:O,10,FALSE)</f>
        <v>8.2999999999999963E-2</v>
      </c>
      <c r="N25" s="2">
        <f>VLOOKUP(A25,'Prediction Intervals-Frequency'!A:O,11,FALSE)</f>
        <v>3.0999999999999917E-2</v>
      </c>
      <c r="O25" s="2">
        <f>VLOOKUP(A25,'Prediction Intervals-Frequency'!A:O,12,FALSE)</f>
        <v>2.0000000000000018E-3</v>
      </c>
      <c r="P25" s="2">
        <f>VLOOKUP(A25,'Prediction Intervals-Frequency'!A:O,13,FALSE)</f>
        <v>0.54499999999999993</v>
      </c>
      <c r="Q25" s="2">
        <f>VLOOKUP(A25,'Prediction Intervals-Frequency'!A:O,14,FALSE)</f>
        <v>5.2999999999999936E-2</v>
      </c>
      <c r="R25" s="29">
        <f>VLOOKUP(A25,'Prediction Intervals-Frequency'!A:O,15,FALSE)</f>
        <v>0.11146099999999992</v>
      </c>
      <c r="S25" s="95">
        <f t="shared" si="0"/>
        <v>0</v>
      </c>
      <c r="T25" s="9">
        <f t="shared" si="1"/>
        <v>23</v>
      </c>
      <c r="U25" s="1">
        <f t="shared" si="2"/>
        <v>17</v>
      </c>
      <c r="V25" s="36">
        <f t="shared" si="3"/>
        <v>-309.39196660929719</v>
      </c>
      <c r="W25" s="3"/>
    </row>
    <row r="27" spans="1:23" x14ac:dyDescent="0.25">
      <c r="A27" s="92" t="s">
        <v>294</v>
      </c>
    </row>
    <row r="28" spans="1:23" x14ac:dyDescent="0.25">
      <c r="A28" s="93" t="s">
        <v>295</v>
      </c>
    </row>
  </sheetData>
  <autoFilter ref="A2:V25"/>
  <mergeCells count="4">
    <mergeCell ref="A1:D1"/>
    <mergeCell ref="E1:K1"/>
    <mergeCell ref="L1:R1"/>
    <mergeCell ref="S1:V1"/>
  </mergeCells>
  <conditionalFormatting sqref="S3:S25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:T2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25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T2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T25">
    <cfRule type="colorScale" priority="3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:T25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Methods</vt:lpstr>
      <vt:lpstr>Point Forecasts-Frequency</vt:lpstr>
      <vt:lpstr>Point Forecasts-Domain</vt:lpstr>
      <vt:lpstr>Point Forecasts-Summary</vt:lpstr>
      <vt:lpstr>Prediction Intervals-Frequency</vt:lpstr>
      <vt:lpstr>Prediction Intervals-Domain</vt:lpstr>
      <vt:lpstr>Prediction Interval-Summary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vangelis spil</dc:creator>
  <cp:lastModifiedBy>v</cp:lastModifiedBy>
  <cp:lastPrinted>2018-06-08T15:27:32Z</cp:lastPrinted>
  <dcterms:created xsi:type="dcterms:W3CDTF">2017-12-05T15:17:10Z</dcterms:created>
  <dcterms:modified xsi:type="dcterms:W3CDTF">2019-04-05T13:50:13Z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3d9fcb1b-fbd8-4b18-b830-cc6362b03461</vt:lpwstr>
  </property>
</Properties>
</file>