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3781daf834b999/Documents/"/>
    </mc:Choice>
  </mc:AlternateContent>
  <xr:revisionPtr revIDLastSave="2776" documentId="6_{7F4C6956-B5DD-42EB-A3AE-461A757FD899}" xr6:coauthVersionLast="47" xr6:coauthVersionMax="47" xr10:uidLastSave="{C2DC499D-A216-4484-B39D-74D3CAEC855B}"/>
  <bookViews>
    <workbookView xWindow="-96" yWindow="-96" windowWidth="23232" windowHeight="12432" firstSheet="3" activeTab="8" xr2:uid="{AD310C41-4B44-4D28-89B6-C7BD6E08412A}"/>
  </bookViews>
  <sheets>
    <sheet name="Dashboard" sheetId="1" r:id="rId1"/>
    <sheet name="Customers" sheetId="2" r:id="rId2"/>
    <sheet name="Products" sheetId="3" r:id="rId3"/>
    <sheet name="Vendors" sheetId="4" r:id="rId4"/>
    <sheet name="New Entry" sheetId="5" r:id="rId5"/>
    <sheet name="Purchase" sheetId="6" r:id="rId6"/>
    <sheet name="Sales" sheetId="7" r:id="rId7"/>
    <sheet name="Inventory" sheetId="8" r:id="rId8"/>
    <sheet name="Pivot" sheetId="9" r:id="rId9"/>
  </sheets>
  <definedNames>
    <definedName name="CUS_ID">Customers_Data[Customer ID]</definedName>
    <definedName name="HSN_CODE">Products_Data[HSN Code]</definedName>
    <definedName name="Ven_Data">Vendors_Data[#All]</definedName>
  </definedNames>
  <calcPr calcId="191029"/>
  <pivotCaches>
    <pivotCache cacheId="6" r:id="rId10"/>
    <pivotCache cacheId="10" r:id="rId11"/>
    <pivotCache cacheId="23" r:id="rId12"/>
    <pivotCache cacheId="26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7" l="1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9" i="7"/>
  <c r="H11" i="8"/>
  <c r="H12" i="8"/>
  <c r="H13" i="8"/>
  <c r="H14" i="8"/>
  <c r="I14" i="8" s="1"/>
  <c r="H15" i="8"/>
  <c r="H16" i="8"/>
  <c r="H17" i="8"/>
  <c r="H18" i="8"/>
  <c r="I18" i="8" s="1"/>
  <c r="H19" i="8"/>
  <c r="H20" i="8"/>
  <c r="H21" i="8"/>
  <c r="H22" i="8"/>
  <c r="I22" i="8" s="1"/>
  <c r="H23" i="8"/>
  <c r="H24" i="8"/>
  <c r="I11" i="8"/>
  <c r="I12" i="8"/>
  <c r="I13" i="8"/>
  <c r="I15" i="8"/>
  <c r="I16" i="8"/>
  <c r="I17" i="8"/>
  <c r="I19" i="8"/>
  <c r="I20" i="8"/>
  <c r="I21" i="8"/>
  <c r="I23" i="8"/>
  <c r="I24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F27" i="6"/>
  <c r="G27" i="6"/>
  <c r="H27" i="6"/>
  <c r="I27" i="6"/>
  <c r="L27" i="6"/>
  <c r="M27" i="6" s="1"/>
  <c r="F26" i="6"/>
  <c r="G26" i="6"/>
  <c r="H26" i="6"/>
  <c r="I26" i="6"/>
  <c r="L26" i="6"/>
  <c r="M26" i="6" s="1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F20" i="8"/>
  <c r="F21" i="8"/>
  <c r="F22" i="8"/>
  <c r="F23" i="8"/>
  <c r="F24" i="8"/>
  <c r="F11" i="8"/>
  <c r="F12" i="8"/>
  <c r="F13" i="8"/>
  <c r="F14" i="8"/>
  <c r="F15" i="8"/>
  <c r="F16" i="8"/>
  <c r="F17" i="8"/>
  <c r="F18" i="8"/>
  <c r="F19" i="8"/>
  <c r="F10" i="8"/>
  <c r="F25" i="6"/>
  <c r="G25" i="6"/>
  <c r="H25" i="6"/>
  <c r="I25" i="6"/>
  <c r="L25" i="6"/>
  <c r="M25" i="6" s="1"/>
  <c r="F21" i="6"/>
  <c r="F22" i="6"/>
  <c r="F23" i="6"/>
  <c r="F24" i="6"/>
  <c r="G21" i="6"/>
  <c r="G22" i="6"/>
  <c r="G23" i="6"/>
  <c r="G24" i="6"/>
  <c r="H21" i="6"/>
  <c r="H22" i="6"/>
  <c r="H23" i="6"/>
  <c r="H24" i="6"/>
  <c r="I21" i="6"/>
  <c r="I22" i="6"/>
  <c r="I23" i="6"/>
  <c r="I24" i="6"/>
  <c r="L21" i="6"/>
  <c r="L22" i="6"/>
  <c r="M22" i="6" s="1"/>
  <c r="L23" i="6"/>
  <c r="M23" i="6" s="1"/>
  <c r="L24" i="6"/>
  <c r="M24" i="6" s="1"/>
  <c r="M21" i="6"/>
  <c r="G22" i="7"/>
  <c r="G23" i="7"/>
  <c r="G24" i="7"/>
  <c r="G25" i="7"/>
  <c r="I22" i="7"/>
  <c r="I23" i="7"/>
  <c r="I24" i="7"/>
  <c r="I25" i="7"/>
  <c r="L22" i="7"/>
  <c r="M22" i="7" s="1"/>
  <c r="L23" i="7"/>
  <c r="M23" i="7" s="1"/>
  <c r="L24" i="7"/>
  <c r="M24" i="7" s="1"/>
  <c r="L25" i="7"/>
  <c r="M25" i="7" s="1"/>
  <c r="I10" i="7"/>
  <c r="I11" i="7"/>
  <c r="I12" i="7"/>
  <c r="I13" i="7"/>
  <c r="I14" i="7"/>
  <c r="I15" i="7"/>
  <c r="I16" i="7"/>
  <c r="I17" i="7"/>
  <c r="I18" i="7"/>
  <c r="I19" i="7"/>
  <c r="I20" i="7"/>
  <c r="I21" i="7"/>
  <c r="I9" i="7"/>
  <c r="L10" i="7"/>
  <c r="M10" i="7" s="1"/>
  <c r="O10" i="7" s="1"/>
  <c r="L11" i="7"/>
  <c r="M11" i="7" s="1"/>
  <c r="O11" i="7" s="1"/>
  <c r="L12" i="7"/>
  <c r="M12" i="7" s="1"/>
  <c r="O12" i="7" s="1"/>
  <c r="L13" i="7"/>
  <c r="M13" i="7" s="1"/>
  <c r="O13" i="7" s="1"/>
  <c r="L14" i="7"/>
  <c r="M14" i="7" s="1"/>
  <c r="O14" i="7" s="1"/>
  <c r="L15" i="7"/>
  <c r="M15" i="7" s="1"/>
  <c r="O15" i="7" s="1"/>
  <c r="L16" i="7"/>
  <c r="M16" i="7" s="1"/>
  <c r="O16" i="7" s="1"/>
  <c r="L17" i="7"/>
  <c r="M17" i="7" s="1"/>
  <c r="O17" i="7" s="1"/>
  <c r="L18" i="7"/>
  <c r="M18" i="7" s="1"/>
  <c r="O18" i="7" s="1"/>
  <c r="L19" i="7"/>
  <c r="M19" i="7" s="1"/>
  <c r="O19" i="7" s="1"/>
  <c r="L20" i="7"/>
  <c r="M20" i="7" s="1"/>
  <c r="O20" i="7" s="1"/>
  <c r="L21" i="7"/>
  <c r="M21" i="7" s="1"/>
  <c r="O21" i="7" s="1"/>
  <c r="G19" i="7"/>
  <c r="G20" i="7"/>
  <c r="G21" i="7"/>
  <c r="F10" i="6"/>
  <c r="F11" i="6"/>
  <c r="F12" i="6"/>
  <c r="F13" i="6"/>
  <c r="F14" i="6"/>
  <c r="F15" i="6"/>
  <c r="F16" i="6"/>
  <c r="F17" i="6"/>
  <c r="F18" i="6"/>
  <c r="F19" i="6"/>
  <c r="F20" i="6"/>
  <c r="G10" i="6"/>
  <c r="G11" i="6"/>
  <c r="G12" i="6"/>
  <c r="G13" i="6"/>
  <c r="G14" i="6"/>
  <c r="G15" i="6"/>
  <c r="G16" i="6"/>
  <c r="G17" i="6"/>
  <c r="G18" i="6"/>
  <c r="G19" i="6"/>
  <c r="G20" i="6"/>
  <c r="H10" i="6"/>
  <c r="H11" i="6"/>
  <c r="H12" i="6"/>
  <c r="H13" i="6"/>
  <c r="H14" i="6"/>
  <c r="H15" i="6"/>
  <c r="H16" i="6"/>
  <c r="H17" i="6"/>
  <c r="H18" i="6"/>
  <c r="H19" i="6"/>
  <c r="H20" i="6"/>
  <c r="I10" i="6"/>
  <c r="I11" i="6"/>
  <c r="I12" i="6"/>
  <c r="I13" i="6"/>
  <c r="I14" i="6"/>
  <c r="I15" i="6"/>
  <c r="I16" i="6"/>
  <c r="I17" i="6"/>
  <c r="I18" i="6"/>
  <c r="I19" i="6"/>
  <c r="I20" i="6"/>
  <c r="H9" i="6"/>
  <c r="I9" i="6"/>
  <c r="L19" i="6"/>
  <c r="M19" i="6" s="1"/>
  <c r="L20" i="6"/>
  <c r="M20" i="6" s="1"/>
  <c r="F9" i="6"/>
  <c r="E10" i="8"/>
  <c r="G10" i="7"/>
  <c r="G11" i="7"/>
  <c r="G12" i="7"/>
  <c r="G13" i="7"/>
  <c r="G14" i="7"/>
  <c r="G15" i="7"/>
  <c r="G16" i="7"/>
  <c r="G17" i="7"/>
  <c r="G18" i="7"/>
  <c r="L9" i="7"/>
  <c r="G9" i="7"/>
  <c r="L10" i="6"/>
  <c r="M10" i="6" s="1"/>
  <c r="L11" i="6"/>
  <c r="M11" i="6" s="1"/>
  <c r="L12" i="6"/>
  <c r="M12" i="6" s="1"/>
  <c r="L13" i="6"/>
  <c r="L14" i="6"/>
  <c r="M14" i="6" s="1"/>
  <c r="L15" i="6"/>
  <c r="M15" i="6" s="1"/>
  <c r="L16" i="6"/>
  <c r="M16" i="6" s="1"/>
  <c r="L17" i="6"/>
  <c r="L18" i="6"/>
  <c r="M18" i="6" s="1"/>
  <c r="L9" i="6"/>
  <c r="G9" i="6"/>
  <c r="D13" i="9"/>
  <c r="E8" i="9"/>
  <c r="E4" i="9"/>
  <c r="J22" i="8" l="1"/>
  <c r="O25" i="7"/>
  <c r="Q25" i="7"/>
  <c r="Q24" i="7"/>
  <c r="O24" i="7"/>
  <c r="Q23" i="7"/>
  <c r="O23" i="7"/>
  <c r="Q22" i="7"/>
  <c r="O22" i="7"/>
  <c r="H10" i="8"/>
  <c r="Q19" i="7"/>
  <c r="Q21" i="7"/>
  <c r="R21" i="7" s="1"/>
  <c r="Q20" i="7"/>
  <c r="R20" i="7" s="1"/>
  <c r="G10" i="8"/>
  <c r="M9" i="6"/>
  <c r="M17" i="6"/>
  <c r="M13" i="6"/>
  <c r="Q17" i="7"/>
  <c r="Q13" i="7"/>
  <c r="Q12" i="7"/>
  <c r="M9" i="7"/>
  <c r="O9" i="7" s="1"/>
  <c r="Q18" i="7"/>
  <c r="R18" i="7" s="1"/>
  <c r="Q11" i="7"/>
  <c r="Q10" i="7"/>
  <c r="Q14" i="7"/>
  <c r="R14" i="7" s="1"/>
  <c r="R24" i="7" l="1"/>
  <c r="J20" i="8"/>
  <c r="J23" i="8"/>
  <c r="J24" i="8"/>
  <c r="J21" i="8"/>
  <c r="R25" i="7"/>
  <c r="R23" i="7"/>
  <c r="R22" i="7"/>
  <c r="R19" i="7"/>
  <c r="J18" i="8"/>
  <c r="I10" i="8"/>
  <c r="Q15" i="7"/>
  <c r="R15" i="7" s="1"/>
  <c r="R17" i="7"/>
  <c r="R13" i="7"/>
  <c r="Q16" i="7"/>
  <c r="R16" i="7" s="1"/>
  <c r="R12" i="7"/>
  <c r="Q9" i="7"/>
  <c r="R9" i="7" s="1"/>
  <c r="R11" i="7"/>
  <c r="R10" i="7"/>
  <c r="J16" i="8" l="1"/>
  <c r="J17" i="8"/>
  <c r="J13" i="8"/>
  <c r="J10" i="8"/>
  <c r="J19" i="8"/>
  <c r="J14" i="8"/>
  <c r="J11" i="8"/>
  <c r="J12" i="8"/>
  <c r="J15" i="8"/>
</calcChain>
</file>

<file path=xl/sharedStrings.xml><?xml version="1.0" encoding="utf-8"?>
<sst xmlns="http://schemas.openxmlformats.org/spreadsheetml/2006/main" count="427" uniqueCount="270">
  <si>
    <t>Customer ID</t>
  </si>
  <si>
    <t>Phone Number</t>
  </si>
  <si>
    <t>Email</t>
  </si>
  <si>
    <t>Address</t>
  </si>
  <si>
    <t>CUST001</t>
  </si>
  <si>
    <t>CUST002</t>
  </si>
  <si>
    <t>CUST003</t>
  </si>
  <si>
    <t>CUST004</t>
  </si>
  <si>
    <t>CUST005</t>
  </si>
  <si>
    <t>CUST006</t>
  </si>
  <si>
    <t>CUST007</t>
  </si>
  <si>
    <t>CUST008</t>
  </si>
  <si>
    <t>CUST009</t>
  </si>
  <si>
    <t>CUST010</t>
  </si>
  <si>
    <t>CUST011</t>
  </si>
  <si>
    <t>CUST012</t>
  </si>
  <si>
    <t>Product ID</t>
  </si>
  <si>
    <t>Product Name</t>
  </si>
  <si>
    <t>PROD001</t>
  </si>
  <si>
    <t>PROD002</t>
  </si>
  <si>
    <t>PROD003</t>
  </si>
  <si>
    <t>PROD004</t>
  </si>
  <si>
    <t>PROD005</t>
  </si>
  <si>
    <t>PROD006</t>
  </si>
  <si>
    <t>PROD007</t>
  </si>
  <si>
    <t>PROD008</t>
  </si>
  <si>
    <t>PROD009</t>
  </si>
  <si>
    <t>PROD010</t>
  </si>
  <si>
    <t>PROD011</t>
  </si>
  <si>
    <t>PROD012</t>
  </si>
  <si>
    <t>Vendor ID</t>
  </si>
  <si>
    <t>Vendor Name</t>
  </si>
  <si>
    <t>VEND001</t>
  </si>
  <si>
    <t>VEND002</t>
  </si>
  <si>
    <t>VEND003</t>
  </si>
  <si>
    <t>VEND004</t>
  </si>
  <si>
    <t>VEND005</t>
  </si>
  <si>
    <t>VEND006</t>
  </si>
  <si>
    <t>VEND007</t>
  </si>
  <si>
    <t>VEND008</t>
  </si>
  <si>
    <t>VEND009</t>
  </si>
  <si>
    <t>VEND010</t>
  </si>
  <si>
    <t>VEND011</t>
  </si>
  <si>
    <t>VEND012</t>
  </si>
  <si>
    <t>HSN Code</t>
  </si>
  <si>
    <t>Purchase Entry</t>
  </si>
  <si>
    <t>Sales Entry</t>
  </si>
  <si>
    <t>Purchase ID</t>
  </si>
  <si>
    <t>Purchase Date</t>
  </si>
  <si>
    <t>Customer Name</t>
  </si>
  <si>
    <t>Phone</t>
  </si>
  <si>
    <t>Rajesh Kumar</t>
  </si>
  <si>
    <t>rajesh.kumar@gmail.com</t>
  </si>
  <si>
    <t>12A, Lajpat Nagar, New Delhi, Delhi</t>
  </si>
  <si>
    <t>Priya Sharma</t>
  </si>
  <si>
    <t>priya.sharma@yahoo.com</t>
  </si>
  <si>
    <t>45, Park Street, Kolkata, West Bengal</t>
  </si>
  <si>
    <t>Ankit Verma</t>
  </si>
  <si>
    <t>ankit.verma@hotmail.com</t>
  </si>
  <si>
    <t>7/10, Sector 15, Noida, Uttar Pradesh</t>
  </si>
  <si>
    <t>Deepika Reddy</t>
  </si>
  <si>
    <t>deepika.reddy@gmail.com</t>
  </si>
  <si>
    <t>3rd Cross, BTM Layout, Bengaluru, Karnataka</t>
  </si>
  <si>
    <t>Arjun Patel</t>
  </si>
  <si>
    <t>arjun.patel@rediffmail.com</t>
  </si>
  <si>
    <t>101, SG Highway, Ahmedabad, Gujarat</t>
  </si>
  <si>
    <t>Meena Iyer</t>
  </si>
  <si>
    <t>meena.iyer@yahoo.in</t>
  </si>
  <si>
    <t>25, Anna Nagar, Chennai, Tamil Nadu</t>
  </si>
  <si>
    <t>Rohan Das</t>
  </si>
  <si>
    <t>rohan.das@gmail.com</t>
  </si>
  <si>
    <t>9, Shibpur Road, Howrah, West Bengal</t>
  </si>
  <si>
    <t>Kavita Joshi</t>
  </si>
  <si>
    <t>kavita.joshi@mail.com</t>
  </si>
  <si>
    <t>18, Hinjewadi Phase 1, Pune, Maharashtra</t>
  </si>
  <si>
    <t>Nikhil Saini</t>
  </si>
  <si>
    <t>nikhil.saini@outlook.com</t>
  </si>
  <si>
    <t>89, M.I. Road, Jaipur, Rajasthan</t>
  </si>
  <si>
    <t>Sneha Nair</t>
  </si>
  <si>
    <t>sneha.nair@gmail.com</t>
  </si>
  <si>
    <t>34, Panampilly Nagar, Kochi, Kerala</t>
  </si>
  <si>
    <t>Manish Gupta</t>
  </si>
  <si>
    <t>manishgupta@yahoo.co.in</t>
  </si>
  <si>
    <t>8, Harmu Road, Ranchi, Jharkhand</t>
  </si>
  <si>
    <t>Ayesha Khan</t>
  </si>
  <si>
    <t>ayesha.khan@gmail.com</t>
  </si>
  <si>
    <t>22, Khamla Road, Nagpur, Maharashtra</t>
  </si>
  <si>
    <t>CUST013</t>
  </si>
  <si>
    <t>Harsh Vardhan</t>
  </si>
  <si>
    <t>harsh.vardhan@live.com</t>
  </si>
  <si>
    <t>90, Fraser Road, Patna, Bihar</t>
  </si>
  <si>
    <t>CUST014</t>
  </si>
  <si>
    <t>Swati Choudhary</t>
  </si>
  <si>
    <t>swati.c@yahoo.com</t>
  </si>
  <si>
    <t>11, Hazaratganj, Lucknow, Uttar Pradesh</t>
  </si>
  <si>
    <t>CUST015</t>
  </si>
  <si>
    <t>Vikram Singh</t>
  </si>
  <si>
    <t>vikram.singh@gmail.com</t>
  </si>
  <si>
    <t>56, Sector 17, Chandigarh, UT</t>
  </si>
  <si>
    <t>Selling Price</t>
  </si>
  <si>
    <t>Wireless Mouse</t>
  </si>
  <si>
    <t>H1001</t>
  </si>
  <si>
    <t>Keyboard USB</t>
  </si>
  <si>
    <t>H1002</t>
  </si>
  <si>
    <t>Laptop Stand</t>
  </si>
  <si>
    <t>H1003</t>
  </si>
  <si>
    <t>LED Monitor 24"</t>
  </si>
  <si>
    <t>H1004</t>
  </si>
  <si>
    <t>External Hard Drive 1TB</t>
  </si>
  <si>
    <t>H1005</t>
  </si>
  <si>
    <t>Printer Ink Cartridge</t>
  </si>
  <si>
    <t>H1006</t>
  </si>
  <si>
    <t>USB Type-C Cable</t>
  </si>
  <si>
    <t>H1007</t>
  </si>
  <si>
    <t>Office Chair</t>
  </si>
  <si>
    <t>H1008</t>
  </si>
  <si>
    <t>Notebook i5 8GB/512GB</t>
  </si>
  <si>
    <t>H1009</t>
  </si>
  <si>
    <t>Webcam HD</t>
  </si>
  <si>
    <t>H1010</t>
  </si>
  <si>
    <t>H1011</t>
  </si>
  <si>
    <t>H1012</t>
  </si>
  <si>
    <t>PROD013</t>
  </si>
  <si>
    <t>H1013</t>
  </si>
  <si>
    <t>VEND013</t>
  </si>
  <si>
    <t>PROD014</t>
  </si>
  <si>
    <t>H1014</t>
  </si>
  <si>
    <t>VEND014</t>
  </si>
  <si>
    <t>PROD015</t>
  </si>
  <si>
    <t>H1015</t>
  </si>
  <si>
    <t>VEND015</t>
  </si>
  <si>
    <t>Sharma Distributors</t>
  </si>
  <si>
    <t>sharma.dist@gmail.com</t>
  </si>
  <si>
    <t>Plot 22, Karol Bagh, Delhi</t>
  </si>
  <si>
    <t>Gujarat Tech Supplies</t>
  </si>
  <si>
    <t>gujarat.tech@outlook.com</t>
  </si>
  <si>
    <t>SG Highway, Ahmedabad, Gujarat</t>
  </si>
  <si>
    <t>Kolkata Office Mart</t>
  </si>
  <si>
    <t>kolmart@yahoo.com</t>
  </si>
  <si>
    <t>22 Park Street, Kolkata, WB</t>
  </si>
  <si>
    <t>Mumbai IT Hub</t>
  </si>
  <si>
    <t>mumbai.hub@gmail.com</t>
  </si>
  <si>
    <t>Level 3, Andheri East, Mumbai</t>
  </si>
  <si>
    <t>Chennai Systems Ltd</t>
  </si>
  <si>
    <t>chennai.sys@mail.com</t>
  </si>
  <si>
    <t>Anna Nagar, Chennai</t>
  </si>
  <si>
    <t>Hyderabad Cartridges</t>
  </si>
  <si>
    <t>inkcart.hyd@gmail.com</t>
  </si>
  <si>
    <t>MG Road, Hyderabad</t>
  </si>
  <si>
    <t>Delhi Cable Solutions</t>
  </si>
  <si>
    <t>delhicables@yahoo.com</t>
  </si>
  <si>
    <t>Sector 18, Noida, UP</t>
  </si>
  <si>
    <t>Pune Furniture World</t>
  </si>
  <si>
    <t>furnipune@gmail.com</t>
  </si>
  <si>
    <t>Hinjewadi Phase 2, Pune</t>
  </si>
  <si>
    <t>Infosys Laptops</t>
  </si>
  <si>
    <t>infosys.laptops@infosys.com</t>
  </si>
  <si>
    <t>Mysore Campus, Karnataka</t>
  </si>
  <si>
    <t>Bangalore Webcam Store</t>
  </si>
  <si>
    <t>webcams.blr@hotmail.com</t>
  </si>
  <si>
    <t>BTM Layout, Bengaluru</t>
  </si>
  <si>
    <t>Unit Price</t>
  </si>
  <si>
    <t>Total Amount</t>
  </si>
  <si>
    <t>PUR001</t>
  </si>
  <si>
    <t>PUR002</t>
  </si>
  <si>
    <t>PUR003</t>
  </si>
  <si>
    <t>PUR004</t>
  </si>
  <si>
    <t>PUR005</t>
  </si>
  <si>
    <t>PUR006</t>
  </si>
  <si>
    <t>PUR007</t>
  </si>
  <si>
    <t>PUR008</t>
  </si>
  <si>
    <t>PUR009</t>
  </si>
  <si>
    <t>PUR010</t>
  </si>
  <si>
    <t>PUR011</t>
  </si>
  <si>
    <t>PUR012</t>
  </si>
  <si>
    <t>PUR013</t>
  </si>
  <si>
    <t>PUR014</t>
  </si>
  <si>
    <t>PUR015</t>
  </si>
  <si>
    <t>Cost Price</t>
  </si>
  <si>
    <t>Sales ID</t>
  </si>
  <si>
    <t>Sales Date</t>
  </si>
  <si>
    <t>GST %</t>
  </si>
  <si>
    <t>GST Amount</t>
  </si>
  <si>
    <t>Discount (%)</t>
  </si>
  <si>
    <t>Discount Amount</t>
  </si>
  <si>
    <t>Net Amount</t>
  </si>
  <si>
    <t>Payment Status</t>
  </si>
  <si>
    <t>Payment Mode</t>
  </si>
  <si>
    <t>SAL001</t>
  </si>
  <si>
    <t>SAL002</t>
  </si>
  <si>
    <t>SAL003</t>
  </si>
  <si>
    <t>SAL004</t>
  </si>
  <si>
    <t>SAL005</t>
  </si>
  <si>
    <t>SAL006</t>
  </si>
  <si>
    <t>SAL007</t>
  </si>
  <si>
    <t>SAL008</t>
  </si>
  <si>
    <t>SAL009</t>
  </si>
  <si>
    <t>SAL010</t>
  </si>
  <si>
    <t>SAL011</t>
  </si>
  <si>
    <t>SAL012</t>
  </si>
  <si>
    <t>SAL013</t>
  </si>
  <si>
    <t>SAL014</t>
  </si>
  <si>
    <t>SAL015</t>
  </si>
  <si>
    <t>Paid</t>
  </si>
  <si>
    <t>Failed</t>
  </si>
  <si>
    <t>Pending</t>
  </si>
  <si>
    <t>Partially Paid</t>
  </si>
  <si>
    <t>Cash</t>
  </si>
  <si>
    <t>Credit Card</t>
  </si>
  <si>
    <t>UPI</t>
  </si>
  <si>
    <t>Bank Transfer</t>
  </si>
  <si>
    <t>Cheque</t>
  </si>
  <si>
    <t>Online Wallet</t>
  </si>
  <si>
    <t>Stock Status</t>
  </si>
  <si>
    <t>Stock</t>
  </si>
  <si>
    <t xml:space="preserve"> P Units</t>
  </si>
  <si>
    <t xml:space="preserve"> S Units</t>
  </si>
  <si>
    <t xml:space="preserve"> Stock</t>
  </si>
  <si>
    <t>SAL016</t>
  </si>
  <si>
    <t>CUST016</t>
  </si>
  <si>
    <t>CUST017</t>
  </si>
  <si>
    <t>CUST018</t>
  </si>
  <si>
    <t>CUST019</t>
  </si>
  <si>
    <t>CUST020</t>
  </si>
  <si>
    <t xml:space="preserve">Aarav Mehta  </t>
  </si>
  <si>
    <t xml:space="preserve">Diya Kapoor  </t>
  </si>
  <si>
    <t xml:space="preserve">Rohan Sharma  </t>
  </si>
  <si>
    <t xml:space="preserve">Ishita Verma  </t>
  </si>
  <si>
    <t>Kabir Nair</t>
  </si>
  <si>
    <t xml:space="preserve">aarav.mehta@example.com  </t>
  </si>
  <si>
    <t xml:space="preserve">diya.kapoor@example.com  </t>
  </si>
  <si>
    <t xml:space="preserve">rohan.sharma@example.com  </t>
  </si>
  <si>
    <t xml:space="preserve">ishita.verma@example.com  </t>
  </si>
  <si>
    <t>kabir.nair@example.com</t>
  </si>
  <si>
    <t xml:space="preserve">221B Baker Street, London, UK  </t>
  </si>
  <si>
    <t xml:space="preserve">45 MG Road, Bengaluru, Karnataka, India  </t>
  </si>
  <si>
    <t xml:space="preserve">12 Park Avenue, Kolkata, West Bengal, India  </t>
  </si>
  <si>
    <t xml:space="preserve">78 Lake View Drive, Chicago, IL, USA  </t>
  </si>
  <si>
    <t>9 Rose Street, Sydney, NSW, Australia</t>
  </si>
  <si>
    <t xml:space="preserve">Echo Buds  </t>
  </si>
  <si>
    <t xml:space="preserve">Flex Pen  </t>
  </si>
  <si>
    <t xml:space="preserve">Nano Fan  </t>
  </si>
  <si>
    <t xml:space="preserve">Glow Lamp  </t>
  </si>
  <si>
    <t>Zip Bag</t>
  </si>
  <si>
    <t xml:space="preserve">Global Tech Supplies  </t>
  </si>
  <si>
    <t xml:space="preserve">EverBright Traders  </t>
  </si>
  <si>
    <t xml:space="preserve">Skyline Distributors  </t>
  </si>
  <si>
    <t xml:space="preserve">UrbanEdge Enterprises  </t>
  </si>
  <si>
    <t>PrimeWave Solutions</t>
  </si>
  <si>
    <t xml:space="preserve">contact@everbrighttraders.com  </t>
  </si>
  <si>
    <t xml:space="preserve">info@skylinedistributors.com  </t>
  </si>
  <si>
    <t xml:space="preserve">support@urbanedgeenterprises.com  </t>
  </si>
  <si>
    <t>orders@primewavesolutions.com</t>
  </si>
  <si>
    <t xml:space="preserve">45 Industrial Park, Pune, Maharashtra  </t>
  </si>
  <si>
    <t xml:space="preserve">12 Market Street, Kolkata, West Bengal  </t>
  </si>
  <si>
    <t xml:space="preserve">78 Tech Hub Road, Bengaluru, Karnataka  </t>
  </si>
  <si>
    <t xml:space="preserve">102 Business Plaza, Ahmedabad, Gujarat  </t>
  </si>
  <si>
    <t>56 Trade Center Lane, New Delhi, Delhi</t>
  </si>
  <si>
    <t>sales@globaltechsupplies.com</t>
  </si>
  <si>
    <t>SAL017</t>
  </si>
  <si>
    <t>PUR016</t>
  </si>
  <si>
    <t>PUR017</t>
  </si>
  <si>
    <t>PUR018</t>
  </si>
  <si>
    <t>Count of Customer Name</t>
  </si>
  <si>
    <t>Customers</t>
  </si>
  <si>
    <t>Products</t>
  </si>
  <si>
    <t>Count of Product Name</t>
  </si>
  <si>
    <t>Sum of Total Amount</t>
  </si>
  <si>
    <t>Total Purchase Amount</t>
  </si>
  <si>
    <t>Sum of Net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</si>
</sst>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horizontal="left"/>
    </xf>
    <xf numFmtId="0" fontId="2" fillId="3" borderId="0" xfId="1" applyFill="1"/>
    <xf numFmtId="14" fontId="0" fillId="3" borderId="0" xfId="0" applyNumberFormat="1" applyFill="1" applyAlignment="1">
      <alignment horizontal="left"/>
    </xf>
    <xf numFmtId="0" fontId="1" fillId="3" borderId="0" xfId="0" applyFont="1" applyFill="1"/>
    <xf numFmtId="0" fontId="1" fillId="3" borderId="1" xfId="0" applyFont="1" applyFill="1" applyBorder="1"/>
    <xf numFmtId="0" fontId="0" fillId="3" borderId="1" xfId="0" applyFill="1" applyBorder="1"/>
    <xf numFmtId="9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0" borderId="0" xfId="1" applyFill="1"/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/>
  </cellXfs>
  <cellStyles count="2">
    <cellStyle name="Hyperlink" xfId="1" builtinId="8"/>
    <cellStyle name="Normal" xfId="0" builtinId="0"/>
  </cellStyles>
  <dxfs count="78"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 val="0"/>
      </font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numFmt numFmtId="13" formatCode="0%"/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numFmt numFmtId="13" formatCode="0%"/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ill>
        <patternFill patternType="solid">
          <fgColor indexed="64"/>
          <bgColor theme="2" tint="-9.9978637043366805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border outline="0">
        <top style="thin">
          <color theme="1"/>
        </top>
      </border>
    </dxf>
    <dxf>
      <fill>
        <patternFill patternType="solid">
          <fgColor indexed="64"/>
          <bgColor theme="2" tint="-9.9978637043366805E-2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13" Type="http://schemas.openxmlformats.org/officeDocument/2006/relationships/image" Target="../media/image5.svg"/><Relationship Id="rId18" Type="http://schemas.openxmlformats.org/officeDocument/2006/relationships/image" Target="../media/image10.png"/><Relationship Id="rId3" Type="http://schemas.openxmlformats.org/officeDocument/2006/relationships/hyperlink" Target="#Customers!A1"/><Relationship Id="rId21" Type="http://schemas.openxmlformats.org/officeDocument/2006/relationships/image" Target="../media/image13.jpeg"/><Relationship Id="rId7" Type="http://schemas.openxmlformats.org/officeDocument/2006/relationships/hyperlink" Target="#Sales!A1"/><Relationship Id="rId12" Type="http://schemas.openxmlformats.org/officeDocument/2006/relationships/image" Target="../media/image4.png"/><Relationship Id="rId17" Type="http://schemas.openxmlformats.org/officeDocument/2006/relationships/image" Target="../media/image9.svg"/><Relationship Id="rId2" Type="http://schemas.openxmlformats.org/officeDocument/2006/relationships/hyperlink" Target="#Dashboard!A1"/><Relationship Id="rId16" Type="http://schemas.openxmlformats.org/officeDocument/2006/relationships/image" Target="../media/image8.png"/><Relationship Id="rId20" Type="http://schemas.openxmlformats.org/officeDocument/2006/relationships/image" Target="../media/image12.jpeg"/><Relationship Id="rId1" Type="http://schemas.openxmlformats.org/officeDocument/2006/relationships/image" Target="../media/image1.png"/><Relationship Id="rId6" Type="http://schemas.openxmlformats.org/officeDocument/2006/relationships/hyperlink" Target="#Purchase!A1"/><Relationship Id="rId11" Type="http://schemas.openxmlformats.org/officeDocument/2006/relationships/image" Target="../media/image3.svg"/><Relationship Id="rId5" Type="http://schemas.openxmlformats.org/officeDocument/2006/relationships/hyperlink" Target="#Vendors!A1"/><Relationship Id="rId15" Type="http://schemas.openxmlformats.org/officeDocument/2006/relationships/image" Target="../media/image7.svg"/><Relationship Id="rId10" Type="http://schemas.openxmlformats.org/officeDocument/2006/relationships/image" Target="../media/image2.png"/><Relationship Id="rId19" Type="http://schemas.openxmlformats.org/officeDocument/2006/relationships/image" Target="../media/image11.svg"/><Relationship Id="rId4" Type="http://schemas.openxmlformats.org/officeDocument/2006/relationships/hyperlink" Target="#Products!A1"/><Relationship Id="rId9" Type="http://schemas.openxmlformats.org/officeDocument/2006/relationships/hyperlink" Target="#Inventory!A1"/><Relationship Id="rId14" Type="http://schemas.openxmlformats.org/officeDocument/2006/relationships/image" Target="../media/image6.png"/><Relationship Id="rId22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13" Type="http://schemas.openxmlformats.org/officeDocument/2006/relationships/image" Target="../media/image5.svg"/><Relationship Id="rId18" Type="http://schemas.openxmlformats.org/officeDocument/2006/relationships/image" Target="../media/image10.png"/><Relationship Id="rId3" Type="http://schemas.openxmlformats.org/officeDocument/2006/relationships/hyperlink" Target="#Customers!A1"/><Relationship Id="rId21" Type="http://schemas.openxmlformats.org/officeDocument/2006/relationships/image" Target="../media/image13.jpeg"/><Relationship Id="rId7" Type="http://schemas.openxmlformats.org/officeDocument/2006/relationships/hyperlink" Target="#Sales!A1"/><Relationship Id="rId12" Type="http://schemas.openxmlformats.org/officeDocument/2006/relationships/image" Target="../media/image4.png"/><Relationship Id="rId17" Type="http://schemas.openxmlformats.org/officeDocument/2006/relationships/image" Target="../media/image17.svg"/><Relationship Id="rId2" Type="http://schemas.openxmlformats.org/officeDocument/2006/relationships/hyperlink" Target="#Dashboard!A1"/><Relationship Id="rId16" Type="http://schemas.openxmlformats.org/officeDocument/2006/relationships/image" Target="../media/image16.png"/><Relationship Id="rId20" Type="http://schemas.openxmlformats.org/officeDocument/2006/relationships/image" Target="../media/image12.jpeg"/><Relationship Id="rId1" Type="http://schemas.openxmlformats.org/officeDocument/2006/relationships/image" Target="../media/image1.png"/><Relationship Id="rId6" Type="http://schemas.openxmlformats.org/officeDocument/2006/relationships/hyperlink" Target="#Purchase!A1"/><Relationship Id="rId11" Type="http://schemas.openxmlformats.org/officeDocument/2006/relationships/image" Target="../media/image3.svg"/><Relationship Id="rId5" Type="http://schemas.openxmlformats.org/officeDocument/2006/relationships/hyperlink" Target="#Vendors!A1"/><Relationship Id="rId15" Type="http://schemas.openxmlformats.org/officeDocument/2006/relationships/image" Target="../media/image15.svg"/><Relationship Id="rId10" Type="http://schemas.openxmlformats.org/officeDocument/2006/relationships/image" Target="../media/image2.png"/><Relationship Id="rId19" Type="http://schemas.openxmlformats.org/officeDocument/2006/relationships/image" Target="../media/image11.svg"/><Relationship Id="rId4" Type="http://schemas.openxmlformats.org/officeDocument/2006/relationships/hyperlink" Target="#Products!A1"/><Relationship Id="rId9" Type="http://schemas.openxmlformats.org/officeDocument/2006/relationships/hyperlink" Target="#Inventory!A1"/><Relationship Id="rId14" Type="http://schemas.openxmlformats.org/officeDocument/2006/relationships/image" Target="../media/image6.png"/><Relationship Id="rId22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13" Type="http://schemas.openxmlformats.org/officeDocument/2006/relationships/image" Target="../media/image5.svg"/><Relationship Id="rId18" Type="http://schemas.openxmlformats.org/officeDocument/2006/relationships/image" Target="../media/image10.png"/><Relationship Id="rId3" Type="http://schemas.openxmlformats.org/officeDocument/2006/relationships/hyperlink" Target="#Customers!A1"/><Relationship Id="rId21" Type="http://schemas.openxmlformats.org/officeDocument/2006/relationships/image" Target="../media/image13.jpeg"/><Relationship Id="rId7" Type="http://schemas.openxmlformats.org/officeDocument/2006/relationships/hyperlink" Target="#Sales!A1"/><Relationship Id="rId12" Type="http://schemas.openxmlformats.org/officeDocument/2006/relationships/image" Target="../media/image4.png"/><Relationship Id="rId17" Type="http://schemas.openxmlformats.org/officeDocument/2006/relationships/image" Target="../media/image9.svg"/><Relationship Id="rId2" Type="http://schemas.openxmlformats.org/officeDocument/2006/relationships/hyperlink" Target="#Dashboard!A1"/><Relationship Id="rId16" Type="http://schemas.openxmlformats.org/officeDocument/2006/relationships/image" Target="../media/image8.png"/><Relationship Id="rId20" Type="http://schemas.openxmlformats.org/officeDocument/2006/relationships/image" Target="../media/image12.jpeg"/><Relationship Id="rId1" Type="http://schemas.openxmlformats.org/officeDocument/2006/relationships/image" Target="../media/image1.png"/><Relationship Id="rId6" Type="http://schemas.openxmlformats.org/officeDocument/2006/relationships/hyperlink" Target="#Purchase!A1"/><Relationship Id="rId11" Type="http://schemas.openxmlformats.org/officeDocument/2006/relationships/image" Target="../media/image3.svg"/><Relationship Id="rId5" Type="http://schemas.openxmlformats.org/officeDocument/2006/relationships/hyperlink" Target="#Vendors!A1"/><Relationship Id="rId15" Type="http://schemas.openxmlformats.org/officeDocument/2006/relationships/image" Target="../media/image15.svg"/><Relationship Id="rId10" Type="http://schemas.openxmlformats.org/officeDocument/2006/relationships/image" Target="../media/image2.png"/><Relationship Id="rId19" Type="http://schemas.openxmlformats.org/officeDocument/2006/relationships/image" Target="../media/image11.svg"/><Relationship Id="rId4" Type="http://schemas.openxmlformats.org/officeDocument/2006/relationships/hyperlink" Target="#Products!A1"/><Relationship Id="rId9" Type="http://schemas.openxmlformats.org/officeDocument/2006/relationships/hyperlink" Target="#Inventory!A1"/><Relationship Id="rId14" Type="http://schemas.openxmlformats.org/officeDocument/2006/relationships/image" Target="../media/image6.png"/><Relationship Id="rId22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13" Type="http://schemas.openxmlformats.org/officeDocument/2006/relationships/image" Target="../media/image5.svg"/><Relationship Id="rId18" Type="http://schemas.openxmlformats.org/officeDocument/2006/relationships/image" Target="../media/image18.png"/><Relationship Id="rId3" Type="http://schemas.openxmlformats.org/officeDocument/2006/relationships/hyperlink" Target="#Customers!A1"/><Relationship Id="rId21" Type="http://schemas.openxmlformats.org/officeDocument/2006/relationships/image" Target="../media/image13.jpeg"/><Relationship Id="rId7" Type="http://schemas.openxmlformats.org/officeDocument/2006/relationships/hyperlink" Target="#Sales!A1"/><Relationship Id="rId12" Type="http://schemas.openxmlformats.org/officeDocument/2006/relationships/image" Target="../media/image4.png"/><Relationship Id="rId17" Type="http://schemas.openxmlformats.org/officeDocument/2006/relationships/image" Target="../media/image9.svg"/><Relationship Id="rId2" Type="http://schemas.openxmlformats.org/officeDocument/2006/relationships/hyperlink" Target="#Dashboard!A1"/><Relationship Id="rId16" Type="http://schemas.openxmlformats.org/officeDocument/2006/relationships/image" Target="../media/image8.png"/><Relationship Id="rId20" Type="http://schemas.openxmlformats.org/officeDocument/2006/relationships/image" Target="../media/image12.jpeg"/><Relationship Id="rId1" Type="http://schemas.openxmlformats.org/officeDocument/2006/relationships/image" Target="../media/image1.png"/><Relationship Id="rId6" Type="http://schemas.openxmlformats.org/officeDocument/2006/relationships/hyperlink" Target="#Purchase!A1"/><Relationship Id="rId11" Type="http://schemas.openxmlformats.org/officeDocument/2006/relationships/image" Target="../media/image3.svg"/><Relationship Id="rId5" Type="http://schemas.openxmlformats.org/officeDocument/2006/relationships/hyperlink" Target="#Vendors!A1"/><Relationship Id="rId15" Type="http://schemas.openxmlformats.org/officeDocument/2006/relationships/image" Target="../media/image15.svg"/><Relationship Id="rId10" Type="http://schemas.openxmlformats.org/officeDocument/2006/relationships/image" Target="../media/image2.png"/><Relationship Id="rId19" Type="http://schemas.openxmlformats.org/officeDocument/2006/relationships/image" Target="../media/image19.svg"/><Relationship Id="rId4" Type="http://schemas.openxmlformats.org/officeDocument/2006/relationships/hyperlink" Target="#Products!A1"/><Relationship Id="rId9" Type="http://schemas.openxmlformats.org/officeDocument/2006/relationships/hyperlink" Target="#Inventory!A1"/><Relationship Id="rId14" Type="http://schemas.openxmlformats.org/officeDocument/2006/relationships/image" Target="../media/image6.png"/><Relationship Id="rId22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13" Type="http://schemas.openxmlformats.org/officeDocument/2006/relationships/image" Target="../media/image5.svg"/><Relationship Id="rId18" Type="http://schemas.openxmlformats.org/officeDocument/2006/relationships/image" Target="../media/image10.png"/><Relationship Id="rId3" Type="http://schemas.openxmlformats.org/officeDocument/2006/relationships/hyperlink" Target="#Customers!A1"/><Relationship Id="rId21" Type="http://schemas.openxmlformats.org/officeDocument/2006/relationships/image" Target="../media/image13.jpeg"/><Relationship Id="rId7" Type="http://schemas.openxmlformats.org/officeDocument/2006/relationships/hyperlink" Target="#Sales!A1"/><Relationship Id="rId12" Type="http://schemas.openxmlformats.org/officeDocument/2006/relationships/image" Target="../media/image4.png"/><Relationship Id="rId17" Type="http://schemas.openxmlformats.org/officeDocument/2006/relationships/image" Target="../media/image9.svg"/><Relationship Id="rId2" Type="http://schemas.openxmlformats.org/officeDocument/2006/relationships/hyperlink" Target="#Dashboard!A1"/><Relationship Id="rId16" Type="http://schemas.openxmlformats.org/officeDocument/2006/relationships/image" Target="../media/image8.png"/><Relationship Id="rId20" Type="http://schemas.openxmlformats.org/officeDocument/2006/relationships/image" Target="../media/image12.jpeg"/><Relationship Id="rId1" Type="http://schemas.openxmlformats.org/officeDocument/2006/relationships/image" Target="../media/image1.png"/><Relationship Id="rId6" Type="http://schemas.openxmlformats.org/officeDocument/2006/relationships/hyperlink" Target="#Purchase!A1"/><Relationship Id="rId11" Type="http://schemas.openxmlformats.org/officeDocument/2006/relationships/image" Target="../media/image21.svg"/><Relationship Id="rId5" Type="http://schemas.openxmlformats.org/officeDocument/2006/relationships/hyperlink" Target="#Vendors!A1"/><Relationship Id="rId15" Type="http://schemas.openxmlformats.org/officeDocument/2006/relationships/image" Target="../media/image15.svg"/><Relationship Id="rId10" Type="http://schemas.openxmlformats.org/officeDocument/2006/relationships/image" Target="../media/image20.png"/><Relationship Id="rId19" Type="http://schemas.openxmlformats.org/officeDocument/2006/relationships/image" Target="../media/image11.svg"/><Relationship Id="rId4" Type="http://schemas.openxmlformats.org/officeDocument/2006/relationships/hyperlink" Target="#Products!A1"/><Relationship Id="rId9" Type="http://schemas.openxmlformats.org/officeDocument/2006/relationships/hyperlink" Target="#Inventory!A1"/><Relationship Id="rId14" Type="http://schemas.openxmlformats.org/officeDocument/2006/relationships/image" Target="../media/image6.png"/><Relationship Id="rId22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13" Type="http://schemas.openxmlformats.org/officeDocument/2006/relationships/image" Target="../media/image5.svg"/><Relationship Id="rId18" Type="http://schemas.openxmlformats.org/officeDocument/2006/relationships/image" Target="../media/image10.png"/><Relationship Id="rId3" Type="http://schemas.openxmlformats.org/officeDocument/2006/relationships/hyperlink" Target="#Customers!A1"/><Relationship Id="rId21" Type="http://schemas.openxmlformats.org/officeDocument/2006/relationships/image" Target="../media/image13.jpeg"/><Relationship Id="rId7" Type="http://schemas.openxmlformats.org/officeDocument/2006/relationships/hyperlink" Target="#Sales!A1"/><Relationship Id="rId12" Type="http://schemas.openxmlformats.org/officeDocument/2006/relationships/image" Target="../media/image4.png"/><Relationship Id="rId17" Type="http://schemas.openxmlformats.org/officeDocument/2006/relationships/image" Target="../media/image9.svg"/><Relationship Id="rId2" Type="http://schemas.openxmlformats.org/officeDocument/2006/relationships/hyperlink" Target="#Dashboard!A1"/><Relationship Id="rId16" Type="http://schemas.openxmlformats.org/officeDocument/2006/relationships/image" Target="../media/image8.png"/><Relationship Id="rId20" Type="http://schemas.openxmlformats.org/officeDocument/2006/relationships/image" Target="../media/image12.jpeg"/><Relationship Id="rId1" Type="http://schemas.openxmlformats.org/officeDocument/2006/relationships/image" Target="../media/image1.png"/><Relationship Id="rId6" Type="http://schemas.openxmlformats.org/officeDocument/2006/relationships/hyperlink" Target="#Purchase!A1"/><Relationship Id="rId11" Type="http://schemas.openxmlformats.org/officeDocument/2006/relationships/image" Target="../media/image3.svg"/><Relationship Id="rId5" Type="http://schemas.openxmlformats.org/officeDocument/2006/relationships/hyperlink" Target="#Vendors!A1"/><Relationship Id="rId15" Type="http://schemas.openxmlformats.org/officeDocument/2006/relationships/image" Target="../media/image15.svg"/><Relationship Id="rId10" Type="http://schemas.openxmlformats.org/officeDocument/2006/relationships/image" Target="../media/image2.png"/><Relationship Id="rId19" Type="http://schemas.openxmlformats.org/officeDocument/2006/relationships/image" Target="../media/image11.svg"/><Relationship Id="rId4" Type="http://schemas.openxmlformats.org/officeDocument/2006/relationships/hyperlink" Target="#Products!A1"/><Relationship Id="rId9" Type="http://schemas.openxmlformats.org/officeDocument/2006/relationships/hyperlink" Target="#Inventory!A1"/><Relationship Id="rId14" Type="http://schemas.openxmlformats.org/officeDocument/2006/relationships/image" Target="../media/image6.png"/><Relationship Id="rId22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13" Type="http://schemas.openxmlformats.org/officeDocument/2006/relationships/image" Target="../media/image5.svg"/><Relationship Id="rId18" Type="http://schemas.openxmlformats.org/officeDocument/2006/relationships/image" Target="../media/image10.png"/><Relationship Id="rId3" Type="http://schemas.openxmlformats.org/officeDocument/2006/relationships/hyperlink" Target="#Customers!A1"/><Relationship Id="rId21" Type="http://schemas.openxmlformats.org/officeDocument/2006/relationships/image" Target="../media/image13.jpeg"/><Relationship Id="rId7" Type="http://schemas.openxmlformats.org/officeDocument/2006/relationships/hyperlink" Target="#Sales!A1"/><Relationship Id="rId12" Type="http://schemas.openxmlformats.org/officeDocument/2006/relationships/image" Target="../media/image4.png"/><Relationship Id="rId17" Type="http://schemas.openxmlformats.org/officeDocument/2006/relationships/image" Target="../media/image9.svg"/><Relationship Id="rId2" Type="http://schemas.openxmlformats.org/officeDocument/2006/relationships/hyperlink" Target="#Dashboard!A1"/><Relationship Id="rId16" Type="http://schemas.openxmlformats.org/officeDocument/2006/relationships/image" Target="../media/image8.png"/><Relationship Id="rId20" Type="http://schemas.openxmlformats.org/officeDocument/2006/relationships/image" Target="../media/image12.jpeg"/><Relationship Id="rId1" Type="http://schemas.openxmlformats.org/officeDocument/2006/relationships/image" Target="../media/image1.png"/><Relationship Id="rId6" Type="http://schemas.openxmlformats.org/officeDocument/2006/relationships/hyperlink" Target="#Purchase!A1"/><Relationship Id="rId11" Type="http://schemas.openxmlformats.org/officeDocument/2006/relationships/image" Target="../media/image3.svg"/><Relationship Id="rId5" Type="http://schemas.openxmlformats.org/officeDocument/2006/relationships/hyperlink" Target="#Vendors!A1"/><Relationship Id="rId15" Type="http://schemas.openxmlformats.org/officeDocument/2006/relationships/image" Target="../media/image15.svg"/><Relationship Id="rId10" Type="http://schemas.openxmlformats.org/officeDocument/2006/relationships/image" Target="../media/image2.png"/><Relationship Id="rId19" Type="http://schemas.openxmlformats.org/officeDocument/2006/relationships/image" Target="../media/image11.svg"/><Relationship Id="rId4" Type="http://schemas.openxmlformats.org/officeDocument/2006/relationships/hyperlink" Target="#Products!A1"/><Relationship Id="rId9" Type="http://schemas.openxmlformats.org/officeDocument/2006/relationships/hyperlink" Target="#Inventory!A1"/><Relationship Id="rId14" Type="http://schemas.openxmlformats.org/officeDocument/2006/relationships/image" Target="../media/image6.png"/><Relationship Id="rId22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New Entry'!A1"/><Relationship Id="rId13" Type="http://schemas.openxmlformats.org/officeDocument/2006/relationships/image" Target="../media/image23.svg"/><Relationship Id="rId18" Type="http://schemas.openxmlformats.org/officeDocument/2006/relationships/image" Target="../media/image10.png"/><Relationship Id="rId3" Type="http://schemas.openxmlformats.org/officeDocument/2006/relationships/hyperlink" Target="#Customers!A1"/><Relationship Id="rId21" Type="http://schemas.openxmlformats.org/officeDocument/2006/relationships/image" Target="../media/image13.jpeg"/><Relationship Id="rId7" Type="http://schemas.openxmlformats.org/officeDocument/2006/relationships/hyperlink" Target="#Sales!A1"/><Relationship Id="rId12" Type="http://schemas.openxmlformats.org/officeDocument/2006/relationships/image" Target="../media/image22.png"/><Relationship Id="rId17" Type="http://schemas.openxmlformats.org/officeDocument/2006/relationships/image" Target="../media/image9.svg"/><Relationship Id="rId2" Type="http://schemas.openxmlformats.org/officeDocument/2006/relationships/hyperlink" Target="#Dashboard!A1"/><Relationship Id="rId16" Type="http://schemas.openxmlformats.org/officeDocument/2006/relationships/image" Target="../media/image8.png"/><Relationship Id="rId20" Type="http://schemas.openxmlformats.org/officeDocument/2006/relationships/image" Target="../media/image12.jpeg"/><Relationship Id="rId1" Type="http://schemas.openxmlformats.org/officeDocument/2006/relationships/image" Target="../media/image1.png"/><Relationship Id="rId6" Type="http://schemas.openxmlformats.org/officeDocument/2006/relationships/hyperlink" Target="#Purchase!A1"/><Relationship Id="rId11" Type="http://schemas.openxmlformats.org/officeDocument/2006/relationships/image" Target="../media/image3.svg"/><Relationship Id="rId5" Type="http://schemas.openxmlformats.org/officeDocument/2006/relationships/hyperlink" Target="#Vendors!A1"/><Relationship Id="rId15" Type="http://schemas.openxmlformats.org/officeDocument/2006/relationships/image" Target="../media/image15.svg"/><Relationship Id="rId10" Type="http://schemas.openxmlformats.org/officeDocument/2006/relationships/image" Target="../media/image2.png"/><Relationship Id="rId19" Type="http://schemas.openxmlformats.org/officeDocument/2006/relationships/image" Target="../media/image11.svg"/><Relationship Id="rId4" Type="http://schemas.openxmlformats.org/officeDocument/2006/relationships/hyperlink" Target="#Products!A1"/><Relationship Id="rId9" Type="http://schemas.openxmlformats.org/officeDocument/2006/relationships/hyperlink" Target="#Inventory!A1"/><Relationship Id="rId14" Type="http://schemas.openxmlformats.org/officeDocument/2006/relationships/image" Target="../media/image6.png"/><Relationship Id="rId22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198120</xdr:colOff>
      <xdr:row>2</xdr:row>
      <xdr:rowOff>91440</xdr:rowOff>
    </xdr:from>
    <xdr:to>
      <xdr:col>1</xdr:col>
      <xdr:colOff>1386840</xdr:colOff>
      <xdr:row>8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37F8D2-86B5-D020-8E19-7EA3EE0A4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" y="274320"/>
          <a:ext cx="1188720" cy="1165860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9</xdr:row>
      <xdr:rowOff>121920</xdr:rowOff>
    </xdr:from>
    <xdr:to>
      <xdr:col>2</xdr:col>
      <xdr:colOff>7620</xdr:colOff>
      <xdr:row>11</xdr:row>
      <xdr:rowOff>167640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1816D87-E0B7-4189-0034-BE78D5A22D6C}"/>
            </a:ext>
          </a:extLst>
        </xdr:cNvPr>
        <xdr:cNvSpPr/>
      </xdr:nvSpPr>
      <xdr:spPr>
        <a:xfrm>
          <a:off x="373380" y="1584960"/>
          <a:ext cx="1501140" cy="4114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tx1"/>
              </a:solidFill>
            </a:rPr>
            <a:t>      </a:t>
          </a:r>
          <a:r>
            <a:rPr lang="en-IN" sz="800" b="1" baseline="0">
              <a:solidFill>
                <a:schemeClr val="tx1"/>
              </a:solidFill>
            </a:rPr>
            <a:t> </a:t>
          </a:r>
          <a:r>
            <a:rPr lang="en-IN" sz="1000" b="1">
              <a:solidFill>
                <a:schemeClr val="tx1"/>
              </a:solidFill>
            </a:rPr>
            <a:t>Inventory Management System</a:t>
          </a:r>
          <a:endParaRPr lang="en-IN" sz="7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571500</xdr:colOff>
      <xdr:row>15</xdr:row>
      <xdr:rowOff>167640</xdr:rowOff>
    </xdr:from>
    <xdr:to>
      <xdr:col>1</xdr:col>
      <xdr:colOff>1493520</xdr:colOff>
      <xdr:row>16</xdr:row>
      <xdr:rowOff>175260</xdr:rowOff>
    </xdr:to>
    <xdr:sp macro="" textlink="">
      <xdr:nvSpPr>
        <xdr:cNvPr id="14" name="Rectangle 1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D2F5A67-5C8E-F498-DE61-0A97A70C8C51}"/>
            </a:ext>
          </a:extLst>
        </xdr:cNvPr>
        <xdr:cNvSpPr/>
      </xdr:nvSpPr>
      <xdr:spPr>
        <a:xfrm>
          <a:off x="937260" y="2727960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>
              <a:solidFill>
                <a:schemeClr val="tx1">
                  <a:lumMod val="50000"/>
                  <a:lumOff val="5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571500</xdr:colOff>
      <xdr:row>17</xdr:row>
      <xdr:rowOff>23948</xdr:rowOff>
    </xdr:from>
    <xdr:to>
      <xdr:col>1</xdr:col>
      <xdr:colOff>1493520</xdr:colOff>
      <xdr:row>18</xdr:row>
      <xdr:rowOff>99059</xdr:rowOff>
    </xdr:to>
    <xdr:sp macro="" textlink="">
      <xdr:nvSpPr>
        <xdr:cNvPr id="15" name="Rectangle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F45C8F5-312D-C884-86BA-EBC03966EE0D}"/>
            </a:ext>
          </a:extLst>
        </xdr:cNvPr>
        <xdr:cNvSpPr/>
      </xdr:nvSpPr>
      <xdr:spPr>
        <a:xfrm>
          <a:off x="937260" y="2950028"/>
          <a:ext cx="922020" cy="25799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571500</xdr:colOff>
      <xdr:row>18</xdr:row>
      <xdr:rowOff>63138</xdr:rowOff>
    </xdr:from>
    <xdr:to>
      <xdr:col>1</xdr:col>
      <xdr:colOff>1493520</xdr:colOff>
      <xdr:row>19</xdr:row>
      <xdr:rowOff>70758</xdr:rowOff>
    </xdr:to>
    <xdr:sp macro="" textlink="">
      <xdr:nvSpPr>
        <xdr:cNvPr id="16" name="Rectangle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513357F-30A7-1C38-8F2F-D3CE1E269E62}"/>
            </a:ext>
          </a:extLst>
        </xdr:cNvPr>
        <xdr:cNvSpPr/>
      </xdr:nvSpPr>
      <xdr:spPr>
        <a:xfrm>
          <a:off x="937260" y="3172098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571500</xdr:colOff>
      <xdr:row>19</xdr:row>
      <xdr:rowOff>102327</xdr:rowOff>
    </xdr:from>
    <xdr:to>
      <xdr:col>1</xdr:col>
      <xdr:colOff>1493520</xdr:colOff>
      <xdr:row>20</xdr:row>
      <xdr:rowOff>109947</xdr:rowOff>
    </xdr:to>
    <xdr:sp macro="" textlink="">
      <xdr:nvSpPr>
        <xdr:cNvPr id="17" name="Rectangle 1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42F678B-8382-D172-2F55-3384C43D6F50}"/>
            </a:ext>
          </a:extLst>
        </xdr:cNvPr>
        <xdr:cNvSpPr/>
      </xdr:nvSpPr>
      <xdr:spPr>
        <a:xfrm>
          <a:off x="937260" y="3394167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571500</xdr:colOff>
      <xdr:row>20</xdr:row>
      <xdr:rowOff>141516</xdr:rowOff>
    </xdr:from>
    <xdr:to>
      <xdr:col>1</xdr:col>
      <xdr:colOff>1493520</xdr:colOff>
      <xdr:row>21</xdr:row>
      <xdr:rowOff>149136</xdr:rowOff>
    </xdr:to>
    <xdr:sp macro="" textlink="">
      <xdr:nvSpPr>
        <xdr:cNvPr id="18" name="Rectangle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96CFC22-3895-2FF9-0AB9-4B7340359592}"/>
            </a:ext>
          </a:extLst>
        </xdr:cNvPr>
        <xdr:cNvSpPr/>
      </xdr:nvSpPr>
      <xdr:spPr>
        <a:xfrm>
          <a:off x="937260" y="3616236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571500</xdr:colOff>
      <xdr:row>21</xdr:row>
      <xdr:rowOff>180705</xdr:rowOff>
    </xdr:from>
    <xdr:to>
      <xdr:col>1</xdr:col>
      <xdr:colOff>1493520</xdr:colOff>
      <xdr:row>23</xdr:row>
      <xdr:rowOff>5445</xdr:rowOff>
    </xdr:to>
    <xdr:sp macro="" textlink="">
      <xdr:nvSpPr>
        <xdr:cNvPr id="19" name="Rectangle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94D898C-C4B2-1536-15A2-43C7D7EC11D9}"/>
            </a:ext>
          </a:extLst>
        </xdr:cNvPr>
        <xdr:cNvSpPr/>
      </xdr:nvSpPr>
      <xdr:spPr>
        <a:xfrm>
          <a:off x="937260" y="3838305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571500</xdr:colOff>
      <xdr:row>23</xdr:row>
      <xdr:rowOff>37014</xdr:rowOff>
    </xdr:from>
    <xdr:to>
      <xdr:col>1</xdr:col>
      <xdr:colOff>1493520</xdr:colOff>
      <xdr:row>24</xdr:row>
      <xdr:rowOff>44634</xdr:rowOff>
    </xdr:to>
    <xdr:sp macro="" textlink="">
      <xdr:nvSpPr>
        <xdr:cNvPr id="20" name="Rectangle 1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F684F76-C067-0B09-C9D1-7F7CD7FA52EF}"/>
            </a:ext>
          </a:extLst>
        </xdr:cNvPr>
        <xdr:cNvSpPr/>
      </xdr:nvSpPr>
      <xdr:spPr>
        <a:xfrm>
          <a:off x="937260" y="4060374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New</a:t>
          </a:r>
          <a:r>
            <a:rPr lang="en-IN" sz="1100" baseline="0">
              <a:solidFill>
                <a:schemeClr val="tx1">
                  <a:lumMod val="50000"/>
                  <a:lumOff val="50000"/>
                </a:schemeClr>
              </a:solidFill>
            </a:rPr>
            <a:t> Entry</a:t>
          </a:r>
          <a:endParaRPr lang="en-IN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571500</xdr:colOff>
      <xdr:row>24</xdr:row>
      <xdr:rowOff>76200</xdr:rowOff>
    </xdr:from>
    <xdr:to>
      <xdr:col>1</xdr:col>
      <xdr:colOff>1493520</xdr:colOff>
      <xdr:row>25</xdr:row>
      <xdr:rowOff>83820</xdr:rowOff>
    </xdr:to>
    <xdr:sp macro="" textlink="">
      <xdr:nvSpPr>
        <xdr:cNvPr id="21" name="Rectangle 2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EE694F6-E8A1-4A54-0B1D-A3ECF901931C}"/>
            </a:ext>
          </a:extLst>
        </xdr:cNvPr>
        <xdr:cNvSpPr/>
      </xdr:nvSpPr>
      <xdr:spPr>
        <a:xfrm>
          <a:off x="937260" y="4282440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99060</xdr:colOff>
      <xdr:row>23</xdr:row>
      <xdr:rowOff>106680</xdr:rowOff>
    </xdr:from>
    <xdr:to>
      <xdr:col>1</xdr:col>
      <xdr:colOff>441698</xdr:colOff>
      <xdr:row>24</xdr:row>
      <xdr:rowOff>92215</xdr:rowOff>
    </xdr:to>
    <xdr:pic>
      <xdr:nvPicPr>
        <xdr:cNvPr id="23" name="Graphic 22" descr="Clipboard with solid fill">
          <a:extLst>
            <a:ext uri="{FF2B5EF4-FFF2-40B4-BE49-F238E27FC236}">
              <a16:creationId xmlns:a16="http://schemas.microsoft.com/office/drawing/2014/main" id="{BE9D2847-DCE9-B0CC-9D1B-244191DC8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64820" y="4130040"/>
          <a:ext cx="342638" cy="168415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24</xdr:row>
      <xdr:rowOff>144780</xdr:rowOff>
    </xdr:from>
    <xdr:to>
      <xdr:col>1</xdr:col>
      <xdr:colOff>461145</xdr:colOff>
      <xdr:row>25</xdr:row>
      <xdr:rowOff>137160</xdr:rowOff>
    </xdr:to>
    <xdr:pic>
      <xdr:nvPicPr>
        <xdr:cNvPr id="25" name="Graphic 24" descr="List with solid fill">
          <a:extLst>
            <a:ext uri="{FF2B5EF4-FFF2-40B4-BE49-F238E27FC236}">
              <a16:creationId xmlns:a16="http://schemas.microsoft.com/office/drawing/2014/main" id="{8C9800DA-5CB4-8CAB-F369-3FD2436CA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449580" y="4351020"/>
          <a:ext cx="377325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16</xdr:row>
      <xdr:rowOff>7620</xdr:rowOff>
    </xdr:from>
    <xdr:to>
      <xdr:col>1</xdr:col>
      <xdr:colOff>541020</xdr:colOff>
      <xdr:row>17</xdr:row>
      <xdr:rowOff>106680</xdr:rowOff>
    </xdr:to>
    <xdr:pic>
      <xdr:nvPicPr>
        <xdr:cNvPr id="27" name="Graphic 26" descr="Presentation with bar chart with solid fill">
          <a:extLst>
            <a:ext uri="{FF2B5EF4-FFF2-40B4-BE49-F238E27FC236}">
              <a16:creationId xmlns:a16="http://schemas.microsoft.com/office/drawing/2014/main" id="{8F8F0EF0-D744-04A4-3693-6AC6F4610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11480" y="2750820"/>
          <a:ext cx="495300" cy="28194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17</xdr:row>
      <xdr:rowOff>76201</xdr:rowOff>
    </xdr:from>
    <xdr:to>
      <xdr:col>1</xdr:col>
      <xdr:colOff>522298</xdr:colOff>
      <xdr:row>18</xdr:row>
      <xdr:rowOff>83821</xdr:rowOff>
    </xdr:to>
    <xdr:pic>
      <xdr:nvPicPr>
        <xdr:cNvPr id="29" name="Graphic 28" descr="User with solid fill">
          <a:extLst>
            <a:ext uri="{FF2B5EF4-FFF2-40B4-BE49-F238E27FC236}">
              <a16:creationId xmlns:a16="http://schemas.microsoft.com/office/drawing/2014/main" id="{4AE4323A-E314-BF9E-10F6-DA0341A15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411480" y="3002281"/>
          <a:ext cx="476578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19</xdr:row>
      <xdr:rowOff>129540</xdr:rowOff>
    </xdr:from>
    <xdr:to>
      <xdr:col>1</xdr:col>
      <xdr:colOff>470460</xdr:colOff>
      <xdr:row>21</xdr:row>
      <xdr:rowOff>0</xdr:rowOff>
    </xdr:to>
    <xdr:pic>
      <xdr:nvPicPr>
        <xdr:cNvPr id="31" name="Graphic 30" descr="Users with solid fill">
          <a:extLst>
            <a:ext uri="{FF2B5EF4-FFF2-40B4-BE49-F238E27FC236}">
              <a16:creationId xmlns:a16="http://schemas.microsoft.com/office/drawing/2014/main" id="{2E5174F4-E109-B7B2-D8A3-64751DA4B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411480" y="3421380"/>
          <a:ext cx="424740" cy="23622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21</xdr:row>
      <xdr:rowOff>7620</xdr:rowOff>
    </xdr:from>
    <xdr:to>
      <xdr:col>1</xdr:col>
      <xdr:colOff>472440</xdr:colOff>
      <xdr:row>22</xdr:row>
      <xdr:rowOff>16764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3611AF4-5F37-C2BF-ED66-645C866375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940"/>
        <a:stretch>
          <a:fillRect/>
        </a:stretch>
      </xdr:blipFill>
      <xdr:spPr>
        <a:xfrm>
          <a:off x="411480" y="3665220"/>
          <a:ext cx="426720" cy="192024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</xdr:pic>
    <xdr:clientData/>
  </xdr:twoCellAnchor>
  <xdr:twoCellAnchor editAs="oneCell">
    <xdr:from>
      <xdr:col>1</xdr:col>
      <xdr:colOff>91440</xdr:colOff>
      <xdr:row>22</xdr:row>
      <xdr:rowOff>99060</xdr:rowOff>
    </xdr:from>
    <xdr:to>
      <xdr:col>1</xdr:col>
      <xdr:colOff>422527</xdr:colOff>
      <xdr:row>23</xdr:row>
      <xdr:rowOff>57046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4A4424A-AAD9-A65C-3E85-DAB78DB44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939540"/>
          <a:ext cx="331087" cy="140866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18</xdr:row>
      <xdr:rowOff>99060</xdr:rowOff>
    </xdr:from>
    <xdr:to>
      <xdr:col>1</xdr:col>
      <xdr:colOff>449580</xdr:colOff>
      <xdr:row>19</xdr:row>
      <xdr:rowOff>137160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C8049B3-739C-7230-21C3-AB857A206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" y="3208020"/>
          <a:ext cx="403860" cy="22098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</xdr:pic>
    <xdr:clientData/>
  </xdr:twoCellAnchor>
  <xdr:twoCellAnchor>
    <xdr:from>
      <xdr:col>2</xdr:col>
      <xdr:colOff>365760</xdr:colOff>
      <xdr:row>1</xdr:row>
      <xdr:rowOff>7620</xdr:rowOff>
    </xdr:from>
    <xdr:to>
      <xdr:col>18</xdr:col>
      <xdr:colOff>601980</xdr:colOff>
      <xdr:row>4</xdr:row>
      <xdr:rowOff>7620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706FF0F4-09EF-CC29-1269-2D5E8244E414}"/>
            </a:ext>
          </a:extLst>
        </xdr:cNvPr>
        <xdr:cNvSpPr/>
      </xdr:nvSpPr>
      <xdr:spPr>
        <a:xfrm>
          <a:off x="2232660" y="190500"/>
          <a:ext cx="9989820" cy="54864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IN" sz="2000"/>
            <a:t>    Inventory</a:t>
          </a:r>
          <a:r>
            <a:rPr lang="en-IN" sz="2000" baseline="0"/>
            <a:t> Management System</a:t>
          </a:r>
          <a:endParaRPr lang="en-IN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198120</xdr:colOff>
      <xdr:row>2</xdr:row>
      <xdr:rowOff>91440</xdr:rowOff>
    </xdr:from>
    <xdr:to>
      <xdr:col>1</xdr:col>
      <xdr:colOff>1386840</xdr:colOff>
      <xdr:row>8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D8353B-EA73-4A63-97E7-2AFB28E63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" y="457200"/>
          <a:ext cx="1188720" cy="1165860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9</xdr:row>
      <xdr:rowOff>121920</xdr:rowOff>
    </xdr:from>
    <xdr:to>
      <xdr:col>2</xdr:col>
      <xdr:colOff>7620</xdr:colOff>
      <xdr:row>11</xdr:row>
      <xdr:rowOff>167640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C37BF5C-18CE-4B5B-8F09-5B2DDB7DAFB2}"/>
            </a:ext>
          </a:extLst>
        </xdr:cNvPr>
        <xdr:cNvSpPr/>
      </xdr:nvSpPr>
      <xdr:spPr>
        <a:xfrm>
          <a:off x="373380" y="1767840"/>
          <a:ext cx="1501140" cy="4114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tx1"/>
              </a:solidFill>
            </a:rPr>
            <a:t>      </a:t>
          </a:r>
          <a:r>
            <a:rPr lang="en-IN" sz="800" b="1" baseline="0">
              <a:solidFill>
                <a:schemeClr val="tx1"/>
              </a:solidFill>
            </a:rPr>
            <a:t> </a:t>
          </a:r>
          <a:r>
            <a:rPr lang="en-IN" sz="1000" b="1">
              <a:solidFill>
                <a:schemeClr val="tx1"/>
              </a:solidFill>
            </a:rPr>
            <a:t>Inventory Management System</a:t>
          </a:r>
          <a:endParaRPr lang="en-IN" sz="7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571500</xdr:colOff>
      <xdr:row>15</xdr:row>
      <xdr:rowOff>167640</xdr:rowOff>
    </xdr:from>
    <xdr:to>
      <xdr:col>1</xdr:col>
      <xdr:colOff>1493520</xdr:colOff>
      <xdr:row>16</xdr:row>
      <xdr:rowOff>175260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6496B18-5241-4693-B0D7-801075953CD8}"/>
            </a:ext>
          </a:extLst>
        </xdr:cNvPr>
        <xdr:cNvSpPr/>
      </xdr:nvSpPr>
      <xdr:spPr>
        <a:xfrm>
          <a:off x="937260" y="2910840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571500</xdr:colOff>
      <xdr:row>17</xdr:row>
      <xdr:rowOff>23948</xdr:rowOff>
    </xdr:from>
    <xdr:to>
      <xdr:col>1</xdr:col>
      <xdr:colOff>1493520</xdr:colOff>
      <xdr:row>18</xdr:row>
      <xdr:rowOff>99059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ABD7CA-B80D-4805-A66F-AB3CC2CFA110}"/>
            </a:ext>
          </a:extLst>
        </xdr:cNvPr>
        <xdr:cNvSpPr/>
      </xdr:nvSpPr>
      <xdr:spPr>
        <a:xfrm>
          <a:off x="937260" y="3132908"/>
          <a:ext cx="922020" cy="25799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Customers</a:t>
          </a:r>
        </a:p>
      </xdr:txBody>
    </xdr:sp>
    <xdr:clientData/>
  </xdr:twoCellAnchor>
  <xdr:twoCellAnchor>
    <xdr:from>
      <xdr:col>1</xdr:col>
      <xdr:colOff>571500</xdr:colOff>
      <xdr:row>18</xdr:row>
      <xdr:rowOff>63138</xdr:rowOff>
    </xdr:from>
    <xdr:to>
      <xdr:col>1</xdr:col>
      <xdr:colOff>1493520</xdr:colOff>
      <xdr:row>19</xdr:row>
      <xdr:rowOff>70758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2B5D539-3383-43CF-B90F-27CD73769475}"/>
            </a:ext>
          </a:extLst>
        </xdr:cNvPr>
        <xdr:cNvSpPr/>
      </xdr:nvSpPr>
      <xdr:spPr>
        <a:xfrm>
          <a:off x="937260" y="3354978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571500</xdr:colOff>
      <xdr:row>19</xdr:row>
      <xdr:rowOff>102327</xdr:rowOff>
    </xdr:from>
    <xdr:to>
      <xdr:col>1</xdr:col>
      <xdr:colOff>1493520</xdr:colOff>
      <xdr:row>20</xdr:row>
      <xdr:rowOff>109947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1AB7684-064F-43A0-BBC3-EF012E08917F}"/>
            </a:ext>
          </a:extLst>
        </xdr:cNvPr>
        <xdr:cNvSpPr/>
      </xdr:nvSpPr>
      <xdr:spPr>
        <a:xfrm>
          <a:off x="937260" y="3577047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571500</xdr:colOff>
      <xdr:row>20</xdr:row>
      <xdr:rowOff>141516</xdr:rowOff>
    </xdr:from>
    <xdr:to>
      <xdr:col>1</xdr:col>
      <xdr:colOff>1493520</xdr:colOff>
      <xdr:row>21</xdr:row>
      <xdr:rowOff>149136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F600152-7125-4C71-B428-351220651A31}"/>
            </a:ext>
          </a:extLst>
        </xdr:cNvPr>
        <xdr:cNvSpPr/>
      </xdr:nvSpPr>
      <xdr:spPr>
        <a:xfrm>
          <a:off x="937260" y="3799116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571500</xdr:colOff>
      <xdr:row>21</xdr:row>
      <xdr:rowOff>180705</xdr:rowOff>
    </xdr:from>
    <xdr:to>
      <xdr:col>1</xdr:col>
      <xdr:colOff>1493520</xdr:colOff>
      <xdr:row>23</xdr:row>
      <xdr:rowOff>5445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696A327-A62D-42D8-A509-6FC943848C0D}"/>
            </a:ext>
          </a:extLst>
        </xdr:cNvPr>
        <xdr:cNvSpPr/>
      </xdr:nvSpPr>
      <xdr:spPr>
        <a:xfrm>
          <a:off x="937260" y="4021185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571500</xdr:colOff>
      <xdr:row>23</xdr:row>
      <xdr:rowOff>37014</xdr:rowOff>
    </xdr:from>
    <xdr:to>
      <xdr:col>1</xdr:col>
      <xdr:colOff>1493520</xdr:colOff>
      <xdr:row>24</xdr:row>
      <xdr:rowOff>44634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D7E51EED-F32E-4DEE-B487-85A6CD464DC6}"/>
            </a:ext>
          </a:extLst>
        </xdr:cNvPr>
        <xdr:cNvSpPr/>
      </xdr:nvSpPr>
      <xdr:spPr>
        <a:xfrm>
          <a:off x="937260" y="4243254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New</a:t>
          </a:r>
          <a:r>
            <a:rPr lang="en-IN" sz="1100" baseline="0">
              <a:solidFill>
                <a:schemeClr val="tx1">
                  <a:lumMod val="50000"/>
                  <a:lumOff val="50000"/>
                </a:schemeClr>
              </a:solidFill>
            </a:rPr>
            <a:t> Entry</a:t>
          </a:r>
          <a:endParaRPr lang="en-IN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571500</xdr:colOff>
      <xdr:row>24</xdr:row>
      <xdr:rowOff>76200</xdr:rowOff>
    </xdr:from>
    <xdr:to>
      <xdr:col>1</xdr:col>
      <xdr:colOff>1493520</xdr:colOff>
      <xdr:row>25</xdr:row>
      <xdr:rowOff>83820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04AA0EE-3BFD-4684-A0D0-5F8AD0A90090}"/>
            </a:ext>
          </a:extLst>
        </xdr:cNvPr>
        <xdr:cNvSpPr/>
      </xdr:nvSpPr>
      <xdr:spPr>
        <a:xfrm>
          <a:off x="937260" y="4465320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99060</xdr:colOff>
      <xdr:row>23</xdr:row>
      <xdr:rowOff>106680</xdr:rowOff>
    </xdr:from>
    <xdr:to>
      <xdr:col>1</xdr:col>
      <xdr:colOff>441698</xdr:colOff>
      <xdr:row>24</xdr:row>
      <xdr:rowOff>92215</xdr:rowOff>
    </xdr:to>
    <xdr:pic>
      <xdr:nvPicPr>
        <xdr:cNvPr id="12" name="Graphic 11" descr="Clipboard with solid fill">
          <a:extLst>
            <a:ext uri="{FF2B5EF4-FFF2-40B4-BE49-F238E27FC236}">
              <a16:creationId xmlns:a16="http://schemas.microsoft.com/office/drawing/2014/main" id="{69F6684E-08D9-49FD-8200-C27A31D7A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64820" y="4312920"/>
          <a:ext cx="342638" cy="168415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24</xdr:row>
      <xdr:rowOff>144780</xdr:rowOff>
    </xdr:from>
    <xdr:to>
      <xdr:col>1</xdr:col>
      <xdr:colOff>461145</xdr:colOff>
      <xdr:row>25</xdr:row>
      <xdr:rowOff>137160</xdr:rowOff>
    </xdr:to>
    <xdr:pic>
      <xdr:nvPicPr>
        <xdr:cNvPr id="13" name="Graphic 12" descr="List with solid fill">
          <a:extLst>
            <a:ext uri="{FF2B5EF4-FFF2-40B4-BE49-F238E27FC236}">
              <a16:creationId xmlns:a16="http://schemas.microsoft.com/office/drawing/2014/main" id="{2E7C415A-EA94-4071-9565-3C20F4561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449580" y="4533900"/>
          <a:ext cx="377325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16</xdr:row>
      <xdr:rowOff>7620</xdr:rowOff>
    </xdr:from>
    <xdr:to>
      <xdr:col>1</xdr:col>
      <xdr:colOff>541020</xdr:colOff>
      <xdr:row>17</xdr:row>
      <xdr:rowOff>106680</xdr:rowOff>
    </xdr:to>
    <xdr:pic>
      <xdr:nvPicPr>
        <xdr:cNvPr id="14" name="Graphic 13" descr="Presentation with bar chart with solid fill">
          <a:extLst>
            <a:ext uri="{FF2B5EF4-FFF2-40B4-BE49-F238E27FC236}">
              <a16:creationId xmlns:a16="http://schemas.microsoft.com/office/drawing/2014/main" id="{DD2377AB-722F-4E00-8831-50593FB75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11480" y="2933700"/>
          <a:ext cx="495300" cy="28194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17</xdr:row>
      <xdr:rowOff>76201</xdr:rowOff>
    </xdr:from>
    <xdr:to>
      <xdr:col>1</xdr:col>
      <xdr:colOff>522298</xdr:colOff>
      <xdr:row>18</xdr:row>
      <xdr:rowOff>83821</xdr:rowOff>
    </xdr:to>
    <xdr:pic>
      <xdr:nvPicPr>
        <xdr:cNvPr id="15" name="Graphic 14" descr="User with solid fill">
          <a:extLst>
            <a:ext uri="{FF2B5EF4-FFF2-40B4-BE49-F238E27FC236}">
              <a16:creationId xmlns:a16="http://schemas.microsoft.com/office/drawing/2014/main" id="{08F933DC-A85F-4EE3-8443-7292A8117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411480" y="3185161"/>
          <a:ext cx="476578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19</xdr:row>
      <xdr:rowOff>129540</xdr:rowOff>
    </xdr:from>
    <xdr:to>
      <xdr:col>1</xdr:col>
      <xdr:colOff>470460</xdr:colOff>
      <xdr:row>21</xdr:row>
      <xdr:rowOff>0</xdr:rowOff>
    </xdr:to>
    <xdr:pic>
      <xdr:nvPicPr>
        <xdr:cNvPr id="16" name="Graphic 15" descr="Users with solid fill">
          <a:extLst>
            <a:ext uri="{FF2B5EF4-FFF2-40B4-BE49-F238E27FC236}">
              <a16:creationId xmlns:a16="http://schemas.microsoft.com/office/drawing/2014/main" id="{575D30D0-BF02-41F4-8B36-04722C1A5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411480" y="3604260"/>
          <a:ext cx="424740" cy="23622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21</xdr:row>
      <xdr:rowOff>7620</xdr:rowOff>
    </xdr:from>
    <xdr:to>
      <xdr:col>1</xdr:col>
      <xdr:colOff>472440</xdr:colOff>
      <xdr:row>22</xdr:row>
      <xdr:rowOff>16764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9CC78B6-7FF7-4F47-BE06-E691D5B79E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940"/>
        <a:stretch>
          <a:fillRect/>
        </a:stretch>
      </xdr:blipFill>
      <xdr:spPr>
        <a:xfrm>
          <a:off x="411480" y="3848100"/>
          <a:ext cx="426720" cy="192024"/>
        </a:xfrm>
        <a:prstGeom prst="rect">
          <a:avLst/>
        </a:prstGeom>
      </xdr:spPr>
    </xdr:pic>
    <xdr:clientData/>
  </xdr:twoCellAnchor>
  <xdr:twoCellAnchor editAs="oneCell">
    <xdr:from>
      <xdr:col>1</xdr:col>
      <xdr:colOff>91440</xdr:colOff>
      <xdr:row>22</xdr:row>
      <xdr:rowOff>99060</xdr:rowOff>
    </xdr:from>
    <xdr:to>
      <xdr:col>1</xdr:col>
      <xdr:colOff>422527</xdr:colOff>
      <xdr:row>23</xdr:row>
      <xdr:rowOff>57046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01B8CF9-ACD4-4D6D-8CD5-A375601BC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4122420"/>
          <a:ext cx="331087" cy="140866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18</xdr:row>
      <xdr:rowOff>99060</xdr:rowOff>
    </xdr:from>
    <xdr:to>
      <xdr:col>1</xdr:col>
      <xdr:colOff>449580</xdr:colOff>
      <xdr:row>19</xdr:row>
      <xdr:rowOff>137160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C2686A5-4017-4344-96C7-038FC0F241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" y="3390900"/>
          <a:ext cx="403860" cy="22098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</xdr:row>
      <xdr:rowOff>7620</xdr:rowOff>
    </xdr:from>
    <xdr:to>
      <xdr:col>8</xdr:col>
      <xdr:colOff>30480</xdr:colOff>
      <xdr:row>4</xdr:row>
      <xdr:rowOff>7620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2265B94-B0B2-4E71-A7F0-F9E568F80193}"/>
            </a:ext>
          </a:extLst>
        </xdr:cNvPr>
        <xdr:cNvSpPr>
          <a:spLocks/>
        </xdr:cNvSpPr>
      </xdr:nvSpPr>
      <xdr:spPr>
        <a:xfrm>
          <a:off x="2225040" y="190500"/>
          <a:ext cx="7391400" cy="54864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IN" sz="2000" baseline="0"/>
            <a:t>   Customers</a:t>
          </a:r>
          <a:endParaRPr lang="en-IN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175260</xdr:colOff>
      <xdr:row>2</xdr:row>
      <xdr:rowOff>91440</xdr:rowOff>
    </xdr:from>
    <xdr:to>
      <xdr:col>1</xdr:col>
      <xdr:colOff>1363980</xdr:colOff>
      <xdr:row>8</xdr:row>
      <xdr:rowOff>160020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4B68954-8607-4C44-ADBD-44660E4D8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" y="457200"/>
          <a:ext cx="1188720" cy="1165860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9</xdr:row>
      <xdr:rowOff>121920</xdr:rowOff>
    </xdr:from>
    <xdr:to>
      <xdr:col>2</xdr:col>
      <xdr:colOff>7620</xdr:colOff>
      <xdr:row>11</xdr:row>
      <xdr:rowOff>167640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5700FFD-2CF9-4094-9A54-9A076847FD9C}"/>
            </a:ext>
          </a:extLst>
        </xdr:cNvPr>
        <xdr:cNvSpPr/>
      </xdr:nvSpPr>
      <xdr:spPr>
        <a:xfrm>
          <a:off x="373380" y="1767840"/>
          <a:ext cx="1501140" cy="4114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tx1"/>
              </a:solidFill>
            </a:rPr>
            <a:t>  </a:t>
          </a:r>
          <a:r>
            <a:rPr lang="en-IN" sz="800" b="1" baseline="0">
              <a:solidFill>
                <a:schemeClr val="tx1"/>
              </a:solidFill>
            </a:rPr>
            <a:t> </a:t>
          </a:r>
          <a:r>
            <a:rPr lang="en-IN" sz="1000" b="1">
              <a:solidFill>
                <a:schemeClr val="tx1"/>
              </a:solidFill>
            </a:rPr>
            <a:t>Inventory Management System</a:t>
          </a:r>
          <a:endParaRPr lang="en-IN" sz="7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571500</xdr:colOff>
      <xdr:row>15</xdr:row>
      <xdr:rowOff>167640</xdr:rowOff>
    </xdr:from>
    <xdr:to>
      <xdr:col>1</xdr:col>
      <xdr:colOff>1493520</xdr:colOff>
      <xdr:row>16</xdr:row>
      <xdr:rowOff>175260</xdr:rowOff>
    </xdr:to>
    <xdr:sp macro="" textlink="">
      <xdr:nvSpPr>
        <xdr:cNvPr id="23" name="Rectangle 2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3FE13E-19FC-49D0-9715-FEF195634A39}"/>
            </a:ext>
          </a:extLst>
        </xdr:cNvPr>
        <xdr:cNvSpPr/>
      </xdr:nvSpPr>
      <xdr:spPr>
        <a:xfrm>
          <a:off x="937260" y="2910840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>
              <a:solidFill>
                <a:schemeClr val="tx1">
                  <a:lumMod val="50000"/>
                  <a:lumOff val="5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571500</xdr:colOff>
      <xdr:row>17</xdr:row>
      <xdr:rowOff>23948</xdr:rowOff>
    </xdr:from>
    <xdr:to>
      <xdr:col>1</xdr:col>
      <xdr:colOff>1493520</xdr:colOff>
      <xdr:row>18</xdr:row>
      <xdr:rowOff>99059</xdr:rowOff>
    </xdr:to>
    <xdr:sp macro="" textlink="">
      <xdr:nvSpPr>
        <xdr:cNvPr id="24" name="Rectangle 2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24416BD-6FC7-46F4-8FC6-C7529D0A800D}"/>
            </a:ext>
          </a:extLst>
        </xdr:cNvPr>
        <xdr:cNvSpPr/>
      </xdr:nvSpPr>
      <xdr:spPr>
        <a:xfrm>
          <a:off x="937260" y="3132908"/>
          <a:ext cx="922020" cy="25799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571500</xdr:colOff>
      <xdr:row>18</xdr:row>
      <xdr:rowOff>63138</xdr:rowOff>
    </xdr:from>
    <xdr:to>
      <xdr:col>1</xdr:col>
      <xdr:colOff>1493520</xdr:colOff>
      <xdr:row>19</xdr:row>
      <xdr:rowOff>70758</xdr:rowOff>
    </xdr:to>
    <xdr:sp macro="" textlink="">
      <xdr:nvSpPr>
        <xdr:cNvPr id="25" name="Rectangle 2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26EB4E7-74AB-4FBD-A6AB-2332C64AEA9E}"/>
            </a:ext>
          </a:extLst>
        </xdr:cNvPr>
        <xdr:cNvSpPr/>
      </xdr:nvSpPr>
      <xdr:spPr>
        <a:xfrm>
          <a:off x="937260" y="3354978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Products</a:t>
          </a:r>
        </a:p>
      </xdr:txBody>
    </xdr:sp>
    <xdr:clientData/>
  </xdr:twoCellAnchor>
  <xdr:twoCellAnchor>
    <xdr:from>
      <xdr:col>1</xdr:col>
      <xdr:colOff>571500</xdr:colOff>
      <xdr:row>19</xdr:row>
      <xdr:rowOff>102327</xdr:rowOff>
    </xdr:from>
    <xdr:to>
      <xdr:col>1</xdr:col>
      <xdr:colOff>1493520</xdr:colOff>
      <xdr:row>20</xdr:row>
      <xdr:rowOff>109947</xdr:rowOff>
    </xdr:to>
    <xdr:sp macro="" textlink="">
      <xdr:nvSpPr>
        <xdr:cNvPr id="26" name="Rectangle 2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428DE13-736A-4E74-A035-D62508C45CDA}"/>
            </a:ext>
          </a:extLst>
        </xdr:cNvPr>
        <xdr:cNvSpPr/>
      </xdr:nvSpPr>
      <xdr:spPr>
        <a:xfrm>
          <a:off x="937260" y="3577047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571500</xdr:colOff>
      <xdr:row>20</xdr:row>
      <xdr:rowOff>141516</xdr:rowOff>
    </xdr:from>
    <xdr:to>
      <xdr:col>1</xdr:col>
      <xdr:colOff>1493520</xdr:colOff>
      <xdr:row>21</xdr:row>
      <xdr:rowOff>149136</xdr:rowOff>
    </xdr:to>
    <xdr:sp macro="" textlink="">
      <xdr:nvSpPr>
        <xdr:cNvPr id="27" name="Rectangle 2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1FE6AC3-E3C5-4D31-A419-92D0C90BFFC1}"/>
            </a:ext>
          </a:extLst>
        </xdr:cNvPr>
        <xdr:cNvSpPr/>
      </xdr:nvSpPr>
      <xdr:spPr>
        <a:xfrm>
          <a:off x="937260" y="3799116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571500</xdr:colOff>
      <xdr:row>21</xdr:row>
      <xdr:rowOff>180705</xdr:rowOff>
    </xdr:from>
    <xdr:to>
      <xdr:col>1</xdr:col>
      <xdr:colOff>1493520</xdr:colOff>
      <xdr:row>23</xdr:row>
      <xdr:rowOff>5445</xdr:rowOff>
    </xdr:to>
    <xdr:sp macro="" textlink="">
      <xdr:nvSpPr>
        <xdr:cNvPr id="28" name="Rectangle 2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FD19A2A-9BF6-4AA9-BB68-11426B6E07A7}"/>
            </a:ext>
          </a:extLst>
        </xdr:cNvPr>
        <xdr:cNvSpPr/>
      </xdr:nvSpPr>
      <xdr:spPr>
        <a:xfrm>
          <a:off x="937260" y="4021185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571500</xdr:colOff>
      <xdr:row>23</xdr:row>
      <xdr:rowOff>37014</xdr:rowOff>
    </xdr:from>
    <xdr:to>
      <xdr:col>1</xdr:col>
      <xdr:colOff>1493520</xdr:colOff>
      <xdr:row>24</xdr:row>
      <xdr:rowOff>44634</xdr:rowOff>
    </xdr:to>
    <xdr:sp macro="" textlink="">
      <xdr:nvSpPr>
        <xdr:cNvPr id="29" name="Rectangle 2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4D56B51-5E0C-45BA-9FF6-F554E97C742E}"/>
            </a:ext>
          </a:extLst>
        </xdr:cNvPr>
        <xdr:cNvSpPr/>
      </xdr:nvSpPr>
      <xdr:spPr>
        <a:xfrm>
          <a:off x="937260" y="4243254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New</a:t>
          </a:r>
          <a:r>
            <a:rPr lang="en-IN" sz="1100" baseline="0">
              <a:solidFill>
                <a:schemeClr val="tx1">
                  <a:lumMod val="50000"/>
                  <a:lumOff val="50000"/>
                </a:schemeClr>
              </a:solidFill>
            </a:rPr>
            <a:t> Entry</a:t>
          </a:r>
          <a:endParaRPr lang="en-IN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571500</xdr:colOff>
      <xdr:row>24</xdr:row>
      <xdr:rowOff>76200</xdr:rowOff>
    </xdr:from>
    <xdr:to>
      <xdr:col>1</xdr:col>
      <xdr:colOff>1493520</xdr:colOff>
      <xdr:row>25</xdr:row>
      <xdr:rowOff>83820</xdr:rowOff>
    </xdr:to>
    <xdr:sp macro="" textlink="">
      <xdr:nvSpPr>
        <xdr:cNvPr id="30" name="Rectangle 2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36644D7-1CA2-471A-A1D9-A5EDAD99757B}"/>
            </a:ext>
          </a:extLst>
        </xdr:cNvPr>
        <xdr:cNvSpPr/>
      </xdr:nvSpPr>
      <xdr:spPr>
        <a:xfrm>
          <a:off x="937260" y="4465320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99060</xdr:colOff>
      <xdr:row>23</xdr:row>
      <xdr:rowOff>106680</xdr:rowOff>
    </xdr:from>
    <xdr:to>
      <xdr:col>1</xdr:col>
      <xdr:colOff>441698</xdr:colOff>
      <xdr:row>24</xdr:row>
      <xdr:rowOff>92215</xdr:rowOff>
    </xdr:to>
    <xdr:pic>
      <xdr:nvPicPr>
        <xdr:cNvPr id="31" name="Graphic 30" descr="Clipboard with solid fill">
          <a:extLst>
            <a:ext uri="{FF2B5EF4-FFF2-40B4-BE49-F238E27FC236}">
              <a16:creationId xmlns:a16="http://schemas.microsoft.com/office/drawing/2014/main" id="{7A2649BB-BAA9-45B3-B171-AF8814BF3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64820" y="4312920"/>
          <a:ext cx="342638" cy="168415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24</xdr:row>
      <xdr:rowOff>144780</xdr:rowOff>
    </xdr:from>
    <xdr:to>
      <xdr:col>1</xdr:col>
      <xdr:colOff>461145</xdr:colOff>
      <xdr:row>25</xdr:row>
      <xdr:rowOff>137160</xdr:rowOff>
    </xdr:to>
    <xdr:pic>
      <xdr:nvPicPr>
        <xdr:cNvPr id="32" name="Graphic 31" descr="List with solid fill">
          <a:extLst>
            <a:ext uri="{FF2B5EF4-FFF2-40B4-BE49-F238E27FC236}">
              <a16:creationId xmlns:a16="http://schemas.microsoft.com/office/drawing/2014/main" id="{3AD91241-4A98-4DE7-8F03-C73C6E1BB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449580" y="4533900"/>
          <a:ext cx="377325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16</xdr:row>
      <xdr:rowOff>7620</xdr:rowOff>
    </xdr:from>
    <xdr:to>
      <xdr:col>1</xdr:col>
      <xdr:colOff>541020</xdr:colOff>
      <xdr:row>17</xdr:row>
      <xdr:rowOff>106680</xdr:rowOff>
    </xdr:to>
    <xdr:pic>
      <xdr:nvPicPr>
        <xdr:cNvPr id="33" name="Graphic 32" descr="Presentation with bar chart with solid fill">
          <a:extLst>
            <a:ext uri="{FF2B5EF4-FFF2-40B4-BE49-F238E27FC236}">
              <a16:creationId xmlns:a16="http://schemas.microsoft.com/office/drawing/2014/main" id="{9745BE5A-C67F-45D1-A5F8-CB6477331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11480" y="2933700"/>
          <a:ext cx="495300" cy="28194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17</xdr:row>
      <xdr:rowOff>76201</xdr:rowOff>
    </xdr:from>
    <xdr:to>
      <xdr:col>1</xdr:col>
      <xdr:colOff>522298</xdr:colOff>
      <xdr:row>18</xdr:row>
      <xdr:rowOff>83821</xdr:rowOff>
    </xdr:to>
    <xdr:pic>
      <xdr:nvPicPr>
        <xdr:cNvPr id="34" name="Graphic 33" descr="User with solid fill">
          <a:extLst>
            <a:ext uri="{FF2B5EF4-FFF2-40B4-BE49-F238E27FC236}">
              <a16:creationId xmlns:a16="http://schemas.microsoft.com/office/drawing/2014/main" id="{D41E8DD6-F394-4AC8-88F6-61502B9CD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411480" y="3185161"/>
          <a:ext cx="476578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19</xdr:row>
      <xdr:rowOff>129540</xdr:rowOff>
    </xdr:from>
    <xdr:to>
      <xdr:col>1</xdr:col>
      <xdr:colOff>470460</xdr:colOff>
      <xdr:row>21</xdr:row>
      <xdr:rowOff>0</xdr:rowOff>
    </xdr:to>
    <xdr:pic>
      <xdr:nvPicPr>
        <xdr:cNvPr id="35" name="Graphic 34" descr="Users with solid fill">
          <a:extLst>
            <a:ext uri="{FF2B5EF4-FFF2-40B4-BE49-F238E27FC236}">
              <a16:creationId xmlns:a16="http://schemas.microsoft.com/office/drawing/2014/main" id="{4F5137AD-7197-4E68-B20E-D82DBA5EE6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411480" y="3604260"/>
          <a:ext cx="424740" cy="23622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21</xdr:row>
      <xdr:rowOff>7620</xdr:rowOff>
    </xdr:from>
    <xdr:to>
      <xdr:col>1</xdr:col>
      <xdr:colOff>472440</xdr:colOff>
      <xdr:row>22</xdr:row>
      <xdr:rowOff>16764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843E902-639E-4656-84F3-97C9F0C5B5A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940"/>
        <a:stretch>
          <a:fillRect/>
        </a:stretch>
      </xdr:blipFill>
      <xdr:spPr>
        <a:xfrm>
          <a:off x="411480" y="3848100"/>
          <a:ext cx="426720" cy="192024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</xdr:pic>
    <xdr:clientData/>
  </xdr:twoCellAnchor>
  <xdr:twoCellAnchor editAs="oneCell">
    <xdr:from>
      <xdr:col>1</xdr:col>
      <xdr:colOff>91440</xdr:colOff>
      <xdr:row>22</xdr:row>
      <xdr:rowOff>99060</xdr:rowOff>
    </xdr:from>
    <xdr:to>
      <xdr:col>1</xdr:col>
      <xdr:colOff>422527</xdr:colOff>
      <xdr:row>23</xdr:row>
      <xdr:rowOff>57046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7B5E6AA-8B4C-466C-9A67-485DE57C5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4122420"/>
          <a:ext cx="331087" cy="140866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18</xdr:row>
      <xdr:rowOff>99060</xdr:rowOff>
    </xdr:from>
    <xdr:to>
      <xdr:col>1</xdr:col>
      <xdr:colOff>449580</xdr:colOff>
      <xdr:row>19</xdr:row>
      <xdr:rowOff>137160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989780F-F29B-4568-B975-3F439C97A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" y="3390900"/>
          <a:ext cx="403860" cy="22098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</xdr:pic>
    <xdr:clientData/>
  </xdr:twoCellAnchor>
  <xdr:twoCellAnchor editAs="absolute">
    <xdr:from>
      <xdr:col>3</xdr:col>
      <xdr:colOff>7620</xdr:colOff>
      <xdr:row>1</xdr:row>
      <xdr:rowOff>7620</xdr:rowOff>
    </xdr:from>
    <xdr:to>
      <xdr:col>14</xdr:col>
      <xdr:colOff>373380</xdr:colOff>
      <xdr:row>4</xdr:row>
      <xdr:rowOff>7620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F3C39B71-AE90-4E38-A76B-C186A59D9F51}"/>
            </a:ext>
          </a:extLst>
        </xdr:cNvPr>
        <xdr:cNvSpPr/>
      </xdr:nvSpPr>
      <xdr:spPr>
        <a:xfrm>
          <a:off x="2232660" y="190500"/>
          <a:ext cx="9273540" cy="54864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IN" sz="2000"/>
            <a:t>    Products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198120</xdr:colOff>
      <xdr:row>2</xdr:row>
      <xdr:rowOff>91440</xdr:rowOff>
    </xdr:from>
    <xdr:to>
      <xdr:col>1</xdr:col>
      <xdr:colOff>1386840</xdr:colOff>
      <xdr:row>8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410733-2B43-430E-B7B1-FC79742FD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" y="457200"/>
          <a:ext cx="1188720" cy="1165860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9</xdr:row>
      <xdr:rowOff>121920</xdr:rowOff>
    </xdr:from>
    <xdr:to>
      <xdr:col>2</xdr:col>
      <xdr:colOff>7620</xdr:colOff>
      <xdr:row>11</xdr:row>
      <xdr:rowOff>167640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695D87C-CD92-4F03-B5B5-505CDE269007}"/>
            </a:ext>
          </a:extLst>
        </xdr:cNvPr>
        <xdr:cNvSpPr/>
      </xdr:nvSpPr>
      <xdr:spPr>
        <a:xfrm>
          <a:off x="373380" y="1767840"/>
          <a:ext cx="1501140" cy="4114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tx1"/>
              </a:solidFill>
            </a:rPr>
            <a:t>      </a:t>
          </a:r>
          <a:r>
            <a:rPr lang="en-IN" sz="800" b="1" baseline="0">
              <a:solidFill>
                <a:schemeClr val="tx1"/>
              </a:solidFill>
            </a:rPr>
            <a:t> </a:t>
          </a:r>
          <a:r>
            <a:rPr lang="en-IN" sz="1000" b="1">
              <a:solidFill>
                <a:schemeClr val="tx1"/>
              </a:solidFill>
            </a:rPr>
            <a:t>Inventory Management System</a:t>
          </a:r>
          <a:endParaRPr lang="en-IN" sz="7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571500</xdr:colOff>
      <xdr:row>15</xdr:row>
      <xdr:rowOff>167640</xdr:rowOff>
    </xdr:from>
    <xdr:to>
      <xdr:col>1</xdr:col>
      <xdr:colOff>1493520</xdr:colOff>
      <xdr:row>16</xdr:row>
      <xdr:rowOff>175260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CE2283-B891-4D82-8818-CD96B54C03BD}"/>
            </a:ext>
          </a:extLst>
        </xdr:cNvPr>
        <xdr:cNvSpPr/>
      </xdr:nvSpPr>
      <xdr:spPr>
        <a:xfrm>
          <a:off x="937260" y="2910840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>
              <a:solidFill>
                <a:schemeClr val="tx1">
                  <a:lumMod val="50000"/>
                  <a:lumOff val="5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571500</xdr:colOff>
      <xdr:row>17</xdr:row>
      <xdr:rowOff>23948</xdr:rowOff>
    </xdr:from>
    <xdr:to>
      <xdr:col>1</xdr:col>
      <xdr:colOff>1493520</xdr:colOff>
      <xdr:row>18</xdr:row>
      <xdr:rowOff>99059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3D639B7-63B4-460F-91A0-0AF98831985F}"/>
            </a:ext>
          </a:extLst>
        </xdr:cNvPr>
        <xdr:cNvSpPr/>
      </xdr:nvSpPr>
      <xdr:spPr>
        <a:xfrm>
          <a:off x="937260" y="3132908"/>
          <a:ext cx="922020" cy="25799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571500</xdr:colOff>
      <xdr:row>18</xdr:row>
      <xdr:rowOff>63138</xdr:rowOff>
    </xdr:from>
    <xdr:to>
      <xdr:col>1</xdr:col>
      <xdr:colOff>1493520</xdr:colOff>
      <xdr:row>19</xdr:row>
      <xdr:rowOff>70758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B4DD85-A2DE-43B4-9234-BC2C2DBBF39C}"/>
            </a:ext>
          </a:extLst>
        </xdr:cNvPr>
        <xdr:cNvSpPr/>
      </xdr:nvSpPr>
      <xdr:spPr>
        <a:xfrm>
          <a:off x="937260" y="3354978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571500</xdr:colOff>
      <xdr:row>19</xdr:row>
      <xdr:rowOff>102327</xdr:rowOff>
    </xdr:from>
    <xdr:to>
      <xdr:col>1</xdr:col>
      <xdr:colOff>1493520</xdr:colOff>
      <xdr:row>20</xdr:row>
      <xdr:rowOff>109947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6CB7CAF-368A-471C-A299-FDDFB060E84E}"/>
            </a:ext>
          </a:extLst>
        </xdr:cNvPr>
        <xdr:cNvSpPr/>
      </xdr:nvSpPr>
      <xdr:spPr>
        <a:xfrm>
          <a:off x="937260" y="3577047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Vendors</a:t>
          </a:r>
        </a:p>
      </xdr:txBody>
    </xdr:sp>
    <xdr:clientData/>
  </xdr:twoCellAnchor>
  <xdr:twoCellAnchor>
    <xdr:from>
      <xdr:col>1</xdr:col>
      <xdr:colOff>571500</xdr:colOff>
      <xdr:row>20</xdr:row>
      <xdr:rowOff>141516</xdr:rowOff>
    </xdr:from>
    <xdr:to>
      <xdr:col>1</xdr:col>
      <xdr:colOff>1493520</xdr:colOff>
      <xdr:row>21</xdr:row>
      <xdr:rowOff>149136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E3F0B32-06A3-4C39-84C8-C9AB340F050E}"/>
            </a:ext>
          </a:extLst>
        </xdr:cNvPr>
        <xdr:cNvSpPr/>
      </xdr:nvSpPr>
      <xdr:spPr>
        <a:xfrm>
          <a:off x="937260" y="3799116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571500</xdr:colOff>
      <xdr:row>21</xdr:row>
      <xdr:rowOff>180705</xdr:rowOff>
    </xdr:from>
    <xdr:to>
      <xdr:col>1</xdr:col>
      <xdr:colOff>1493520</xdr:colOff>
      <xdr:row>23</xdr:row>
      <xdr:rowOff>5445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DF3249C-90AF-4843-A5B9-1ACF4099326C}"/>
            </a:ext>
          </a:extLst>
        </xdr:cNvPr>
        <xdr:cNvSpPr/>
      </xdr:nvSpPr>
      <xdr:spPr>
        <a:xfrm>
          <a:off x="937260" y="4021185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571500</xdr:colOff>
      <xdr:row>23</xdr:row>
      <xdr:rowOff>37014</xdr:rowOff>
    </xdr:from>
    <xdr:to>
      <xdr:col>1</xdr:col>
      <xdr:colOff>1493520</xdr:colOff>
      <xdr:row>24</xdr:row>
      <xdr:rowOff>44634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21DEF57-1FB6-4CA7-A090-AA2AEDE8AF00}"/>
            </a:ext>
          </a:extLst>
        </xdr:cNvPr>
        <xdr:cNvSpPr/>
      </xdr:nvSpPr>
      <xdr:spPr>
        <a:xfrm>
          <a:off x="937260" y="4243254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New</a:t>
          </a:r>
          <a:r>
            <a:rPr lang="en-IN" sz="1100" baseline="0">
              <a:solidFill>
                <a:schemeClr val="tx1">
                  <a:lumMod val="50000"/>
                  <a:lumOff val="50000"/>
                </a:schemeClr>
              </a:solidFill>
            </a:rPr>
            <a:t> Entry</a:t>
          </a:r>
          <a:endParaRPr lang="en-IN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571500</xdr:colOff>
      <xdr:row>24</xdr:row>
      <xdr:rowOff>76200</xdr:rowOff>
    </xdr:from>
    <xdr:to>
      <xdr:col>1</xdr:col>
      <xdr:colOff>1493520</xdr:colOff>
      <xdr:row>25</xdr:row>
      <xdr:rowOff>83820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DD953DC-5512-453A-B400-F22019D02FC3}"/>
            </a:ext>
          </a:extLst>
        </xdr:cNvPr>
        <xdr:cNvSpPr/>
      </xdr:nvSpPr>
      <xdr:spPr>
        <a:xfrm>
          <a:off x="937260" y="4465320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99060</xdr:colOff>
      <xdr:row>23</xdr:row>
      <xdr:rowOff>106680</xdr:rowOff>
    </xdr:from>
    <xdr:to>
      <xdr:col>1</xdr:col>
      <xdr:colOff>441698</xdr:colOff>
      <xdr:row>24</xdr:row>
      <xdr:rowOff>92215</xdr:rowOff>
    </xdr:to>
    <xdr:pic>
      <xdr:nvPicPr>
        <xdr:cNvPr id="12" name="Graphic 11" descr="Clipboard with solid fill">
          <a:extLst>
            <a:ext uri="{FF2B5EF4-FFF2-40B4-BE49-F238E27FC236}">
              <a16:creationId xmlns:a16="http://schemas.microsoft.com/office/drawing/2014/main" id="{8FB9F828-0AEC-46FB-A09B-7560F4406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64820" y="4312920"/>
          <a:ext cx="342638" cy="168415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24</xdr:row>
      <xdr:rowOff>144780</xdr:rowOff>
    </xdr:from>
    <xdr:to>
      <xdr:col>1</xdr:col>
      <xdr:colOff>461145</xdr:colOff>
      <xdr:row>25</xdr:row>
      <xdr:rowOff>137160</xdr:rowOff>
    </xdr:to>
    <xdr:pic>
      <xdr:nvPicPr>
        <xdr:cNvPr id="13" name="Graphic 12" descr="List with solid fill">
          <a:extLst>
            <a:ext uri="{FF2B5EF4-FFF2-40B4-BE49-F238E27FC236}">
              <a16:creationId xmlns:a16="http://schemas.microsoft.com/office/drawing/2014/main" id="{AD88B9D3-E7B5-4A96-B9E4-75499BBA3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449580" y="4533900"/>
          <a:ext cx="377325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16</xdr:row>
      <xdr:rowOff>7620</xdr:rowOff>
    </xdr:from>
    <xdr:to>
      <xdr:col>1</xdr:col>
      <xdr:colOff>541020</xdr:colOff>
      <xdr:row>17</xdr:row>
      <xdr:rowOff>106680</xdr:rowOff>
    </xdr:to>
    <xdr:pic>
      <xdr:nvPicPr>
        <xdr:cNvPr id="14" name="Graphic 13" descr="Presentation with bar chart with solid fill">
          <a:extLst>
            <a:ext uri="{FF2B5EF4-FFF2-40B4-BE49-F238E27FC236}">
              <a16:creationId xmlns:a16="http://schemas.microsoft.com/office/drawing/2014/main" id="{63189863-14B0-4509-8299-78119CC3E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11480" y="2933700"/>
          <a:ext cx="495300" cy="28194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17</xdr:row>
      <xdr:rowOff>76201</xdr:rowOff>
    </xdr:from>
    <xdr:to>
      <xdr:col>1</xdr:col>
      <xdr:colOff>522298</xdr:colOff>
      <xdr:row>18</xdr:row>
      <xdr:rowOff>83821</xdr:rowOff>
    </xdr:to>
    <xdr:pic>
      <xdr:nvPicPr>
        <xdr:cNvPr id="15" name="Graphic 14" descr="User with solid fill">
          <a:extLst>
            <a:ext uri="{FF2B5EF4-FFF2-40B4-BE49-F238E27FC236}">
              <a16:creationId xmlns:a16="http://schemas.microsoft.com/office/drawing/2014/main" id="{1BD0439E-2356-498C-8C2A-F4DF42AB0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411480" y="3185161"/>
          <a:ext cx="476578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19</xdr:row>
      <xdr:rowOff>129540</xdr:rowOff>
    </xdr:from>
    <xdr:to>
      <xdr:col>1</xdr:col>
      <xdr:colOff>470460</xdr:colOff>
      <xdr:row>21</xdr:row>
      <xdr:rowOff>0</xdr:rowOff>
    </xdr:to>
    <xdr:pic>
      <xdr:nvPicPr>
        <xdr:cNvPr id="16" name="Graphic 15" descr="Users with solid fill">
          <a:extLst>
            <a:ext uri="{FF2B5EF4-FFF2-40B4-BE49-F238E27FC236}">
              <a16:creationId xmlns:a16="http://schemas.microsoft.com/office/drawing/2014/main" id="{6D79069C-9136-4625-A537-C0B3649E3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411480" y="3604260"/>
          <a:ext cx="424740" cy="23622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21</xdr:row>
      <xdr:rowOff>7620</xdr:rowOff>
    </xdr:from>
    <xdr:to>
      <xdr:col>1</xdr:col>
      <xdr:colOff>472440</xdr:colOff>
      <xdr:row>22</xdr:row>
      <xdr:rowOff>16764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1976352-6191-4FFC-AF9C-3757968E03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940"/>
        <a:stretch>
          <a:fillRect/>
        </a:stretch>
      </xdr:blipFill>
      <xdr:spPr>
        <a:xfrm>
          <a:off x="411480" y="3848100"/>
          <a:ext cx="426720" cy="192024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</xdr:pic>
    <xdr:clientData/>
  </xdr:twoCellAnchor>
  <xdr:twoCellAnchor editAs="oneCell">
    <xdr:from>
      <xdr:col>1</xdr:col>
      <xdr:colOff>91440</xdr:colOff>
      <xdr:row>22</xdr:row>
      <xdr:rowOff>99060</xdr:rowOff>
    </xdr:from>
    <xdr:to>
      <xdr:col>1</xdr:col>
      <xdr:colOff>422527</xdr:colOff>
      <xdr:row>23</xdr:row>
      <xdr:rowOff>57046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7E6BA7E-733B-495D-9D2B-9EFEE27C7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4122420"/>
          <a:ext cx="331087" cy="140866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18</xdr:row>
      <xdr:rowOff>99060</xdr:rowOff>
    </xdr:from>
    <xdr:to>
      <xdr:col>1</xdr:col>
      <xdr:colOff>449580</xdr:colOff>
      <xdr:row>19</xdr:row>
      <xdr:rowOff>137160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34E32F2-468C-4415-B6B3-275F52763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" y="3390900"/>
          <a:ext cx="403860" cy="22098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</xdr:pic>
    <xdr:clientData/>
  </xdr:twoCellAnchor>
  <xdr:twoCellAnchor editAs="absolute">
    <xdr:from>
      <xdr:col>3</xdr:col>
      <xdr:colOff>0</xdr:colOff>
      <xdr:row>1</xdr:row>
      <xdr:rowOff>7620</xdr:rowOff>
    </xdr:from>
    <xdr:to>
      <xdr:col>10</xdr:col>
      <xdr:colOff>228600</xdr:colOff>
      <xdr:row>4</xdr:row>
      <xdr:rowOff>7620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097AC1B-611E-4E8C-8FE5-9F9C958AB51B}"/>
            </a:ext>
          </a:extLst>
        </xdr:cNvPr>
        <xdr:cNvSpPr/>
      </xdr:nvSpPr>
      <xdr:spPr>
        <a:xfrm>
          <a:off x="2232660" y="190500"/>
          <a:ext cx="10172700" cy="54864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IN" sz="2000"/>
            <a:t>    </a:t>
          </a:r>
          <a:r>
            <a:rPr lang="en-IN" sz="2000" baseline="0"/>
            <a:t>Vendors</a:t>
          </a:r>
          <a:endParaRPr lang="en-IN" sz="20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198120</xdr:colOff>
      <xdr:row>2</xdr:row>
      <xdr:rowOff>91440</xdr:rowOff>
    </xdr:from>
    <xdr:to>
      <xdr:col>1</xdr:col>
      <xdr:colOff>1386840</xdr:colOff>
      <xdr:row>8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8BDDDB-BF18-416E-B2CC-A1437346D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" y="457200"/>
          <a:ext cx="1188720" cy="1165860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9</xdr:row>
      <xdr:rowOff>121920</xdr:rowOff>
    </xdr:from>
    <xdr:to>
      <xdr:col>2</xdr:col>
      <xdr:colOff>7620</xdr:colOff>
      <xdr:row>11</xdr:row>
      <xdr:rowOff>167640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ACE39C5-B354-4AA4-B0D3-BB0FD7DB9156}"/>
            </a:ext>
          </a:extLst>
        </xdr:cNvPr>
        <xdr:cNvSpPr/>
      </xdr:nvSpPr>
      <xdr:spPr>
        <a:xfrm>
          <a:off x="373380" y="1767840"/>
          <a:ext cx="1501140" cy="4114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tx1"/>
              </a:solidFill>
            </a:rPr>
            <a:t>      </a:t>
          </a:r>
          <a:r>
            <a:rPr lang="en-IN" sz="800" b="1" baseline="0">
              <a:solidFill>
                <a:schemeClr val="tx1"/>
              </a:solidFill>
            </a:rPr>
            <a:t> </a:t>
          </a:r>
          <a:r>
            <a:rPr lang="en-IN" sz="1000" b="1">
              <a:solidFill>
                <a:schemeClr val="tx1"/>
              </a:solidFill>
            </a:rPr>
            <a:t>Inventory Management System</a:t>
          </a:r>
          <a:endParaRPr lang="en-IN" sz="7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571500</xdr:colOff>
      <xdr:row>15</xdr:row>
      <xdr:rowOff>167640</xdr:rowOff>
    </xdr:from>
    <xdr:to>
      <xdr:col>1</xdr:col>
      <xdr:colOff>1493520</xdr:colOff>
      <xdr:row>16</xdr:row>
      <xdr:rowOff>175260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203E339-3D8A-4243-8C1C-48DE539E46D8}"/>
            </a:ext>
          </a:extLst>
        </xdr:cNvPr>
        <xdr:cNvSpPr/>
      </xdr:nvSpPr>
      <xdr:spPr>
        <a:xfrm>
          <a:off x="937260" y="2910840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>
              <a:solidFill>
                <a:schemeClr val="tx1">
                  <a:lumMod val="50000"/>
                  <a:lumOff val="5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571500</xdr:colOff>
      <xdr:row>17</xdr:row>
      <xdr:rowOff>23948</xdr:rowOff>
    </xdr:from>
    <xdr:to>
      <xdr:col>1</xdr:col>
      <xdr:colOff>1493520</xdr:colOff>
      <xdr:row>18</xdr:row>
      <xdr:rowOff>99059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DB3ED2-B8F3-42D5-98E0-B8B87CE4F1DF}"/>
            </a:ext>
          </a:extLst>
        </xdr:cNvPr>
        <xdr:cNvSpPr/>
      </xdr:nvSpPr>
      <xdr:spPr>
        <a:xfrm>
          <a:off x="937260" y="3132908"/>
          <a:ext cx="922020" cy="25799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571500</xdr:colOff>
      <xdr:row>18</xdr:row>
      <xdr:rowOff>63138</xdr:rowOff>
    </xdr:from>
    <xdr:to>
      <xdr:col>1</xdr:col>
      <xdr:colOff>1493520</xdr:colOff>
      <xdr:row>19</xdr:row>
      <xdr:rowOff>70758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C643C5-5536-4AA7-A505-CB774A966BB1}"/>
            </a:ext>
          </a:extLst>
        </xdr:cNvPr>
        <xdr:cNvSpPr/>
      </xdr:nvSpPr>
      <xdr:spPr>
        <a:xfrm>
          <a:off x="937260" y="3354978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571500</xdr:colOff>
      <xdr:row>19</xdr:row>
      <xdr:rowOff>102327</xdr:rowOff>
    </xdr:from>
    <xdr:to>
      <xdr:col>1</xdr:col>
      <xdr:colOff>1493520</xdr:colOff>
      <xdr:row>20</xdr:row>
      <xdr:rowOff>109947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63C95D7-66E9-4A65-91E9-E674A67DDC2E}"/>
            </a:ext>
          </a:extLst>
        </xdr:cNvPr>
        <xdr:cNvSpPr/>
      </xdr:nvSpPr>
      <xdr:spPr>
        <a:xfrm>
          <a:off x="937260" y="3577047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571500</xdr:colOff>
      <xdr:row>20</xdr:row>
      <xdr:rowOff>141516</xdr:rowOff>
    </xdr:from>
    <xdr:to>
      <xdr:col>1</xdr:col>
      <xdr:colOff>1493520</xdr:colOff>
      <xdr:row>21</xdr:row>
      <xdr:rowOff>149136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C3B3BB0-314A-44D8-9C32-4EB151062B59}"/>
            </a:ext>
          </a:extLst>
        </xdr:cNvPr>
        <xdr:cNvSpPr/>
      </xdr:nvSpPr>
      <xdr:spPr>
        <a:xfrm>
          <a:off x="937260" y="3799116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571500</xdr:colOff>
      <xdr:row>21</xdr:row>
      <xdr:rowOff>180705</xdr:rowOff>
    </xdr:from>
    <xdr:to>
      <xdr:col>1</xdr:col>
      <xdr:colOff>1493520</xdr:colOff>
      <xdr:row>23</xdr:row>
      <xdr:rowOff>5445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0D78CBE-8DB8-4048-B9E5-E72C246300E6}"/>
            </a:ext>
          </a:extLst>
        </xdr:cNvPr>
        <xdr:cNvSpPr/>
      </xdr:nvSpPr>
      <xdr:spPr>
        <a:xfrm>
          <a:off x="937260" y="4021185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571500</xdr:colOff>
      <xdr:row>23</xdr:row>
      <xdr:rowOff>37014</xdr:rowOff>
    </xdr:from>
    <xdr:to>
      <xdr:col>1</xdr:col>
      <xdr:colOff>1493520</xdr:colOff>
      <xdr:row>24</xdr:row>
      <xdr:rowOff>44634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23CC7D6-3BDC-414E-ACF3-AF08E6698483}"/>
            </a:ext>
          </a:extLst>
        </xdr:cNvPr>
        <xdr:cNvSpPr/>
      </xdr:nvSpPr>
      <xdr:spPr>
        <a:xfrm>
          <a:off x="937260" y="4243254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New</a:t>
          </a:r>
          <a:r>
            <a:rPr lang="en-IN" sz="1100" b="1" baseline="0">
              <a:solidFill>
                <a:schemeClr val="tx1"/>
              </a:solidFill>
            </a:rPr>
            <a:t> Entry</a:t>
          </a:r>
          <a:endParaRPr lang="en-IN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571500</xdr:colOff>
      <xdr:row>24</xdr:row>
      <xdr:rowOff>76200</xdr:rowOff>
    </xdr:from>
    <xdr:to>
      <xdr:col>1</xdr:col>
      <xdr:colOff>1493520</xdr:colOff>
      <xdr:row>25</xdr:row>
      <xdr:rowOff>83820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C836D95-DC8A-4E2D-AB13-766D1F907CF8}"/>
            </a:ext>
          </a:extLst>
        </xdr:cNvPr>
        <xdr:cNvSpPr/>
      </xdr:nvSpPr>
      <xdr:spPr>
        <a:xfrm>
          <a:off x="937260" y="4465320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99060</xdr:colOff>
      <xdr:row>23</xdr:row>
      <xdr:rowOff>106680</xdr:rowOff>
    </xdr:from>
    <xdr:to>
      <xdr:col>1</xdr:col>
      <xdr:colOff>441698</xdr:colOff>
      <xdr:row>24</xdr:row>
      <xdr:rowOff>92215</xdr:rowOff>
    </xdr:to>
    <xdr:pic>
      <xdr:nvPicPr>
        <xdr:cNvPr id="12" name="Graphic 11" descr="Clipboard with solid fill">
          <a:extLst>
            <a:ext uri="{FF2B5EF4-FFF2-40B4-BE49-F238E27FC236}">
              <a16:creationId xmlns:a16="http://schemas.microsoft.com/office/drawing/2014/main" id="{807ED0D6-F87E-44C0-B310-05B29CD0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64820" y="4312920"/>
          <a:ext cx="342638" cy="168415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24</xdr:row>
      <xdr:rowOff>144780</xdr:rowOff>
    </xdr:from>
    <xdr:to>
      <xdr:col>1</xdr:col>
      <xdr:colOff>461145</xdr:colOff>
      <xdr:row>25</xdr:row>
      <xdr:rowOff>137160</xdr:rowOff>
    </xdr:to>
    <xdr:pic>
      <xdr:nvPicPr>
        <xdr:cNvPr id="13" name="Graphic 12" descr="List with solid fill">
          <a:extLst>
            <a:ext uri="{FF2B5EF4-FFF2-40B4-BE49-F238E27FC236}">
              <a16:creationId xmlns:a16="http://schemas.microsoft.com/office/drawing/2014/main" id="{64195EF2-B177-45C9-9ED1-432F1E4A4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449580" y="4533900"/>
          <a:ext cx="377325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16</xdr:row>
      <xdr:rowOff>7620</xdr:rowOff>
    </xdr:from>
    <xdr:to>
      <xdr:col>1</xdr:col>
      <xdr:colOff>541020</xdr:colOff>
      <xdr:row>17</xdr:row>
      <xdr:rowOff>106680</xdr:rowOff>
    </xdr:to>
    <xdr:pic>
      <xdr:nvPicPr>
        <xdr:cNvPr id="14" name="Graphic 13" descr="Presentation with bar chart with solid fill">
          <a:extLst>
            <a:ext uri="{FF2B5EF4-FFF2-40B4-BE49-F238E27FC236}">
              <a16:creationId xmlns:a16="http://schemas.microsoft.com/office/drawing/2014/main" id="{A8BA239A-3362-4B6A-806B-1CF887EB41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11480" y="2933700"/>
          <a:ext cx="495300" cy="28194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17</xdr:row>
      <xdr:rowOff>76201</xdr:rowOff>
    </xdr:from>
    <xdr:to>
      <xdr:col>1</xdr:col>
      <xdr:colOff>522298</xdr:colOff>
      <xdr:row>18</xdr:row>
      <xdr:rowOff>83821</xdr:rowOff>
    </xdr:to>
    <xdr:pic>
      <xdr:nvPicPr>
        <xdr:cNvPr id="15" name="Graphic 14" descr="User with solid fill">
          <a:extLst>
            <a:ext uri="{FF2B5EF4-FFF2-40B4-BE49-F238E27FC236}">
              <a16:creationId xmlns:a16="http://schemas.microsoft.com/office/drawing/2014/main" id="{02046F5E-08A8-4631-A88A-46C294517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411480" y="3185161"/>
          <a:ext cx="476578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19</xdr:row>
      <xdr:rowOff>129540</xdr:rowOff>
    </xdr:from>
    <xdr:to>
      <xdr:col>1</xdr:col>
      <xdr:colOff>470460</xdr:colOff>
      <xdr:row>21</xdr:row>
      <xdr:rowOff>0</xdr:rowOff>
    </xdr:to>
    <xdr:pic>
      <xdr:nvPicPr>
        <xdr:cNvPr id="16" name="Graphic 15" descr="Users with solid fill">
          <a:extLst>
            <a:ext uri="{FF2B5EF4-FFF2-40B4-BE49-F238E27FC236}">
              <a16:creationId xmlns:a16="http://schemas.microsoft.com/office/drawing/2014/main" id="{96D33315-7D63-4D1A-B5CC-4AAB1C93A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411480" y="3604260"/>
          <a:ext cx="424740" cy="23622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21</xdr:row>
      <xdr:rowOff>7620</xdr:rowOff>
    </xdr:from>
    <xdr:to>
      <xdr:col>1</xdr:col>
      <xdr:colOff>472440</xdr:colOff>
      <xdr:row>22</xdr:row>
      <xdr:rowOff>16764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1158EB-E208-4EC7-BC0C-C7F72D4DF7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940"/>
        <a:stretch>
          <a:fillRect/>
        </a:stretch>
      </xdr:blipFill>
      <xdr:spPr>
        <a:xfrm>
          <a:off x="411480" y="3848100"/>
          <a:ext cx="426720" cy="192024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</xdr:pic>
    <xdr:clientData/>
  </xdr:twoCellAnchor>
  <xdr:twoCellAnchor editAs="oneCell">
    <xdr:from>
      <xdr:col>1</xdr:col>
      <xdr:colOff>91440</xdr:colOff>
      <xdr:row>22</xdr:row>
      <xdr:rowOff>99060</xdr:rowOff>
    </xdr:from>
    <xdr:to>
      <xdr:col>1</xdr:col>
      <xdr:colOff>422527</xdr:colOff>
      <xdr:row>23</xdr:row>
      <xdr:rowOff>57046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D8271C3-13D6-4A46-B1EA-549D5F109B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4122420"/>
          <a:ext cx="331087" cy="140866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18</xdr:row>
      <xdr:rowOff>99060</xdr:rowOff>
    </xdr:from>
    <xdr:to>
      <xdr:col>1</xdr:col>
      <xdr:colOff>449580</xdr:colOff>
      <xdr:row>19</xdr:row>
      <xdr:rowOff>137160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F27AFE8-ADD2-48EE-B6A6-05CDDABE4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" y="3390900"/>
          <a:ext cx="403860" cy="22098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</xdr:pic>
    <xdr:clientData/>
  </xdr:twoCellAnchor>
  <xdr:twoCellAnchor editAs="absolute">
    <xdr:from>
      <xdr:col>2</xdr:col>
      <xdr:colOff>365760</xdr:colOff>
      <xdr:row>1</xdr:row>
      <xdr:rowOff>7620</xdr:rowOff>
    </xdr:from>
    <xdr:to>
      <xdr:col>18</xdr:col>
      <xdr:colOff>510540</xdr:colOff>
      <xdr:row>4</xdr:row>
      <xdr:rowOff>7620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A8DF97A-387D-4553-9513-CD94E21AAD00}"/>
            </a:ext>
          </a:extLst>
        </xdr:cNvPr>
        <xdr:cNvSpPr/>
      </xdr:nvSpPr>
      <xdr:spPr>
        <a:xfrm>
          <a:off x="2232660" y="190500"/>
          <a:ext cx="9989820" cy="54864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IN" sz="2000" baseline="0"/>
            <a:t>   New Entry </a:t>
          </a:r>
          <a:endParaRPr lang="en-IN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198120</xdr:colOff>
      <xdr:row>2</xdr:row>
      <xdr:rowOff>91440</xdr:rowOff>
    </xdr:from>
    <xdr:to>
      <xdr:col>1</xdr:col>
      <xdr:colOff>1386840</xdr:colOff>
      <xdr:row>8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09ECE1-E12D-4120-8870-4F255EC55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" y="457200"/>
          <a:ext cx="1188720" cy="1165860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9</xdr:row>
      <xdr:rowOff>121920</xdr:rowOff>
    </xdr:from>
    <xdr:to>
      <xdr:col>2</xdr:col>
      <xdr:colOff>7620</xdr:colOff>
      <xdr:row>11</xdr:row>
      <xdr:rowOff>167640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167EC30-559C-4C03-8325-33D713F5AFFF}"/>
            </a:ext>
          </a:extLst>
        </xdr:cNvPr>
        <xdr:cNvSpPr/>
      </xdr:nvSpPr>
      <xdr:spPr>
        <a:xfrm>
          <a:off x="373380" y="1767840"/>
          <a:ext cx="1501140" cy="4114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tx1"/>
              </a:solidFill>
            </a:rPr>
            <a:t>      </a:t>
          </a:r>
          <a:r>
            <a:rPr lang="en-IN" sz="800" b="1" baseline="0">
              <a:solidFill>
                <a:schemeClr val="tx1"/>
              </a:solidFill>
            </a:rPr>
            <a:t> </a:t>
          </a:r>
          <a:r>
            <a:rPr lang="en-IN" sz="1000" b="1">
              <a:solidFill>
                <a:schemeClr val="tx1"/>
              </a:solidFill>
            </a:rPr>
            <a:t>Inventory Management System</a:t>
          </a:r>
          <a:endParaRPr lang="en-IN" sz="7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571500</xdr:colOff>
      <xdr:row>15</xdr:row>
      <xdr:rowOff>167640</xdr:rowOff>
    </xdr:from>
    <xdr:to>
      <xdr:col>1</xdr:col>
      <xdr:colOff>1493520</xdr:colOff>
      <xdr:row>16</xdr:row>
      <xdr:rowOff>175260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52A5120-CC3F-4C38-B28B-90D1D402890F}"/>
            </a:ext>
          </a:extLst>
        </xdr:cNvPr>
        <xdr:cNvSpPr/>
      </xdr:nvSpPr>
      <xdr:spPr>
        <a:xfrm>
          <a:off x="937260" y="2910840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>
              <a:solidFill>
                <a:schemeClr val="tx1">
                  <a:lumMod val="50000"/>
                  <a:lumOff val="5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571500</xdr:colOff>
      <xdr:row>17</xdr:row>
      <xdr:rowOff>23948</xdr:rowOff>
    </xdr:from>
    <xdr:to>
      <xdr:col>1</xdr:col>
      <xdr:colOff>1493520</xdr:colOff>
      <xdr:row>18</xdr:row>
      <xdr:rowOff>99059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E8B2F2-684F-48FD-B3F4-B89370E2B59D}"/>
            </a:ext>
          </a:extLst>
        </xdr:cNvPr>
        <xdr:cNvSpPr/>
      </xdr:nvSpPr>
      <xdr:spPr>
        <a:xfrm>
          <a:off x="937260" y="3132908"/>
          <a:ext cx="922020" cy="25799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571500</xdr:colOff>
      <xdr:row>18</xdr:row>
      <xdr:rowOff>63138</xdr:rowOff>
    </xdr:from>
    <xdr:to>
      <xdr:col>1</xdr:col>
      <xdr:colOff>1493520</xdr:colOff>
      <xdr:row>19</xdr:row>
      <xdr:rowOff>70758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BCF8BFC-3E67-4348-8651-0D24AAA1BEB0}"/>
            </a:ext>
          </a:extLst>
        </xdr:cNvPr>
        <xdr:cNvSpPr/>
      </xdr:nvSpPr>
      <xdr:spPr>
        <a:xfrm>
          <a:off x="937260" y="3354978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571500</xdr:colOff>
      <xdr:row>19</xdr:row>
      <xdr:rowOff>102327</xdr:rowOff>
    </xdr:from>
    <xdr:to>
      <xdr:col>1</xdr:col>
      <xdr:colOff>1493520</xdr:colOff>
      <xdr:row>20</xdr:row>
      <xdr:rowOff>109947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C59C90-20CF-4900-9C90-3236E3D9931E}"/>
            </a:ext>
          </a:extLst>
        </xdr:cNvPr>
        <xdr:cNvSpPr/>
      </xdr:nvSpPr>
      <xdr:spPr>
        <a:xfrm>
          <a:off x="937260" y="3577047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571500</xdr:colOff>
      <xdr:row>20</xdr:row>
      <xdr:rowOff>141516</xdr:rowOff>
    </xdr:from>
    <xdr:to>
      <xdr:col>1</xdr:col>
      <xdr:colOff>1493520</xdr:colOff>
      <xdr:row>21</xdr:row>
      <xdr:rowOff>149136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DA4B815-ADB6-4921-A2D8-0E11FACC563A}"/>
            </a:ext>
          </a:extLst>
        </xdr:cNvPr>
        <xdr:cNvSpPr/>
      </xdr:nvSpPr>
      <xdr:spPr>
        <a:xfrm>
          <a:off x="937260" y="3799116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Purchase</a:t>
          </a:r>
        </a:p>
      </xdr:txBody>
    </xdr:sp>
    <xdr:clientData/>
  </xdr:twoCellAnchor>
  <xdr:twoCellAnchor>
    <xdr:from>
      <xdr:col>1</xdr:col>
      <xdr:colOff>571500</xdr:colOff>
      <xdr:row>21</xdr:row>
      <xdr:rowOff>180705</xdr:rowOff>
    </xdr:from>
    <xdr:to>
      <xdr:col>1</xdr:col>
      <xdr:colOff>1493520</xdr:colOff>
      <xdr:row>23</xdr:row>
      <xdr:rowOff>5445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67DC3E8-A715-4BD7-AF4D-D94951E3A1A3}"/>
            </a:ext>
          </a:extLst>
        </xdr:cNvPr>
        <xdr:cNvSpPr/>
      </xdr:nvSpPr>
      <xdr:spPr>
        <a:xfrm>
          <a:off x="937260" y="4021185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571500</xdr:colOff>
      <xdr:row>23</xdr:row>
      <xdr:rowOff>37014</xdr:rowOff>
    </xdr:from>
    <xdr:to>
      <xdr:col>1</xdr:col>
      <xdr:colOff>1493520</xdr:colOff>
      <xdr:row>24</xdr:row>
      <xdr:rowOff>44634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CAA1D28-EBD5-4877-B551-B6C7BAC79156}"/>
            </a:ext>
          </a:extLst>
        </xdr:cNvPr>
        <xdr:cNvSpPr/>
      </xdr:nvSpPr>
      <xdr:spPr>
        <a:xfrm>
          <a:off x="937260" y="4243254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New</a:t>
          </a:r>
          <a:r>
            <a:rPr lang="en-IN" sz="1100" baseline="0">
              <a:solidFill>
                <a:schemeClr val="tx1">
                  <a:lumMod val="50000"/>
                  <a:lumOff val="50000"/>
                </a:schemeClr>
              </a:solidFill>
            </a:rPr>
            <a:t> Entry</a:t>
          </a:r>
          <a:endParaRPr lang="en-IN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571500</xdr:colOff>
      <xdr:row>24</xdr:row>
      <xdr:rowOff>76200</xdr:rowOff>
    </xdr:from>
    <xdr:to>
      <xdr:col>1</xdr:col>
      <xdr:colOff>1493520</xdr:colOff>
      <xdr:row>25</xdr:row>
      <xdr:rowOff>83820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BF0F5D96-3D36-4BC9-825F-26A08AAD9CA7}"/>
            </a:ext>
          </a:extLst>
        </xdr:cNvPr>
        <xdr:cNvSpPr/>
      </xdr:nvSpPr>
      <xdr:spPr>
        <a:xfrm>
          <a:off x="937260" y="4465320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99060</xdr:colOff>
      <xdr:row>23</xdr:row>
      <xdr:rowOff>106680</xdr:rowOff>
    </xdr:from>
    <xdr:to>
      <xdr:col>1</xdr:col>
      <xdr:colOff>441698</xdr:colOff>
      <xdr:row>24</xdr:row>
      <xdr:rowOff>92215</xdr:rowOff>
    </xdr:to>
    <xdr:pic>
      <xdr:nvPicPr>
        <xdr:cNvPr id="12" name="Graphic 11" descr="Clipboard with solid fill">
          <a:extLst>
            <a:ext uri="{FF2B5EF4-FFF2-40B4-BE49-F238E27FC236}">
              <a16:creationId xmlns:a16="http://schemas.microsoft.com/office/drawing/2014/main" id="{50946D9C-1793-40FF-9AE7-D9FB38201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64820" y="4312920"/>
          <a:ext cx="342638" cy="168415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24</xdr:row>
      <xdr:rowOff>144780</xdr:rowOff>
    </xdr:from>
    <xdr:to>
      <xdr:col>1</xdr:col>
      <xdr:colOff>461145</xdr:colOff>
      <xdr:row>25</xdr:row>
      <xdr:rowOff>137160</xdr:rowOff>
    </xdr:to>
    <xdr:pic>
      <xdr:nvPicPr>
        <xdr:cNvPr id="13" name="Graphic 12" descr="List with solid fill">
          <a:extLst>
            <a:ext uri="{FF2B5EF4-FFF2-40B4-BE49-F238E27FC236}">
              <a16:creationId xmlns:a16="http://schemas.microsoft.com/office/drawing/2014/main" id="{4FB59987-2E2C-407D-BD75-CEF401535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449580" y="4533900"/>
          <a:ext cx="377325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16</xdr:row>
      <xdr:rowOff>7620</xdr:rowOff>
    </xdr:from>
    <xdr:to>
      <xdr:col>1</xdr:col>
      <xdr:colOff>541020</xdr:colOff>
      <xdr:row>17</xdr:row>
      <xdr:rowOff>106680</xdr:rowOff>
    </xdr:to>
    <xdr:pic>
      <xdr:nvPicPr>
        <xdr:cNvPr id="14" name="Graphic 13" descr="Presentation with bar chart with solid fill">
          <a:extLst>
            <a:ext uri="{FF2B5EF4-FFF2-40B4-BE49-F238E27FC236}">
              <a16:creationId xmlns:a16="http://schemas.microsoft.com/office/drawing/2014/main" id="{CC8D3B91-AF29-4850-8521-A035D1D16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11480" y="2933700"/>
          <a:ext cx="495300" cy="28194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17</xdr:row>
      <xdr:rowOff>76201</xdr:rowOff>
    </xdr:from>
    <xdr:to>
      <xdr:col>1</xdr:col>
      <xdr:colOff>522298</xdr:colOff>
      <xdr:row>18</xdr:row>
      <xdr:rowOff>83821</xdr:rowOff>
    </xdr:to>
    <xdr:pic>
      <xdr:nvPicPr>
        <xdr:cNvPr id="15" name="Graphic 14" descr="User with solid fill">
          <a:extLst>
            <a:ext uri="{FF2B5EF4-FFF2-40B4-BE49-F238E27FC236}">
              <a16:creationId xmlns:a16="http://schemas.microsoft.com/office/drawing/2014/main" id="{99757F16-201E-4526-BA79-2A6D2B393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411480" y="3185161"/>
          <a:ext cx="476578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19</xdr:row>
      <xdr:rowOff>129540</xdr:rowOff>
    </xdr:from>
    <xdr:to>
      <xdr:col>1</xdr:col>
      <xdr:colOff>470460</xdr:colOff>
      <xdr:row>21</xdr:row>
      <xdr:rowOff>0</xdr:rowOff>
    </xdr:to>
    <xdr:pic>
      <xdr:nvPicPr>
        <xdr:cNvPr id="16" name="Graphic 15" descr="Users with solid fill">
          <a:extLst>
            <a:ext uri="{FF2B5EF4-FFF2-40B4-BE49-F238E27FC236}">
              <a16:creationId xmlns:a16="http://schemas.microsoft.com/office/drawing/2014/main" id="{03E31B35-F4C5-4A32-84E4-73E6E53B7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411480" y="3604260"/>
          <a:ext cx="424740" cy="23622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21</xdr:row>
      <xdr:rowOff>7620</xdr:rowOff>
    </xdr:from>
    <xdr:to>
      <xdr:col>1</xdr:col>
      <xdr:colOff>472440</xdr:colOff>
      <xdr:row>22</xdr:row>
      <xdr:rowOff>16764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BC9526A-1A6B-442C-AED4-840D4DE5E8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940"/>
        <a:stretch>
          <a:fillRect/>
        </a:stretch>
      </xdr:blipFill>
      <xdr:spPr>
        <a:xfrm>
          <a:off x="411480" y="3848100"/>
          <a:ext cx="426720" cy="192024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</xdr:pic>
    <xdr:clientData/>
  </xdr:twoCellAnchor>
  <xdr:twoCellAnchor editAs="oneCell">
    <xdr:from>
      <xdr:col>1</xdr:col>
      <xdr:colOff>91440</xdr:colOff>
      <xdr:row>22</xdr:row>
      <xdr:rowOff>99060</xdr:rowOff>
    </xdr:from>
    <xdr:to>
      <xdr:col>1</xdr:col>
      <xdr:colOff>422527</xdr:colOff>
      <xdr:row>23</xdr:row>
      <xdr:rowOff>57046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BD1B0FE-FDD2-4B9C-820E-39D5AEB6D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4122420"/>
          <a:ext cx="331087" cy="140866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18</xdr:row>
      <xdr:rowOff>99060</xdr:rowOff>
    </xdr:from>
    <xdr:to>
      <xdr:col>1</xdr:col>
      <xdr:colOff>449580</xdr:colOff>
      <xdr:row>19</xdr:row>
      <xdr:rowOff>137160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9F59420-F6D4-4AFD-80D1-EAE033F25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" y="3390900"/>
          <a:ext cx="403860" cy="22098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</xdr:pic>
    <xdr:clientData/>
  </xdr:twoCellAnchor>
  <xdr:twoCellAnchor editAs="absolute">
    <xdr:from>
      <xdr:col>2</xdr:col>
      <xdr:colOff>365760</xdr:colOff>
      <xdr:row>1</xdr:row>
      <xdr:rowOff>7620</xdr:rowOff>
    </xdr:from>
    <xdr:to>
      <xdr:col>14</xdr:col>
      <xdr:colOff>320040</xdr:colOff>
      <xdr:row>4</xdr:row>
      <xdr:rowOff>7620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E423F45-A6BE-4B2D-85E9-40E9BE171E8C}"/>
            </a:ext>
          </a:extLst>
        </xdr:cNvPr>
        <xdr:cNvSpPr/>
      </xdr:nvSpPr>
      <xdr:spPr>
        <a:xfrm>
          <a:off x="2232660" y="190500"/>
          <a:ext cx="13129260" cy="54864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IN" sz="2000"/>
            <a:t>    </a:t>
          </a:r>
          <a:r>
            <a:rPr lang="en-IN" sz="2000" b="1"/>
            <a:t>Purchase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198120</xdr:colOff>
      <xdr:row>2</xdr:row>
      <xdr:rowOff>91440</xdr:rowOff>
    </xdr:from>
    <xdr:to>
      <xdr:col>1</xdr:col>
      <xdr:colOff>1386840</xdr:colOff>
      <xdr:row>8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AC3990-12E0-4B20-8979-AF757223A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" y="457200"/>
          <a:ext cx="1188720" cy="1165860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9</xdr:row>
      <xdr:rowOff>121920</xdr:rowOff>
    </xdr:from>
    <xdr:to>
      <xdr:col>2</xdr:col>
      <xdr:colOff>7620</xdr:colOff>
      <xdr:row>11</xdr:row>
      <xdr:rowOff>167640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6EA93AF-BEAE-4AE2-99D6-009286882B4A}"/>
            </a:ext>
          </a:extLst>
        </xdr:cNvPr>
        <xdr:cNvSpPr/>
      </xdr:nvSpPr>
      <xdr:spPr>
        <a:xfrm>
          <a:off x="373380" y="1767840"/>
          <a:ext cx="1501140" cy="4114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tx1"/>
              </a:solidFill>
            </a:rPr>
            <a:t>      </a:t>
          </a:r>
          <a:r>
            <a:rPr lang="en-IN" sz="800" b="1" baseline="0">
              <a:solidFill>
                <a:schemeClr val="tx1"/>
              </a:solidFill>
            </a:rPr>
            <a:t> </a:t>
          </a:r>
          <a:r>
            <a:rPr lang="en-IN" sz="1000" b="1">
              <a:solidFill>
                <a:schemeClr val="tx1"/>
              </a:solidFill>
            </a:rPr>
            <a:t>Inventory Management System</a:t>
          </a:r>
          <a:endParaRPr lang="en-IN" sz="7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571500</xdr:colOff>
      <xdr:row>15</xdr:row>
      <xdr:rowOff>167640</xdr:rowOff>
    </xdr:from>
    <xdr:to>
      <xdr:col>1</xdr:col>
      <xdr:colOff>1493520</xdr:colOff>
      <xdr:row>16</xdr:row>
      <xdr:rowOff>175260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ADA64C-A0AC-4BDD-B6F7-7FDD017CAC7C}"/>
            </a:ext>
          </a:extLst>
        </xdr:cNvPr>
        <xdr:cNvSpPr/>
      </xdr:nvSpPr>
      <xdr:spPr>
        <a:xfrm>
          <a:off x="937260" y="2910840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>
              <a:solidFill>
                <a:schemeClr val="tx1">
                  <a:lumMod val="50000"/>
                  <a:lumOff val="5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571500</xdr:colOff>
      <xdr:row>17</xdr:row>
      <xdr:rowOff>23948</xdr:rowOff>
    </xdr:from>
    <xdr:to>
      <xdr:col>1</xdr:col>
      <xdr:colOff>1493520</xdr:colOff>
      <xdr:row>18</xdr:row>
      <xdr:rowOff>99059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2349DC0-04D3-48D2-BFBD-DE90EAF3C977}"/>
            </a:ext>
          </a:extLst>
        </xdr:cNvPr>
        <xdr:cNvSpPr/>
      </xdr:nvSpPr>
      <xdr:spPr>
        <a:xfrm>
          <a:off x="937260" y="3132908"/>
          <a:ext cx="922020" cy="25799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571500</xdr:colOff>
      <xdr:row>18</xdr:row>
      <xdr:rowOff>63138</xdr:rowOff>
    </xdr:from>
    <xdr:to>
      <xdr:col>1</xdr:col>
      <xdr:colOff>1493520</xdr:colOff>
      <xdr:row>19</xdr:row>
      <xdr:rowOff>70758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7AF244A-6EE8-4B51-ADC9-13A7DD99B7E5}"/>
            </a:ext>
          </a:extLst>
        </xdr:cNvPr>
        <xdr:cNvSpPr/>
      </xdr:nvSpPr>
      <xdr:spPr>
        <a:xfrm>
          <a:off x="937260" y="3354978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571500</xdr:colOff>
      <xdr:row>19</xdr:row>
      <xdr:rowOff>102327</xdr:rowOff>
    </xdr:from>
    <xdr:to>
      <xdr:col>1</xdr:col>
      <xdr:colOff>1493520</xdr:colOff>
      <xdr:row>20</xdr:row>
      <xdr:rowOff>109947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63BB95F-1F3F-4DEE-90A1-35956EE70CA3}"/>
            </a:ext>
          </a:extLst>
        </xdr:cNvPr>
        <xdr:cNvSpPr/>
      </xdr:nvSpPr>
      <xdr:spPr>
        <a:xfrm>
          <a:off x="937260" y="3577047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571500</xdr:colOff>
      <xdr:row>20</xdr:row>
      <xdr:rowOff>141516</xdr:rowOff>
    </xdr:from>
    <xdr:to>
      <xdr:col>1</xdr:col>
      <xdr:colOff>1493520</xdr:colOff>
      <xdr:row>21</xdr:row>
      <xdr:rowOff>149136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91B9396-0E08-4341-9735-5E99103CCD50}"/>
            </a:ext>
          </a:extLst>
        </xdr:cNvPr>
        <xdr:cNvSpPr/>
      </xdr:nvSpPr>
      <xdr:spPr>
        <a:xfrm>
          <a:off x="937260" y="3799116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571500</xdr:colOff>
      <xdr:row>21</xdr:row>
      <xdr:rowOff>180705</xdr:rowOff>
    </xdr:from>
    <xdr:to>
      <xdr:col>1</xdr:col>
      <xdr:colOff>1493520</xdr:colOff>
      <xdr:row>23</xdr:row>
      <xdr:rowOff>5445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DC3C026-AFA5-4552-82F5-8B134C65F66D}"/>
            </a:ext>
          </a:extLst>
        </xdr:cNvPr>
        <xdr:cNvSpPr/>
      </xdr:nvSpPr>
      <xdr:spPr>
        <a:xfrm>
          <a:off x="937260" y="4021185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Sales</a:t>
          </a:r>
        </a:p>
      </xdr:txBody>
    </xdr:sp>
    <xdr:clientData/>
  </xdr:twoCellAnchor>
  <xdr:twoCellAnchor>
    <xdr:from>
      <xdr:col>1</xdr:col>
      <xdr:colOff>571500</xdr:colOff>
      <xdr:row>23</xdr:row>
      <xdr:rowOff>37014</xdr:rowOff>
    </xdr:from>
    <xdr:to>
      <xdr:col>1</xdr:col>
      <xdr:colOff>1493520</xdr:colOff>
      <xdr:row>24</xdr:row>
      <xdr:rowOff>44634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FAD52D2D-F582-4469-B473-42E19DD1448B}"/>
            </a:ext>
          </a:extLst>
        </xdr:cNvPr>
        <xdr:cNvSpPr/>
      </xdr:nvSpPr>
      <xdr:spPr>
        <a:xfrm>
          <a:off x="937260" y="4243254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New</a:t>
          </a:r>
          <a:r>
            <a:rPr lang="en-IN" sz="1100" baseline="0">
              <a:solidFill>
                <a:schemeClr val="tx1">
                  <a:lumMod val="50000"/>
                  <a:lumOff val="50000"/>
                </a:schemeClr>
              </a:solidFill>
            </a:rPr>
            <a:t> Entry</a:t>
          </a:r>
          <a:endParaRPr lang="en-IN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571500</xdr:colOff>
      <xdr:row>24</xdr:row>
      <xdr:rowOff>76200</xdr:rowOff>
    </xdr:from>
    <xdr:to>
      <xdr:col>1</xdr:col>
      <xdr:colOff>1493520</xdr:colOff>
      <xdr:row>25</xdr:row>
      <xdr:rowOff>83820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EFA8BB5-7B89-46CD-B313-795A2C257A18}"/>
            </a:ext>
          </a:extLst>
        </xdr:cNvPr>
        <xdr:cNvSpPr/>
      </xdr:nvSpPr>
      <xdr:spPr>
        <a:xfrm>
          <a:off x="937260" y="4465320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99060</xdr:colOff>
      <xdr:row>23</xdr:row>
      <xdr:rowOff>106680</xdr:rowOff>
    </xdr:from>
    <xdr:to>
      <xdr:col>1</xdr:col>
      <xdr:colOff>441698</xdr:colOff>
      <xdr:row>24</xdr:row>
      <xdr:rowOff>92215</xdr:rowOff>
    </xdr:to>
    <xdr:pic>
      <xdr:nvPicPr>
        <xdr:cNvPr id="12" name="Graphic 11" descr="Clipboard with solid fill">
          <a:extLst>
            <a:ext uri="{FF2B5EF4-FFF2-40B4-BE49-F238E27FC236}">
              <a16:creationId xmlns:a16="http://schemas.microsoft.com/office/drawing/2014/main" id="{FAC0940B-82CC-41E9-8436-F0D29A4AA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64820" y="4312920"/>
          <a:ext cx="342638" cy="168415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24</xdr:row>
      <xdr:rowOff>144780</xdr:rowOff>
    </xdr:from>
    <xdr:to>
      <xdr:col>1</xdr:col>
      <xdr:colOff>461145</xdr:colOff>
      <xdr:row>25</xdr:row>
      <xdr:rowOff>137160</xdr:rowOff>
    </xdr:to>
    <xdr:pic>
      <xdr:nvPicPr>
        <xdr:cNvPr id="13" name="Graphic 12" descr="List with solid fill">
          <a:extLst>
            <a:ext uri="{FF2B5EF4-FFF2-40B4-BE49-F238E27FC236}">
              <a16:creationId xmlns:a16="http://schemas.microsoft.com/office/drawing/2014/main" id="{B19B8F0A-8E7E-40BF-A0EA-4E4F27754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449580" y="4533900"/>
          <a:ext cx="377325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16</xdr:row>
      <xdr:rowOff>7620</xdr:rowOff>
    </xdr:from>
    <xdr:to>
      <xdr:col>1</xdr:col>
      <xdr:colOff>541020</xdr:colOff>
      <xdr:row>17</xdr:row>
      <xdr:rowOff>106680</xdr:rowOff>
    </xdr:to>
    <xdr:pic>
      <xdr:nvPicPr>
        <xdr:cNvPr id="14" name="Graphic 13" descr="Presentation with bar chart with solid fill">
          <a:extLst>
            <a:ext uri="{FF2B5EF4-FFF2-40B4-BE49-F238E27FC236}">
              <a16:creationId xmlns:a16="http://schemas.microsoft.com/office/drawing/2014/main" id="{3E90C246-EDEC-4457-A466-DD1405171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11480" y="2933700"/>
          <a:ext cx="495300" cy="28194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17</xdr:row>
      <xdr:rowOff>76201</xdr:rowOff>
    </xdr:from>
    <xdr:to>
      <xdr:col>1</xdr:col>
      <xdr:colOff>522298</xdr:colOff>
      <xdr:row>18</xdr:row>
      <xdr:rowOff>83821</xdr:rowOff>
    </xdr:to>
    <xdr:pic>
      <xdr:nvPicPr>
        <xdr:cNvPr id="15" name="Graphic 14" descr="User with solid fill">
          <a:extLst>
            <a:ext uri="{FF2B5EF4-FFF2-40B4-BE49-F238E27FC236}">
              <a16:creationId xmlns:a16="http://schemas.microsoft.com/office/drawing/2014/main" id="{DEAA52DE-4994-45F9-8C15-3FEB407A6E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411480" y="3185161"/>
          <a:ext cx="476578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19</xdr:row>
      <xdr:rowOff>129540</xdr:rowOff>
    </xdr:from>
    <xdr:to>
      <xdr:col>1</xdr:col>
      <xdr:colOff>470460</xdr:colOff>
      <xdr:row>21</xdr:row>
      <xdr:rowOff>0</xdr:rowOff>
    </xdr:to>
    <xdr:pic>
      <xdr:nvPicPr>
        <xdr:cNvPr id="16" name="Graphic 15" descr="Users with solid fill">
          <a:extLst>
            <a:ext uri="{FF2B5EF4-FFF2-40B4-BE49-F238E27FC236}">
              <a16:creationId xmlns:a16="http://schemas.microsoft.com/office/drawing/2014/main" id="{05A55DD9-6D29-47FD-B1D0-11144C2975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411480" y="3604260"/>
          <a:ext cx="424740" cy="23622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21</xdr:row>
      <xdr:rowOff>7620</xdr:rowOff>
    </xdr:from>
    <xdr:to>
      <xdr:col>1</xdr:col>
      <xdr:colOff>472440</xdr:colOff>
      <xdr:row>22</xdr:row>
      <xdr:rowOff>16764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A251AE7-3BFC-4559-9298-7438A91AE4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940"/>
        <a:stretch>
          <a:fillRect/>
        </a:stretch>
      </xdr:blipFill>
      <xdr:spPr>
        <a:xfrm>
          <a:off x="411480" y="3848100"/>
          <a:ext cx="426720" cy="192024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</xdr:pic>
    <xdr:clientData/>
  </xdr:twoCellAnchor>
  <xdr:twoCellAnchor editAs="oneCell">
    <xdr:from>
      <xdr:col>1</xdr:col>
      <xdr:colOff>91440</xdr:colOff>
      <xdr:row>22</xdr:row>
      <xdr:rowOff>99060</xdr:rowOff>
    </xdr:from>
    <xdr:to>
      <xdr:col>1</xdr:col>
      <xdr:colOff>422527</xdr:colOff>
      <xdr:row>23</xdr:row>
      <xdr:rowOff>57046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D27068F-6227-4297-8E7D-BEED9F5E7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4122420"/>
          <a:ext cx="331087" cy="140866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18</xdr:row>
      <xdr:rowOff>99060</xdr:rowOff>
    </xdr:from>
    <xdr:to>
      <xdr:col>1</xdr:col>
      <xdr:colOff>449580</xdr:colOff>
      <xdr:row>19</xdr:row>
      <xdr:rowOff>137160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5491EC77-1267-4FE5-9A41-D809B4E468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" y="3390900"/>
          <a:ext cx="403860" cy="22098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</xdr:pic>
    <xdr:clientData/>
  </xdr:twoCellAnchor>
  <xdr:twoCellAnchor>
    <xdr:from>
      <xdr:col>3</xdr:col>
      <xdr:colOff>0</xdr:colOff>
      <xdr:row>1</xdr:row>
      <xdr:rowOff>7620</xdr:rowOff>
    </xdr:from>
    <xdr:to>
      <xdr:col>20</xdr:col>
      <xdr:colOff>22860</xdr:colOff>
      <xdr:row>4</xdr:row>
      <xdr:rowOff>7620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69E5CB65-301C-49C2-8BB2-96368059541E}"/>
            </a:ext>
          </a:extLst>
        </xdr:cNvPr>
        <xdr:cNvSpPr/>
      </xdr:nvSpPr>
      <xdr:spPr>
        <a:xfrm>
          <a:off x="2270760" y="190500"/>
          <a:ext cx="15140940" cy="54864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IN" sz="2000"/>
            <a:t>    </a:t>
          </a:r>
          <a:r>
            <a:rPr lang="en-IN" sz="2000" b="1"/>
            <a:t>Sales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198120</xdr:colOff>
      <xdr:row>2</xdr:row>
      <xdr:rowOff>91440</xdr:rowOff>
    </xdr:from>
    <xdr:to>
      <xdr:col>1</xdr:col>
      <xdr:colOff>1386840</xdr:colOff>
      <xdr:row>8</xdr:row>
      <xdr:rowOff>160020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096D46-59EC-4FFB-A46E-54B4643A6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" y="457200"/>
          <a:ext cx="1188720" cy="1165860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9</xdr:row>
      <xdr:rowOff>121920</xdr:rowOff>
    </xdr:from>
    <xdr:to>
      <xdr:col>2</xdr:col>
      <xdr:colOff>7620</xdr:colOff>
      <xdr:row>11</xdr:row>
      <xdr:rowOff>167640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B91471E-93AA-4384-B35E-C607D3C2AEE0}"/>
            </a:ext>
          </a:extLst>
        </xdr:cNvPr>
        <xdr:cNvSpPr/>
      </xdr:nvSpPr>
      <xdr:spPr>
        <a:xfrm>
          <a:off x="373380" y="1767840"/>
          <a:ext cx="1501140" cy="41148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900" b="1">
              <a:solidFill>
                <a:schemeClr val="tx1"/>
              </a:solidFill>
            </a:rPr>
            <a:t>      </a:t>
          </a:r>
          <a:r>
            <a:rPr lang="en-IN" sz="800" b="1" baseline="0">
              <a:solidFill>
                <a:schemeClr val="tx1"/>
              </a:solidFill>
            </a:rPr>
            <a:t> </a:t>
          </a:r>
          <a:r>
            <a:rPr lang="en-IN" sz="1000" b="1">
              <a:solidFill>
                <a:schemeClr val="tx1"/>
              </a:solidFill>
            </a:rPr>
            <a:t>Inventory Management System</a:t>
          </a:r>
          <a:endParaRPr lang="en-IN" sz="7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571500</xdr:colOff>
      <xdr:row>15</xdr:row>
      <xdr:rowOff>167640</xdr:rowOff>
    </xdr:from>
    <xdr:to>
      <xdr:col>1</xdr:col>
      <xdr:colOff>1493520</xdr:colOff>
      <xdr:row>16</xdr:row>
      <xdr:rowOff>175260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5D4F98B-7747-4A91-B105-D348EB604984}"/>
            </a:ext>
          </a:extLst>
        </xdr:cNvPr>
        <xdr:cNvSpPr/>
      </xdr:nvSpPr>
      <xdr:spPr>
        <a:xfrm>
          <a:off x="937260" y="2910840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0">
              <a:solidFill>
                <a:schemeClr val="tx1">
                  <a:lumMod val="50000"/>
                  <a:lumOff val="50000"/>
                </a:schemeClr>
              </a:solidFill>
            </a:rPr>
            <a:t>Dashboard</a:t>
          </a:r>
        </a:p>
      </xdr:txBody>
    </xdr:sp>
    <xdr:clientData/>
  </xdr:twoCellAnchor>
  <xdr:twoCellAnchor>
    <xdr:from>
      <xdr:col>1</xdr:col>
      <xdr:colOff>571500</xdr:colOff>
      <xdr:row>17</xdr:row>
      <xdr:rowOff>23948</xdr:rowOff>
    </xdr:from>
    <xdr:to>
      <xdr:col>1</xdr:col>
      <xdr:colOff>1493520</xdr:colOff>
      <xdr:row>18</xdr:row>
      <xdr:rowOff>99059</xdr:rowOff>
    </xdr:to>
    <xdr:sp macro="" textlink="">
      <xdr:nvSpPr>
        <xdr:cNvPr id="5" name="Rectangl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58B7D65-F857-45CE-8323-E2FC6152318B}"/>
            </a:ext>
          </a:extLst>
        </xdr:cNvPr>
        <xdr:cNvSpPr/>
      </xdr:nvSpPr>
      <xdr:spPr>
        <a:xfrm>
          <a:off x="937260" y="3132908"/>
          <a:ext cx="922020" cy="25799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Customers</a:t>
          </a:r>
        </a:p>
      </xdr:txBody>
    </xdr:sp>
    <xdr:clientData/>
  </xdr:twoCellAnchor>
  <xdr:twoCellAnchor>
    <xdr:from>
      <xdr:col>1</xdr:col>
      <xdr:colOff>571500</xdr:colOff>
      <xdr:row>18</xdr:row>
      <xdr:rowOff>63138</xdr:rowOff>
    </xdr:from>
    <xdr:to>
      <xdr:col>1</xdr:col>
      <xdr:colOff>1493520</xdr:colOff>
      <xdr:row>19</xdr:row>
      <xdr:rowOff>70758</xdr:rowOff>
    </xdr:to>
    <xdr:sp macro="" textlink="">
      <xdr:nvSpPr>
        <xdr:cNvPr id="6" name="Rectangl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46BF1D3-07AA-43A5-93C2-C4E724322F31}"/>
            </a:ext>
          </a:extLst>
        </xdr:cNvPr>
        <xdr:cNvSpPr/>
      </xdr:nvSpPr>
      <xdr:spPr>
        <a:xfrm>
          <a:off x="937260" y="3354978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Products</a:t>
          </a:r>
        </a:p>
      </xdr:txBody>
    </xdr:sp>
    <xdr:clientData/>
  </xdr:twoCellAnchor>
  <xdr:twoCellAnchor>
    <xdr:from>
      <xdr:col>1</xdr:col>
      <xdr:colOff>571500</xdr:colOff>
      <xdr:row>19</xdr:row>
      <xdr:rowOff>102327</xdr:rowOff>
    </xdr:from>
    <xdr:to>
      <xdr:col>1</xdr:col>
      <xdr:colOff>1493520</xdr:colOff>
      <xdr:row>20</xdr:row>
      <xdr:rowOff>109947</xdr:rowOff>
    </xdr:to>
    <xdr:sp macro="" textlink="">
      <xdr:nvSpPr>
        <xdr:cNvPr id="7" name="Rectangle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2E30DF2-38DA-4ED6-AF24-DE4452DE8D04}"/>
            </a:ext>
          </a:extLst>
        </xdr:cNvPr>
        <xdr:cNvSpPr/>
      </xdr:nvSpPr>
      <xdr:spPr>
        <a:xfrm>
          <a:off x="937260" y="3577047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Vendors</a:t>
          </a:r>
        </a:p>
      </xdr:txBody>
    </xdr:sp>
    <xdr:clientData/>
  </xdr:twoCellAnchor>
  <xdr:twoCellAnchor>
    <xdr:from>
      <xdr:col>1</xdr:col>
      <xdr:colOff>571500</xdr:colOff>
      <xdr:row>20</xdr:row>
      <xdr:rowOff>141516</xdr:rowOff>
    </xdr:from>
    <xdr:to>
      <xdr:col>1</xdr:col>
      <xdr:colOff>1493520</xdr:colOff>
      <xdr:row>21</xdr:row>
      <xdr:rowOff>149136</xdr:rowOff>
    </xdr:to>
    <xdr:sp macro="" textlink="">
      <xdr:nvSpPr>
        <xdr:cNvPr id="8" name="Rectangle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CD6A129-15AF-46FC-9F81-12C7FC1269EA}"/>
            </a:ext>
          </a:extLst>
        </xdr:cNvPr>
        <xdr:cNvSpPr/>
      </xdr:nvSpPr>
      <xdr:spPr>
        <a:xfrm>
          <a:off x="937260" y="3799116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Purchase</a:t>
          </a:r>
        </a:p>
      </xdr:txBody>
    </xdr:sp>
    <xdr:clientData/>
  </xdr:twoCellAnchor>
  <xdr:twoCellAnchor>
    <xdr:from>
      <xdr:col>1</xdr:col>
      <xdr:colOff>571500</xdr:colOff>
      <xdr:row>21</xdr:row>
      <xdr:rowOff>180705</xdr:rowOff>
    </xdr:from>
    <xdr:to>
      <xdr:col>1</xdr:col>
      <xdr:colOff>1493520</xdr:colOff>
      <xdr:row>23</xdr:row>
      <xdr:rowOff>5445</xdr:rowOff>
    </xdr:to>
    <xdr:sp macro="" textlink="">
      <xdr:nvSpPr>
        <xdr:cNvPr id="9" name="Rectangle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3B9D0DA-D589-4F33-9354-E5BD5119C59B}"/>
            </a:ext>
          </a:extLst>
        </xdr:cNvPr>
        <xdr:cNvSpPr/>
      </xdr:nvSpPr>
      <xdr:spPr>
        <a:xfrm>
          <a:off x="937260" y="4021185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1</xdr:col>
      <xdr:colOff>571500</xdr:colOff>
      <xdr:row>23</xdr:row>
      <xdr:rowOff>37014</xdr:rowOff>
    </xdr:from>
    <xdr:to>
      <xdr:col>1</xdr:col>
      <xdr:colOff>1493520</xdr:colOff>
      <xdr:row>24</xdr:row>
      <xdr:rowOff>44634</xdr:rowOff>
    </xdr:to>
    <xdr:sp macro="" textlink="">
      <xdr:nvSpPr>
        <xdr:cNvPr id="10" name="Rectangle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692ADA6-F31B-4126-8618-34D7485E40C1}"/>
            </a:ext>
          </a:extLst>
        </xdr:cNvPr>
        <xdr:cNvSpPr/>
      </xdr:nvSpPr>
      <xdr:spPr>
        <a:xfrm>
          <a:off x="937260" y="4243254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>
              <a:solidFill>
                <a:schemeClr val="tx1">
                  <a:lumMod val="50000"/>
                  <a:lumOff val="50000"/>
                </a:schemeClr>
              </a:solidFill>
            </a:rPr>
            <a:t>New</a:t>
          </a:r>
          <a:r>
            <a:rPr lang="en-IN" sz="1100" baseline="0">
              <a:solidFill>
                <a:schemeClr val="tx1">
                  <a:lumMod val="50000"/>
                  <a:lumOff val="50000"/>
                </a:schemeClr>
              </a:solidFill>
            </a:rPr>
            <a:t> Entry</a:t>
          </a:r>
          <a:endParaRPr lang="en-IN" sz="1100">
            <a:solidFill>
              <a:schemeClr val="tx1">
                <a:lumMod val="50000"/>
                <a:lumOff val="50000"/>
              </a:schemeClr>
            </a:solidFill>
          </a:endParaRPr>
        </a:p>
      </xdr:txBody>
    </xdr:sp>
    <xdr:clientData/>
  </xdr:twoCellAnchor>
  <xdr:twoCellAnchor>
    <xdr:from>
      <xdr:col>1</xdr:col>
      <xdr:colOff>571500</xdr:colOff>
      <xdr:row>24</xdr:row>
      <xdr:rowOff>76200</xdr:rowOff>
    </xdr:from>
    <xdr:to>
      <xdr:col>1</xdr:col>
      <xdr:colOff>1493520</xdr:colOff>
      <xdr:row>25</xdr:row>
      <xdr:rowOff>83820</xdr:rowOff>
    </xdr:to>
    <xdr:sp macro="" textlink="">
      <xdr:nvSpPr>
        <xdr:cNvPr id="11" name="Rectangle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692D3C1-ECF6-4862-9B5A-9152E1D946CA}"/>
            </a:ext>
          </a:extLst>
        </xdr:cNvPr>
        <xdr:cNvSpPr/>
      </xdr:nvSpPr>
      <xdr:spPr>
        <a:xfrm>
          <a:off x="937260" y="4465320"/>
          <a:ext cx="922020" cy="19050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chemeClr val="tx1"/>
              </a:solidFill>
            </a:rPr>
            <a:t>Inventory</a:t>
          </a:r>
        </a:p>
      </xdr:txBody>
    </xdr:sp>
    <xdr:clientData/>
  </xdr:twoCellAnchor>
  <xdr:twoCellAnchor editAs="oneCell">
    <xdr:from>
      <xdr:col>1</xdr:col>
      <xdr:colOff>99060</xdr:colOff>
      <xdr:row>23</xdr:row>
      <xdr:rowOff>106680</xdr:rowOff>
    </xdr:from>
    <xdr:to>
      <xdr:col>1</xdr:col>
      <xdr:colOff>441698</xdr:colOff>
      <xdr:row>24</xdr:row>
      <xdr:rowOff>92215</xdr:rowOff>
    </xdr:to>
    <xdr:pic>
      <xdr:nvPicPr>
        <xdr:cNvPr id="12" name="Graphic 11" descr="Clipboard with solid fill">
          <a:extLst>
            <a:ext uri="{FF2B5EF4-FFF2-40B4-BE49-F238E27FC236}">
              <a16:creationId xmlns:a16="http://schemas.microsoft.com/office/drawing/2014/main" id="{CF34F8B9-59DB-4B75-AE6E-4E354A3BE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464820" y="4312920"/>
          <a:ext cx="342638" cy="168415"/>
        </a:xfrm>
        <a:prstGeom prst="rect">
          <a:avLst/>
        </a:prstGeom>
      </xdr:spPr>
    </xdr:pic>
    <xdr:clientData/>
  </xdr:twoCellAnchor>
  <xdr:twoCellAnchor editAs="oneCell">
    <xdr:from>
      <xdr:col>1</xdr:col>
      <xdr:colOff>83820</xdr:colOff>
      <xdr:row>24</xdr:row>
      <xdr:rowOff>144780</xdr:rowOff>
    </xdr:from>
    <xdr:to>
      <xdr:col>1</xdr:col>
      <xdr:colOff>461145</xdr:colOff>
      <xdr:row>25</xdr:row>
      <xdr:rowOff>137160</xdr:rowOff>
    </xdr:to>
    <xdr:pic>
      <xdr:nvPicPr>
        <xdr:cNvPr id="13" name="Graphic 12" descr="List with solid fill">
          <a:extLst>
            <a:ext uri="{FF2B5EF4-FFF2-40B4-BE49-F238E27FC236}">
              <a16:creationId xmlns:a16="http://schemas.microsoft.com/office/drawing/2014/main" id="{1B73AA7F-D358-451F-86C9-51C87C230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449580" y="4533900"/>
          <a:ext cx="377325" cy="17526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16</xdr:row>
      <xdr:rowOff>7620</xdr:rowOff>
    </xdr:from>
    <xdr:to>
      <xdr:col>1</xdr:col>
      <xdr:colOff>541020</xdr:colOff>
      <xdr:row>17</xdr:row>
      <xdr:rowOff>106680</xdr:rowOff>
    </xdr:to>
    <xdr:pic>
      <xdr:nvPicPr>
        <xdr:cNvPr id="14" name="Graphic 13" descr="Presentation with bar chart with solid fill">
          <a:extLst>
            <a:ext uri="{FF2B5EF4-FFF2-40B4-BE49-F238E27FC236}">
              <a16:creationId xmlns:a16="http://schemas.microsoft.com/office/drawing/2014/main" id="{226CFA75-0721-40B1-B9BE-1488E3F93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411480" y="2933700"/>
          <a:ext cx="495300" cy="28194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17</xdr:row>
      <xdr:rowOff>76201</xdr:rowOff>
    </xdr:from>
    <xdr:to>
      <xdr:col>1</xdr:col>
      <xdr:colOff>522298</xdr:colOff>
      <xdr:row>18</xdr:row>
      <xdr:rowOff>83821</xdr:rowOff>
    </xdr:to>
    <xdr:pic>
      <xdr:nvPicPr>
        <xdr:cNvPr id="15" name="Graphic 14" descr="User with solid fill">
          <a:extLst>
            <a:ext uri="{FF2B5EF4-FFF2-40B4-BE49-F238E27FC236}">
              <a16:creationId xmlns:a16="http://schemas.microsoft.com/office/drawing/2014/main" id="{0DF458A7-905A-4A2F-9337-6FDC3C35D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411480" y="3185161"/>
          <a:ext cx="476578" cy="19050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19</xdr:row>
      <xdr:rowOff>129540</xdr:rowOff>
    </xdr:from>
    <xdr:to>
      <xdr:col>1</xdr:col>
      <xdr:colOff>470460</xdr:colOff>
      <xdr:row>21</xdr:row>
      <xdr:rowOff>0</xdr:rowOff>
    </xdr:to>
    <xdr:pic>
      <xdr:nvPicPr>
        <xdr:cNvPr id="16" name="Graphic 15" descr="Users with solid fill">
          <a:extLst>
            <a:ext uri="{FF2B5EF4-FFF2-40B4-BE49-F238E27FC236}">
              <a16:creationId xmlns:a16="http://schemas.microsoft.com/office/drawing/2014/main" id="{7A8FCB13-26AE-42A9-B603-FC1F67043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411480" y="3604260"/>
          <a:ext cx="424740" cy="236220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21</xdr:row>
      <xdr:rowOff>7620</xdr:rowOff>
    </xdr:from>
    <xdr:to>
      <xdr:col>1</xdr:col>
      <xdr:colOff>472440</xdr:colOff>
      <xdr:row>22</xdr:row>
      <xdr:rowOff>16764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5E6D263-035E-4A8C-99B1-197D326179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3940"/>
        <a:stretch>
          <a:fillRect/>
        </a:stretch>
      </xdr:blipFill>
      <xdr:spPr>
        <a:xfrm>
          <a:off x="411480" y="3848100"/>
          <a:ext cx="426720" cy="192024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</xdr:pic>
    <xdr:clientData/>
  </xdr:twoCellAnchor>
  <xdr:twoCellAnchor editAs="oneCell">
    <xdr:from>
      <xdr:col>1</xdr:col>
      <xdr:colOff>91440</xdr:colOff>
      <xdr:row>22</xdr:row>
      <xdr:rowOff>99060</xdr:rowOff>
    </xdr:from>
    <xdr:to>
      <xdr:col>1</xdr:col>
      <xdr:colOff>422527</xdr:colOff>
      <xdr:row>23</xdr:row>
      <xdr:rowOff>57046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0E69D69-0AC0-490C-892B-B7BCDD9EA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4122420"/>
          <a:ext cx="331087" cy="140866"/>
        </a:xfrm>
        <a:prstGeom prst="rect">
          <a:avLst/>
        </a:prstGeom>
      </xdr:spPr>
    </xdr:pic>
    <xdr:clientData/>
  </xdr:twoCellAnchor>
  <xdr:twoCellAnchor editAs="oneCell">
    <xdr:from>
      <xdr:col>1</xdr:col>
      <xdr:colOff>45720</xdr:colOff>
      <xdr:row>18</xdr:row>
      <xdr:rowOff>99060</xdr:rowOff>
    </xdr:from>
    <xdr:to>
      <xdr:col>1</xdr:col>
      <xdr:colOff>449580</xdr:colOff>
      <xdr:row>19</xdr:row>
      <xdr:rowOff>137160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C4E094B-363E-4971-AC19-7076F77F2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" y="3390900"/>
          <a:ext cx="403860" cy="22098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</xdr:pic>
    <xdr:clientData/>
  </xdr:twoCellAnchor>
  <xdr:twoCellAnchor editAs="absolute">
    <xdr:from>
      <xdr:col>2</xdr:col>
      <xdr:colOff>365760</xdr:colOff>
      <xdr:row>1</xdr:row>
      <xdr:rowOff>7620</xdr:rowOff>
    </xdr:from>
    <xdr:to>
      <xdr:col>12</xdr:col>
      <xdr:colOff>198120</xdr:colOff>
      <xdr:row>4</xdr:row>
      <xdr:rowOff>7620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B8E030EF-0F3F-4482-A365-27B87B35F8FF}"/>
            </a:ext>
          </a:extLst>
        </xdr:cNvPr>
        <xdr:cNvSpPr/>
      </xdr:nvSpPr>
      <xdr:spPr>
        <a:xfrm>
          <a:off x="2232660" y="190500"/>
          <a:ext cx="7315200" cy="548640"/>
        </a:xfrm>
        <a:prstGeom prst="rect">
          <a:avLst/>
        </a:prstGeom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lang="en-IN" sz="2000"/>
            <a:t>    Inventory</a:t>
          </a:r>
          <a:r>
            <a:rPr lang="en-IN" sz="2000" baseline="0"/>
            <a:t> Management System</a:t>
          </a:r>
          <a:endParaRPr lang="en-IN" sz="20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U KUMAR PANDIT" refreshedDate="45881.702825" createdVersion="8" refreshedVersion="8" minRefreshableVersion="3" recordCount="20" xr:uid="{C9099AE5-02AD-40B8-B6A7-D3EDACFAFDC0}">
  <cacheSource type="worksheet">
    <worksheetSource name="Customers_Data"/>
  </cacheSource>
  <cacheFields count="5">
    <cacheField name="Customer ID" numFmtId="0">
      <sharedItems count="20">
        <s v="CUST001"/>
        <s v="CUST002"/>
        <s v="CUST003"/>
        <s v="CUST004"/>
        <s v="CUST005"/>
        <s v="CUST006"/>
        <s v="CUST007"/>
        <s v="CUST008"/>
        <s v="CUST009"/>
        <s v="CUST010"/>
        <s v="CUST011"/>
        <s v="CUST012"/>
        <s v="CUST013"/>
        <s v="CUST014"/>
        <s v="CUST015"/>
        <s v="CUST016"/>
        <s v="CUST017"/>
        <s v="CUST018"/>
        <s v="CUST019"/>
        <s v="CUST020"/>
      </sharedItems>
    </cacheField>
    <cacheField name="Customer Name" numFmtId="0">
      <sharedItems count="20">
        <s v="Rajesh Kumar"/>
        <s v="Priya Sharma"/>
        <s v="Ankit Verma"/>
        <s v="Deepika Reddy"/>
        <s v="Arjun Patel"/>
        <s v="Meena Iyer"/>
        <s v="Rohan Das"/>
        <s v="Kavita Joshi"/>
        <s v="Nikhil Saini"/>
        <s v="Sneha Nair"/>
        <s v="Manish Gupta"/>
        <s v="Ayesha Khan"/>
        <s v="Harsh Vardhan"/>
        <s v="Swati Choudhary"/>
        <s v="Vikram Singh"/>
        <s v="Aarav Mehta  "/>
        <s v="Diya Kapoor  "/>
        <s v="Rohan Sharma  "/>
        <s v="Ishita Verma  "/>
        <s v="Kabir Nair"/>
      </sharedItems>
    </cacheField>
    <cacheField name="Phone Number" numFmtId="0">
      <sharedItems containsSemiMixedTypes="0" containsString="0" containsNumber="1" containsInteger="1" minValue="9034123456" maxValue="9988776655"/>
    </cacheField>
    <cacheField name="Email" numFmtId="0">
      <sharedItems count="20">
        <s v="rajesh.kumar@gmail.com"/>
        <s v="priya.sharma@yahoo.com"/>
        <s v="ankit.verma@hotmail.com"/>
        <s v="deepika.reddy@gmail.com"/>
        <s v="arjun.patel@rediffmail.com"/>
        <s v="meena.iyer@yahoo.in"/>
        <s v="rohan.das@gmail.com"/>
        <s v="kavita.joshi@mail.com"/>
        <s v="nikhil.saini@outlook.com"/>
        <s v="sneha.nair@gmail.com"/>
        <s v="manishgupta@yahoo.co.in"/>
        <s v="ayesha.khan@gmail.com"/>
        <s v="harsh.vardhan@live.com"/>
        <s v="swati.c@yahoo.com"/>
        <s v="vikram.singh@gmail.com"/>
        <s v="aarav.mehta@example.com  "/>
        <s v="diya.kapoor@example.com  "/>
        <s v="rohan.sharma@example.com  "/>
        <s v="ishita.verma@example.com  "/>
        <s v="kabir.nair@example.com"/>
      </sharedItems>
    </cacheField>
    <cacheField name="Address" numFmtId="0">
      <sharedItems count="20">
        <s v="12A, Lajpat Nagar, New Delhi, Delhi"/>
        <s v="45, Park Street, Kolkata, West Bengal"/>
        <s v="7/10, Sector 15, Noida, Uttar Pradesh"/>
        <s v="3rd Cross, BTM Layout, Bengaluru, Karnataka"/>
        <s v="101, SG Highway, Ahmedabad, Gujarat"/>
        <s v="25, Anna Nagar, Chennai, Tamil Nadu"/>
        <s v="9, Shibpur Road, Howrah, West Bengal"/>
        <s v="18, Hinjewadi Phase 1, Pune, Maharashtra"/>
        <s v="89, M.I. Road, Jaipur, Rajasthan"/>
        <s v="34, Panampilly Nagar, Kochi, Kerala"/>
        <s v="8, Harmu Road, Ranchi, Jharkhand"/>
        <s v="22, Khamla Road, Nagpur, Maharashtra"/>
        <s v="90, Fraser Road, Patna, Bihar"/>
        <s v="11, Hazaratganj, Lucknow, Uttar Pradesh"/>
        <s v="56, Sector 17, Chandigarh, UT"/>
        <s v="221B Baker Street, London, UK  "/>
        <s v="45 MG Road, Bengaluru, Karnataka, India  "/>
        <s v="12 Park Avenue, Kolkata, West Bengal, India  "/>
        <s v="78 Lake View Drive, Chicago, IL, USA  "/>
        <s v="9 Rose Street, Sydney, NSW, Austral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U KUMAR PANDIT" refreshedDate="45881.707172569448" createdVersion="8" refreshedVersion="8" minRefreshableVersion="3" recordCount="15" xr:uid="{BFCF75E5-D610-4530-A103-E0ADD77E5B69}">
  <cacheSource type="worksheet">
    <worksheetSource name="Products_Data"/>
  </cacheSource>
  <cacheFields count="6">
    <cacheField name="Product ID" numFmtId="0">
      <sharedItems/>
    </cacheField>
    <cacheField name="Product Name" numFmtId="0">
      <sharedItems count="15">
        <s v="Wireless Mouse"/>
        <s v="Keyboard USB"/>
        <s v="Laptop Stand"/>
        <s v="LED Monitor 24&quot;"/>
        <s v="External Hard Drive 1TB"/>
        <s v="Printer Ink Cartridge"/>
        <s v="USB Type-C Cable"/>
        <s v="Office Chair"/>
        <s v="Notebook i5 8GB/512GB"/>
        <s v="Webcam HD"/>
        <s v="Echo Buds  "/>
        <s v="Flex Pen  "/>
        <s v="Nano Fan  "/>
        <s v="Glow Lamp  "/>
        <s v="Zip Bag"/>
      </sharedItems>
    </cacheField>
    <cacheField name="HSN Code" numFmtId="0">
      <sharedItems/>
    </cacheField>
    <cacheField name="Cost Price" numFmtId="0">
      <sharedItems containsSemiMixedTypes="0" containsString="0" containsNumber="1" containsInteger="1" minValue="25" maxValue="42000"/>
    </cacheField>
    <cacheField name="Selling Price" numFmtId="0">
      <sharedItems containsSemiMixedTypes="0" containsString="0" containsNumber="1" containsInteger="1" minValue="40" maxValue="47999"/>
    </cacheField>
    <cacheField name="Vendo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U KUMAR PANDIT" refreshedDate="45881.717685532407" createdVersion="8" refreshedVersion="8" minRefreshableVersion="3" recordCount="19" xr:uid="{21AAE62C-DB50-4D83-8552-ECD391460E90}">
  <cacheSource type="worksheet">
    <worksheetSource name="Purchase_Data"/>
  </cacheSource>
  <cacheFields count="10">
    <cacheField name="Purchase ID" numFmtId="0">
      <sharedItems containsBlank="1"/>
    </cacheField>
    <cacheField name="HSN Code" numFmtId="0">
      <sharedItems containsBlank="1" count="16">
        <s v="H1001"/>
        <s v="H1002"/>
        <s v="H1003"/>
        <s v="H1004"/>
        <s v="H1005"/>
        <s v="H1006"/>
        <s v="H1007"/>
        <s v="H1008"/>
        <s v="H1009"/>
        <s v="H1010"/>
        <s v="H1015"/>
        <s v="H1011"/>
        <s v="H1012"/>
        <s v="H1013"/>
        <s v="H1014"/>
        <m/>
      </sharedItems>
    </cacheField>
    <cacheField name="Vendor ID" numFmtId="0">
      <sharedItems/>
    </cacheField>
    <cacheField name="Vendor Name" numFmtId="0">
      <sharedItems/>
    </cacheField>
    <cacheField name="Product Name" numFmtId="0">
      <sharedItems/>
    </cacheField>
    <cacheField name="Product ID" numFmtId="0">
      <sharedItems/>
    </cacheField>
    <cacheField name=" P Units" numFmtId="0">
      <sharedItems containsString="0" containsBlank="1" containsNumber="1" containsInteger="1" minValue="20" maxValue="89"/>
    </cacheField>
    <cacheField name="Purchase Date" numFmtId="14">
      <sharedItems containsNonDate="0" containsDate="1" containsString="0" containsBlank="1" minDate="2025-07-01T00:00:00" maxDate="2025-07-19T00:00:00"/>
    </cacheField>
    <cacheField name="Unit Price" numFmtId="0">
      <sharedItems containsMixedTypes="1" containsNumber="1" containsInteger="1" minValue="25" maxValue="42000"/>
    </cacheField>
    <cacheField name="Total Amount" numFmtId="0">
      <sharedItems containsMixedTypes="1" containsNumber="1" containsInteger="1" minValue="1000" maxValue="260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NU KUMAR PANDIT" refreshedDate="45881.718144791666" createdVersion="8" refreshedVersion="8" minRefreshableVersion="3" recordCount="17" xr:uid="{801895FA-CEBF-4D16-942B-BA26C8A31692}">
  <cacheSource type="worksheet">
    <worksheetSource name="Sales_Data"/>
  </cacheSource>
  <cacheFields count="17">
    <cacheField name="Sales ID" numFmtId="0">
      <sharedItems/>
    </cacheField>
    <cacheField name="Sales Date" numFmtId="14">
      <sharedItems containsSemiMixedTypes="0" containsNonDate="0" containsDate="1" containsString="0" minDate="2025-01-01T00:00:00" maxDate="2025-01-18T00:00:00"/>
    </cacheField>
    <cacheField name="Customer ID" numFmtId="0">
      <sharedItems/>
    </cacheField>
    <cacheField name="Customer Name" numFmtId="0">
      <sharedItems/>
    </cacheField>
    <cacheField name="HSN Code" numFmtId="0">
      <sharedItems/>
    </cacheField>
    <cacheField name="Product Name" numFmtId="0">
      <sharedItems/>
    </cacheField>
    <cacheField name="Stock" numFmtId="0">
      <sharedItems containsSemiMixedTypes="0" containsString="0" containsNumber="1" containsInteger="1" minValue="8" maxValue="85"/>
    </cacheField>
    <cacheField name=" S Units" numFmtId="0">
      <sharedItems containsSemiMixedTypes="0" containsString="0" containsNumber="1" containsInteger="1" minValue="10" maxValue="40"/>
    </cacheField>
    <cacheField name="Selling Price" numFmtId="0">
      <sharedItems containsSemiMixedTypes="0" containsString="0" containsNumber="1" containsInteger="1" minValue="40" maxValue="47999"/>
    </cacheField>
    <cacheField name="Total Amount" numFmtId="0">
      <sharedItems containsSemiMixedTypes="0" containsString="0" containsNumber="1" containsInteger="1" minValue="480" maxValue="1439970"/>
    </cacheField>
    <cacheField name="GST %" numFmtId="9">
      <sharedItems containsSemiMixedTypes="0" containsString="0" containsNumber="1" minValue="0.18" maxValue="0.18"/>
    </cacheField>
    <cacheField name="GST Amount" numFmtId="1">
      <sharedItems containsSemiMixedTypes="0" containsString="0" containsNumber="1" minValue="86.399999999999991" maxValue="259194.59999999998"/>
    </cacheField>
    <cacheField name="Discount (%)" numFmtId="9">
      <sharedItems containsSemiMixedTypes="0" containsString="0" containsNumber="1" minValue="0.05" maxValue="0.3"/>
    </cacheField>
    <cacheField name="Discount Amount" numFmtId="1">
      <sharedItems containsSemiMixedTypes="0" containsString="0" containsNumber="1" minValue="48" maxValue="215995.5"/>
    </cacheField>
    <cacheField name="Net Amount" numFmtId="1">
      <sharedItems containsSemiMixedTypes="0" containsString="0" containsNumber="1" minValue="518.4" maxValue="1483169.1"/>
    </cacheField>
    <cacheField name="Payment Status" numFmtId="0">
      <sharedItems/>
    </cacheField>
    <cacheField name="Payment M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n v="9876543210"/>
    <x v="0"/>
    <x v="0"/>
  </r>
  <r>
    <x v="1"/>
    <x v="1"/>
    <n v="9811122233"/>
    <x v="1"/>
    <x v="1"/>
  </r>
  <r>
    <x v="2"/>
    <x v="2"/>
    <n v="9899988776"/>
    <x v="2"/>
    <x v="2"/>
  </r>
  <r>
    <x v="3"/>
    <x v="3"/>
    <n v="9034123456"/>
    <x v="3"/>
    <x v="3"/>
  </r>
  <r>
    <x v="4"/>
    <x v="4"/>
    <n v="9765432109"/>
    <x v="4"/>
    <x v="4"/>
  </r>
  <r>
    <x v="5"/>
    <x v="5"/>
    <n v="9087766543"/>
    <x v="5"/>
    <x v="5"/>
  </r>
  <r>
    <x v="6"/>
    <x v="6"/>
    <n v="9845123789"/>
    <x v="6"/>
    <x v="6"/>
  </r>
  <r>
    <x v="7"/>
    <x v="7"/>
    <n v="9823445566"/>
    <x v="7"/>
    <x v="7"/>
  </r>
  <r>
    <x v="8"/>
    <x v="8"/>
    <n v="9988776655"/>
    <x v="8"/>
    <x v="8"/>
  </r>
  <r>
    <x v="9"/>
    <x v="9"/>
    <n v="9745612398"/>
    <x v="9"/>
    <x v="9"/>
  </r>
  <r>
    <x v="10"/>
    <x v="10"/>
    <n v="9638527410"/>
    <x v="10"/>
    <x v="10"/>
  </r>
  <r>
    <x v="11"/>
    <x v="11"/>
    <n v="9478123098"/>
    <x v="11"/>
    <x v="11"/>
  </r>
  <r>
    <x v="12"/>
    <x v="12"/>
    <n v="9543210987"/>
    <x v="12"/>
    <x v="12"/>
  </r>
  <r>
    <x v="13"/>
    <x v="13"/>
    <n v="9654123876"/>
    <x v="13"/>
    <x v="13"/>
  </r>
  <r>
    <x v="14"/>
    <x v="14"/>
    <n v="9871203344"/>
    <x v="14"/>
    <x v="14"/>
  </r>
  <r>
    <x v="15"/>
    <x v="15"/>
    <n v="9871203345"/>
    <x v="15"/>
    <x v="15"/>
  </r>
  <r>
    <x v="16"/>
    <x v="16"/>
    <n v="9871203346"/>
    <x v="16"/>
    <x v="16"/>
  </r>
  <r>
    <x v="17"/>
    <x v="17"/>
    <n v="9871203347"/>
    <x v="17"/>
    <x v="17"/>
  </r>
  <r>
    <x v="18"/>
    <x v="18"/>
    <n v="9871203348"/>
    <x v="18"/>
    <x v="18"/>
  </r>
  <r>
    <x v="19"/>
    <x v="19"/>
    <n v="9871203349"/>
    <x v="19"/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s v="PROD001"/>
    <x v="0"/>
    <s v="H1001"/>
    <n v="250"/>
    <n v="399"/>
    <s v="VEND001"/>
  </r>
  <r>
    <s v="PROD002"/>
    <x v="1"/>
    <s v="H1002"/>
    <n v="350"/>
    <n v="499"/>
    <s v="VEND002"/>
  </r>
  <r>
    <s v="PROD003"/>
    <x v="2"/>
    <s v="H1003"/>
    <n v="450"/>
    <n v="699"/>
    <s v="VEND003"/>
  </r>
  <r>
    <s v="PROD004"/>
    <x v="3"/>
    <s v="H1004"/>
    <n v="6500"/>
    <n v="7800"/>
    <s v="VEND004"/>
  </r>
  <r>
    <s v="PROD005"/>
    <x v="4"/>
    <s v="H1005"/>
    <n v="3200"/>
    <n v="3999"/>
    <s v="VEND005"/>
  </r>
  <r>
    <s v="PROD006"/>
    <x v="5"/>
    <s v="H1006"/>
    <n v="500"/>
    <n v="699"/>
    <s v="VEND006"/>
  </r>
  <r>
    <s v="PROD007"/>
    <x v="6"/>
    <s v="H1007"/>
    <n v="120"/>
    <n v="199"/>
    <s v="VEND007"/>
  </r>
  <r>
    <s v="PROD008"/>
    <x v="7"/>
    <s v="H1008"/>
    <n v="2200"/>
    <n v="2999"/>
    <s v="VEND008"/>
  </r>
  <r>
    <s v="PROD009"/>
    <x v="8"/>
    <s v="H1009"/>
    <n v="42000"/>
    <n v="47999"/>
    <s v="VEND009"/>
  </r>
  <r>
    <s v="PROD010"/>
    <x v="9"/>
    <s v="H1010"/>
    <n v="900"/>
    <n v="1199"/>
    <s v="VEND010"/>
  </r>
  <r>
    <s v="PROD011"/>
    <x v="10"/>
    <s v="H1011"/>
    <n v="1500"/>
    <n v="1999"/>
    <s v="VEND011"/>
  </r>
  <r>
    <s v="PROD012"/>
    <x v="11"/>
    <s v="H1012"/>
    <n v="25"/>
    <n v="40"/>
    <s v="VEND012"/>
  </r>
  <r>
    <s v="PROD013"/>
    <x v="12"/>
    <s v="H1013"/>
    <n v="450"/>
    <n v="650"/>
    <s v="VEND013"/>
  </r>
  <r>
    <s v="PROD014"/>
    <x v="13"/>
    <s v="H1014"/>
    <n v="320"/>
    <n v="500"/>
    <s v="VEND014"/>
  </r>
  <r>
    <s v="PROD015"/>
    <x v="14"/>
    <s v="H1015"/>
    <n v="80"/>
    <n v="120"/>
    <s v="VEND0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PUR001"/>
    <x v="0"/>
    <s v="VEND001"/>
    <s v="Sharma Distributors"/>
    <s v="Wireless Mouse"/>
    <s v="PROD001"/>
    <n v="70"/>
    <d v="2025-07-01T00:00:00"/>
    <n v="250"/>
    <n v="17500"/>
  </r>
  <r>
    <s v="PUR002"/>
    <x v="1"/>
    <s v="VEND002"/>
    <s v="Gujarat Tech Supplies"/>
    <s v="Keyboard USB"/>
    <s v="PROD002"/>
    <n v="52"/>
    <d v="2025-07-02T00:00:00"/>
    <n v="350"/>
    <n v="18200"/>
  </r>
  <r>
    <s v="PUR003"/>
    <x v="2"/>
    <s v="VEND003"/>
    <s v="Kolkata Office Mart"/>
    <s v="Laptop Stand"/>
    <s v="PROD003"/>
    <n v="33"/>
    <d v="2025-07-03T00:00:00"/>
    <n v="450"/>
    <n v="14850"/>
  </r>
  <r>
    <s v="PUR004"/>
    <x v="3"/>
    <s v="VEND004"/>
    <s v="Mumbai IT Hub"/>
    <s v="LED Monitor 24&quot;"/>
    <s v="PROD004"/>
    <n v="89"/>
    <d v="2025-07-04T00:00:00"/>
    <n v="6500"/>
    <n v="578500"/>
  </r>
  <r>
    <s v="PUR005"/>
    <x v="4"/>
    <s v="VEND005"/>
    <s v="Chennai Systems Ltd"/>
    <s v="External Hard Drive 1TB"/>
    <s v="PROD005"/>
    <n v="43"/>
    <d v="2025-07-05T00:00:00"/>
    <n v="3200"/>
    <n v="137600"/>
  </r>
  <r>
    <s v="PUR006"/>
    <x v="5"/>
    <s v="VEND006"/>
    <s v="Hyderabad Cartridges"/>
    <s v="Printer Ink Cartridge"/>
    <s v="PROD006"/>
    <n v="74"/>
    <d v="2025-07-06T00:00:00"/>
    <n v="500"/>
    <n v="37000"/>
  </r>
  <r>
    <s v="PUR007"/>
    <x v="6"/>
    <s v="VEND007"/>
    <s v="Delhi Cable Solutions"/>
    <s v="USB Type-C Cable"/>
    <s v="PROD007"/>
    <n v="40"/>
    <d v="2025-07-07T00:00:00"/>
    <n v="120"/>
    <n v="4800"/>
  </r>
  <r>
    <s v="PUR008"/>
    <x v="7"/>
    <s v="VEND008"/>
    <s v="Pune Furniture World"/>
    <s v="Office Chair"/>
    <s v="PROD008"/>
    <n v="65"/>
    <d v="2025-07-08T00:00:00"/>
    <n v="2200"/>
    <n v="143000"/>
  </r>
  <r>
    <s v="PUR009"/>
    <x v="8"/>
    <s v="VEND009"/>
    <s v="Infosys Laptops"/>
    <s v="Notebook i5 8GB/512GB"/>
    <s v="PROD009"/>
    <n v="62"/>
    <d v="2025-07-09T00:00:00"/>
    <n v="42000"/>
    <n v="2604000"/>
  </r>
  <r>
    <s v="PUR010"/>
    <x v="9"/>
    <s v="VEND010"/>
    <s v="Bangalore Webcam Store"/>
    <s v="Webcam HD"/>
    <s v="PROD010"/>
    <n v="60"/>
    <d v="2025-07-10T00:00:00"/>
    <n v="900"/>
    <n v="54000"/>
  </r>
  <r>
    <s v="PUR011"/>
    <x v="0"/>
    <s v="VEND001"/>
    <s v="Sharma Distributors"/>
    <s v="Wireless Mouse"/>
    <s v="PROD001"/>
    <n v="25"/>
    <d v="2025-07-11T00:00:00"/>
    <n v="250"/>
    <n v="6250"/>
  </r>
  <r>
    <s v="PUR012"/>
    <x v="5"/>
    <s v="VEND006"/>
    <s v="Hyderabad Cartridges"/>
    <s v="Printer Ink Cartridge"/>
    <s v="PROD006"/>
    <n v="20"/>
    <d v="2025-07-12T00:00:00"/>
    <n v="500"/>
    <n v="10000"/>
  </r>
  <r>
    <s v="PUR013"/>
    <x v="10"/>
    <s v="VEND015"/>
    <s v="PrimeWave Solutions"/>
    <s v="Zip Bag"/>
    <s v="PROD015"/>
    <n v="50"/>
    <d v="2025-07-13T00:00:00"/>
    <n v="80"/>
    <n v="4000"/>
  </r>
  <r>
    <s v="PUR014"/>
    <x v="9"/>
    <s v="VEND010"/>
    <s v="Bangalore Webcam Store"/>
    <s v="Webcam HD"/>
    <s v="PROD010"/>
    <n v="40"/>
    <d v="2025-07-14T00:00:00"/>
    <n v="900"/>
    <n v="36000"/>
  </r>
  <r>
    <s v="PUR015"/>
    <x v="11"/>
    <s v="VEND011"/>
    <s v="Global Tech Supplies  "/>
    <s v="Echo Buds  "/>
    <s v="PROD011"/>
    <n v="60"/>
    <d v="2025-07-15T00:00:00"/>
    <n v="1500"/>
    <n v="90000"/>
  </r>
  <r>
    <s v="PUR016"/>
    <x v="12"/>
    <s v="VEND012"/>
    <s v="EverBright Traders  "/>
    <s v="Flex Pen  "/>
    <s v="PROD012"/>
    <n v="40"/>
    <d v="2025-07-16T00:00:00"/>
    <n v="25"/>
    <n v="1000"/>
  </r>
  <r>
    <s v="PUR017"/>
    <x v="13"/>
    <s v="VEND013"/>
    <s v="Skyline Distributors  "/>
    <s v="Nano Fan  "/>
    <s v="PROD013"/>
    <n v="55"/>
    <d v="2025-07-17T00:00:00"/>
    <n v="450"/>
    <n v="24750"/>
  </r>
  <r>
    <s v="PUR018"/>
    <x v="14"/>
    <s v="VEND014"/>
    <s v="UrbanEdge Enterprises  "/>
    <s v="Glow Lamp  "/>
    <s v="PROD014"/>
    <n v="30"/>
    <d v="2025-07-18T00:00:00"/>
    <n v="320"/>
    <n v="9600"/>
  </r>
  <r>
    <m/>
    <x v="15"/>
    <s v=""/>
    <s v=""/>
    <s v=""/>
    <s v=""/>
    <m/>
    <m/>
    <s v=""/>
    <s v="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SAL001"/>
    <d v="2025-01-01T00:00:00"/>
    <s v="CUST009"/>
    <s v="Nikhil Saini"/>
    <s v="H1001"/>
    <s v="Wireless Mouse"/>
    <n v="85"/>
    <n v="10"/>
    <n v="399"/>
    <n v="3990"/>
    <n v="0.18"/>
    <n v="718.19999999999993"/>
    <n v="0.12"/>
    <n v="478.79999999999995"/>
    <n v="4229.3999999999996"/>
    <s v="Paid"/>
    <s v="Cash"/>
  </r>
  <r>
    <s v="SAL002"/>
    <d v="2025-01-02T00:00:00"/>
    <s v="CUST005"/>
    <s v="Arjun Patel"/>
    <s v="H1002"/>
    <s v="Keyboard USB"/>
    <n v="20"/>
    <n v="12"/>
    <n v="499"/>
    <n v="5988"/>
    <n v="0.18"/>
    <n v="1077.8399999999999"/>
    <n v="0.1"/>
    <n v="598.80000000000007"/>
    <n v="6467.04"/>
    <s v="Failed"/>
    <s v="Credit Card"/>
  </r>
  <r>
    <s v="SAL003"/>
    <d v="2025-01-03T00:00:00"/>
    <s v="CUST007"/>
    <s v="Rohan Das"/>
    <s v="H1003"/>
    <s v="Laptop Stand"/>
    <n v="18"/>
    <n v="15"/>
    <n v="699"/>
    <n v="10485"/>
    <n v="0.18"/>
    <n v="1887.3"/>
    <n v="0.05"/>
    <n v="524.25"/>
    <n v="11848.05"/>
    <s v="Pending"/>
    <s v="UPI"/>
  </r>
  <r>
    <s v="SAL004"/>
    <d v="2025-01-04T00:00:00"/>
    <s v="CUST015"/>
    <s v="Vikram Singh"/>
    <s v="H1004"/>
    <s v="LED Monitor 24&quot;"/>
    <n v="73"/>
    <n v="16"/>
    <n v="7800"/>
    <n v="124800"/>
    <n v="0.18"/>
    <n v="22464"/>
    <n v="0.09"/>
    <n v="11232"/>
    <n v="136032"/>
    <s v="Partially Paid"/>
    <s v="Bank Transfer"/>
  </r>
  <r>
    <s v="SAL005"/>
    <d v="2025-01-05T00:00:00"/>
    <s v="CUST007"/>
    <s v="Rohan Das"/>
    <s v="H1005"/>
    <s v="External Hard Drive 1TB"/>
    <n v="20"/>
    <n v="13"/>
    <n v="3999"/>
    <n v="51987"/>
    <n v="0.18"/>
    <n v="9357.66"/>
    <n v="0.12"/>
    <n v="6238.44"/>
    <n v="55106.22"/>
    <s v="Pending"/>
    <s v="Cheque"/>
  </r>
  <r>
    <s v="SAL006"/>
    <d v="2025-01-06T00:00:00"/>
    <s v="CUST002"/>
    <s v="Priya Sharma"/>
    <s v="H1006"/>
    <s v="Printer Ink Cartridge"/>
    <n v="54"/>
    <n v="40"/>
    <n v="699"/>
    <n v="27960"/>
    <n v="0.18"/>
    <n v="5032.8"/>
    <n v="0.11"/>
    <n v="3075.6"/>
    <n v="29917.200000000004"/>
    <s v="Paid"/>
    <s v="Online Wallet"/>
  </r>
  <r>
    <s v="SAL007"/>
    <d v="2025-01-07T00:00:00"/>
    <s v="CUST001"/>
    <s v="Rajesh Kumar"/>
    <s v="H1007"/>
    <s v="USB Type-C Cable"/>
    <n v="10"/>
    <n v="20"/>
    <n v="199"/>
    <n v="3980"/>
    <n v="0.18"/>
    <n v="716.4"/>
    <n v="0.06"/>
    <n v="238.79999999999998"/>
    <n v="4457.5999999999995"/>
    <s v="Paid"/>
    <s v="Cash"/>
  </r>
  <r>
    <s v="SAL008"/>
    <d v="2025-01-08T00:00:00"/>
    <s v="CUST003"/>
    <s v="Ankit Verma"/>
    <s v="H1008"/>
    <s v="Office Chair"/>
    <n v="35"/>
    <n v="30"/>
    <n v="2999"/>
    <n v="89970"/>
    <n v="0.18"/>
    <n v="16194.599999999999"/>
    <n v="0.3"/>
    <n v="26991"/>
    <n v="79173.600000000006"/>
    <s v="Partially Paid"/>
    <s v="UPI"/>
  </r>
  <r>
    <s v="SAL009"/>
    <d v="2025-01-09T00:00:00"/>
    <s v="CUST014"/>
    <s v="Swati Choudhary"/>
    <s v="H1009"/>
    <s v="Notebook i5 8GB/512GB"/>
    <n v="32"/>
    <n v="30"/>
    <n v="47999"/>
    <n v="1439970"/>
    <n v="0.18"/>
    <n v="259194.59999999998"/>
    <n v="0.15"/>
    <n v="215995.5"/>
    <n v="1483169.1"/>
    <s v="Paid"/>
    <s v="Bank Transfer"/>
  </r>
  <r>
    <s v="SAL010"/>
    <d v="2025-01-10T00:00:00"/>
    <s v="CUST013"/>
    <s v="Harsh Vardhan"/>
    <s v="H1010"/>
    <s v="Webcam HD"/>
    <n v="85"/>
    <n v="15"/>
    <n v="1199"/>
    <n v="17985"/>
    <n v="0.18"/>
    <n v="3237.2999999999997"/>
    <n v="0.12"/>
    <n v="2158.1999999999998"/>
    <n v="19064.099999999999"/>
    <s v="Paid"/>
    <s v="Cheque"/>
  </r>
  <r>
    <s v="SAL011"/>
    <d v="2025-01-11T00:00:00"/>
    <s v="CUST019"/>
    <s v="Ishita Verma  "/>
    <s v="H1005"/>
    <s v="External Hard Drive 1TB"/>
    <n v="20"/>
    <n v="10"/>
    <n v="3999"/>
    <n v="39990"/>
    <n v="0.18"/>
    <n v="7198.2"/>
    <n v="0.06"/>
    <n v="2399.4"/>
    <n v="44788.799999999996"/>
    <s v="Paid"/>
    <s v="Bank Transfer"/>
  </r>
  <r>
    <s v="SAL012"/>
    <d v="2025-01-12T00:00:00"/>
    <s v="CUST008"/>
    <s v="Kavita Joshi"/>
    <s v="H1002"/>
    <s v="Keyboard USB"/>
    <n v="20"/>
    <n v="20"/>
    <n v="499"/>
    <n v="9980"/>
    <n v="0.18"/>
    <n v="1796.3999999999999"/>
    <n v="0.09"/>
    <n v="898.19999999999993"/>
    <n v="10878.199999999999"/>
    <s v="Paid"/>
    <s v="UPI"/>
  </r>
  <r>
    <s v="SAL013"/>
    <d v="2025-01-13T00:00:00"/>
    <s v="CUST012"/>
    <s v="Ayesha Khan"/>
    <s v="H1007"/>
    <s v="USB Type-C Cable"/>
    <n v="10"/>
    <n v="10"/>
    <n v="199"/>
    <n v="1990"/>
    <n v="0.18"/>
    <n v="358.2"/>
    <n v="0.1"/>
    <n v="199"/>
    <n v="2149.1999999999998"/>
    <s v="Paid"/>
    <s v="Credit Card"/>
  </r>
  <r>
    <s v="SAL014"/>
    <d v="2025-01-14T00:00:00"/>
    <s v="CUST019"/>
    <s v="Ishita Verma  "/>
    <s v="H1014"/>
    <s v="Glow Lamp  "/>
    <n v="15"/>
    <n v="15"/>
    <n v="500"/>
    <n v="7500"/>
    <n v="0.18"/>
    <n v="1350"/>
    <n v="0.09"/>
    <n v="675"/>
    <n v="8175"/>
    <s v="Paid"/>
    <s v="Cash"/>
  </r>
  <r>
    <s v="SAL015"/>
    <d v="2025-01-15T00:00:00"/>
    <s v="CUST020"/>
    <s v="Kabir Nair"/>
    <s v="H1015"/>
    <s v="Zip Bag"/>
    <n v="34"/>
    <n v="16"/>
    <n v="120"/>
    <n v="1920"/>
    <n v="0.18"/>
    <n v="345.59999999999997"/>
    <n v="0.05"/>
    <n v="96"/>
    <n v="2169.6"/>
    <s v="Paid"/>
    <s v="Cheque"/>
  </r>
  <r>
    <s v="SAL016"/>
    <d v="2025-01-16T00:00:00"/>
    <s v="CUST017"/>
    <s v="Diya Kapoor  "/>
    <s v="H1012"/>
    <s v="Flex Pen  "/>
    <n v="8"/>
    <n v="12"/>
    <n v="40"/>
    <n v="480"/>
    <n v="0.18"/>
    <n v="86.399999999999991"/>
    <n v="0.1"/>
    <n v="48"/>
    <n v="518.4"/>
    <s v="Partially Paid"/>
    <s v="Bank Transfer"/>
  </r>
  <r>
    <s v="SAL017"/>
    <d v="2025-01-17T00:00:00"/>
    <s v="CUST016"/>
    <s v="Aarav Mehta  "/>
    <s v="H1011"/>
    <s v="Echo Buds  "/>
    <n v="37"/>
    <n v="25"/>
    <n v="1999"/>
    <n v="49975"/>
    <n v="0.18"/>
    <n v="8995.5"/>
    <n v="0.12"/>
    <n v="5997"/>
    <n v="52973.5"/>
    <s v="Paid"/>
    <s v="UP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A20BF4-9613-48D6-B686-94BFE306F778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5:A36" firstHeaderRow="1" firstDataRow="1" firstDataCol="0"/>
  <pivotFields count="17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1" showAll="0"/>
    <pivotField numFmtId="9" showAll="0"/>
    <pivotField numFmtId="1" showAll="0"/>
    <pivotField dataField="1" numFmtId="1" showAll="0"/>
    <pivotField showAll="0"/>
    <pivotField showAll="0"/>
  </pivotFields>
  <rowItems count="1">
    <i/>
  </rowItems>
  <colItems count="1">
    <i/>
  </colItems>
  <dataFields count="1">
    <dataField name="Sum of Net Amount" fld="14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B11DD-948D-4D9D-8D90-0F992562D14E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A13" firstHeaderRow="1" firstDataRow="1" firstDataCol="0"/>
  <pivotFields count="10">
    <pivotField showAll="0"/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1"/>
        <item x="12"/>
        <item x="13"/>
        <item x="14"/>
        <item x="10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Total Amount" fld="9" baseField="0" baseItem="0"/>
  </dataFields>
  <formats count="2">
    <format dxfId="9">
      <pivotArea field="1" type="button" dataOnly="0" labelOnly="1" outline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F5CF61-4D0B-40BF-B13C-D6C0BAEFBFE7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6">
    <pivotField showAll="0"/>
    <pivotField dataField="1" showAll="0">
      <items count="16">
        <item x="10"/>
        <item x="4"/>
        <item x="11"/>
        <item x="13"/>
        <item x="1"/>
        <item x="2"/>
        <item x="3"/>
        <item x="12"/>
        <item x="8"/>
        <item x="7"/>
        <item x="5"/>
        <item x="6"/>
        <item x="9"/>
        <item x="0"/>
        <item x="14"/>
        <item t="default"/>
      </items>
    </pivotField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Product Name" fld="1" subtotal="count" baseField="0" baseItem="0"/>
  </dataFields>
  <formats count="3"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9166D-09EA-448B-AC26-5D5A7869DEA3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5">
    <pivotField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>
      <items count="21">
        <item x="15"/>
        <item x="2"/>
        <item x="4"/>
        <item x="11"/>
        <item x="3"/>
        <item x="16"/>
        <item x="12"/>
        <item x="18"/>
        <item x="19"/>
        <item x="7"/>
        <item x="10"/>
        <item x="5"/>
        <item x="8"/>
        <item x="1"/>
        <item x="0"/>
        <item x="6"/>
        <item x="17"/>
        <item x="9"/>
        <item x="13"/>
        <item x="14"/>
        <item t="default"/>
      </items>
    </pivotField>
    <pivotField showAll="0"/>
    <pivotField showAll="0">
      <items count="21">
        <item x="15"/>
        <item x="2"/>
        <item x="4"/>
        <item x="11"/>
        <item x="3"/>
        <item x="16"/>
        <item x="12"/>
        <item x="18"/>
        <item x="19"/>
        <item x="7"/>
        <item x="10"/>
        <item x="5"/>
        <item x="8"/>
        <item x="1"/>
        <item x="0"/>
        <item x="6"/>
        <item x="17"/>
        <item x="9"/>
        <item x="13"/>
        <item x="14"/>
        <item t="default"/>
      </items>
    </pivotField>
    <pivotField showAll="0">
      <items count="21">
        <item x="4"/>
        <item x="13"/>
        <item x="17"/>
        <item x="0"/>
        <item x="7"/>
        <item x="11"/>
        <item x="15"/>
        <item x="5"/>
        <item x="9"/>
        <item x="3"/>
        <item x="16"/>
        <item x="1"/>
        <item x="14"/>
        <item x="2"/>
        <item x="18"/>
        <item x="10"/>
        <item x="8"/>
        <item x="19"/>
        <item x="6"/>
        <item x="12"/>
        <item t="default"/>
      </items>
    </pivotField>
  </pivotFields>
  <rowItems count="1">
    <i/>
  </rowItems>
  <colItems count="1">
    <i/>
  </colItems>
  <dataFields count="1">
    <dataField name="Count of Customer Name" fld="1" subtotal="count" baseField="0" baseItem="0"/>
  </dataFields>
  <formats count="3"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FEDCE9-1656-4E58-9DBA-1D963EEC8810}" name="Customers_Data" displayName="Customers_Data" ref="D8:H28" totalsRowShown="0" headerRowDxfId="25" dataDxfId="24">
  <autoFilter ref="D8:H28" xr:uid="{40FEDCE9-1656-4E58-9DBA-1D963EEC8810}"/>
  <tableColumns count="5">
    <tableColumn id="1" xr3:uid="{F9765A69-9582-49DD-88A2-E9F3D62C56FF}" name="Customer ID" dataDxfId="23"/>
    <tableColumn id="2" xr3:uid="{0F7E92FA-481C-4032-89A9-7853F12DD4B1}" name="Customer Name" dataDxfId="22"/>
    <tableColumn id="3" xr3:uid="{BA990C0C-058F-46FD-A7A2-022962419F85}" name="Phone Number" dataDxfId="21"/>
    <tableColumn id="4" xr3:uid="{D6002417-9477-4819-B7D2-629F48DEF9C2}" name="Email" dataDxfId="20"/>
    <tableColumn id="5" xr3:uid="{6F72265C-55EF-40C0-9F5D-B2D4E6EB0004}" name="Address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5027A8-3E0C-4824-9350-C8215C3BEEA5}" name="Products_Data" displayName="Products_Data" ref="D8:I23" totalsRowShown="0" headerRowDxfId="77" dataDxfId="75" headerRowBorderDxfId="76" tableBorderDxfId="74">
  <autoFilter ref="D8:I23" xr:uid="{505027A8-3E0C-4824-9350-C8215C3BEEA5}"/>
  <tableColumns count="6">
    <tableColumn id="1" xr3:uid="{C75C2B4A-2562-4FFB-878A-D5132D56C194}" name="Product ID" dataDxfId="73"/>
    <tableColumn id="2" xr3:uid="{371A7685-B09C-468B-A606-EDEBF0A1172F}" name="Product Name" dataDxfId="72"/>
    <tableColumn id="3" xr3:uid="{69819948-12D7-4F51-AE9C-E8DB43FE9B01}" name="HSN Code" dataDxfId="71"/>
    <tableColumn id="6" xr3:uid="{1EABDF02-F642-4D2E-A9D4-B752EF90E880}" name="Cost Price" dataDxfId="70"/>
    <tableColumn id="7" xr3:uid="{3713E59E-6B5E-4235-90CA-86D5D767FE6B}" name="Selling Price" dataDxfId="69"/>
    <tableColumn id="10" xr3:uid="{AB7375EA-CFDF-4C7B-92A8-B1041E741ACF}" name="Vendor ID" dataDxfId="6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BB71E5-BF18-4DAE-9D02-57738EA3B321}" name="Vendors_Data" displayName="Vendors_Data" ref="D8:J23" totalsRowShown="0" headerRowDxfId="67" dataDxfId="66">
  <autoFilter ref="D8:J23" xr:uid="{98BB71E5-BF18-4DAE-9D02-57738EA3B321}"/>
  <tableColumns count="7">
    <tableColumn id="1" xr3:uid="{0C4E9D6B-B90C-4E1D-A387-94BCFC2D92A8}" name="HSN Code" dataDxfId="30"/>
    <tableColumn id="2" xr3:uid="{DECFB1A1-DBF0-41A3-882A-C3EF7D869EBB}" name="Vendor ID" dataDxfId="65"/>
    <tableColumn id="3" xr3:uid="{59D01E49-A8D5-491D-AFD5-8010DFF47A01}" name="Product Name" dataDxfId="31"/>
    <tableColumn id="4" xr3:uid="{CD29D840-0FE7-4F98-9218-D4C07E86E7B3}" name="Vendor Name" dataDxfId="64"/>
    <tableColumn id="5" xr3:uid="{500CF751-8EAA-4BE5-9283-0E4B6B2D7C18}" name="Phone" dataDxfId="63"/>
    <tableColumn id="6" xr3:uid="{DBC30EF9-1C81-463C-803A-355A265B6305}" name="Email" dataDxfId="62"/>
    <tableColumn id="7" xr3:uid="{57442822-EC1E-46BB-915D-36B8E9836AC4}" name="Address" dataDxfId="6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1B8F02-0D34-4822-924A-BAC8117DE201}" name="Purchase_Data" displayName="Purchase_Data" ref="D8:M27" totalsRowShown="0" headerRowDxfId="60" dataDxfId="59">
  <autoFilter ref="D8:M27" xr:uid="{C01B8F02-0D34-4822-924A-BAC8117DE201}"/>
  <tableColumns count="10">
    <tableColumn id="1" xr3:uid="{0689FF19-7B1A-4EE8-8FA1-C5171CB71EEA}" name="Purchase ID" dataDxfId="58"/>
    <tableColumn id="2" xr3:uid="{3FD99E49-4E0C-4EB7-802C-2E667F2476B4}" name="HSN Code" dataDxfId="29"/>
    <tableColumn id="3" xr3:uid="{F6919AA9-3747-4E72-85AD-F01E7F663BCF}" name="Vendor ID" dataDxfId="57">
      <calculatedColumnFormula>IFERROR(VLOOKUP(Purchase_Data[[#This Row],[HSN Code]],Vendors_Data[#All],2,0),"")</calculatedColumnFormula>
    </tableColumn>
    <tableColumn id="10" xr3:uid="{AD32E4A8-82D0-46C5-8138-8A75268AD38E}" name="Vendor Name" dataDxfId="56">
      <calculatedColumnFormula>IFERROR(VLOOKUP(Purchase_Data[[#This Row],[HSN Code]],Ven_Data,4,0),"")</calculatedColumnFormula>
    </tableColumn>
    <tableColumn id="11" xr3:uid="{0970995D-F61F-494C-99FF-EB9FEB996FF0}" name="Product Name" dataDxfId="28">
      <calculatedColumnFormula>IF(Purchase_Data[[#This Row],[HSN Code]]="","",IFERROR(_xlfn.XLOOKUP(Purchase_Data[[#This Row],[HSN Code]],Products!F:F,Products!E:E),))</calculatedColumnFormula>
    </tableColumn>
    <tableColumn id="4" xr3:uid="{788E80CE-583D-4415-8082-39526F2715ED}" name="Product ID" dataDxfId="55">
      <calculatedColumnFormula>IF(Purchase_Data[[#This Row],[HSN Code]]="", "", IFERROR(_xlfn.XLOOKUP(Purchase_Data[[#This Row],[HSN Code]], Products!F:F, Products!D:D), ""))</calculatedColumnFormula>
    </tableColumn>
    <tableColumn id="6" xr3:uid="{30CB6A2D-6BED-4DB4-9AE1-D704A0AE4CC8}" name=" P Units" dataDxfId="54"/>
    <tableColumn id="9" xr3:uid="{DBDA9A11-C77E-4E21-B7AC-4CBB98153E6B}" name="Purchase Date" dataDxfId="53"/>
    <tableColumn id="7" xr3:uid="{7A095DBD-D933-4A05-A7F7-521A2E15ED6C}" name="Unit Price" dataDxfId="52">
      <calculatedColumnFormula>IF(Purchase_Data[[#This Row],[HSN Code]]="","",IFERROR( _xlfn.XLOOKUP(Purchase_Data[[#This Row],[HSN Code]],Products!F:F,Products!G:G,""),""))</calculatedColumnFormula>
    </tableColumn>
    <tableColumn id="8" xr3:uid="{244CF255-D94A-4A6A-8241-01B6489F5E52}" name="Total Amount" dataDxfId="51">
      <calculatedColumnFormula>IFERROR(Purchase_Data[[#This Row],[ P Units]]*Purchase_Data[[#This Row],[Unit Price]],"")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4208FB-2760-435D-8A59-5AD9884A61A0}" name="Sales_Data" displayName="Sales_Data" ref="D8:T25" totalsRowShown="0" headerRowDxfId="50" dataDxfId="49" headerRowBorderDxfId="47" tableBorderDxfId="48">
  <autoFilter ref="D8:T25" xr:uid="{664208FB-2760-435D-8A59-5AD9884A61A0}"/>
  <tableColumns count="17">
    <tableColumn id="1" xr3:uid="{338CF213-B976-4F7C-AB03-92AD5CB01621}" name="Sales ID" dataDxfId="46"/>
    <tableColumn id="2" xr3:uid="{A1F72C1D-FEF1-4421-AEDE-809FFE5101C2}" name="Sales Date" dataDxfId="45"/>
    <tableColumn id="3" xr3:uid="{348A53AB-0638-46CC-AE89-3A3F570D67A8}" name="Customer ID" dataDxfId="44"/>
    <tableColumn id="4" xr3:uid="{D2D3BD2F-1C45-4ECD-9B64-C4855FB61993}" name="Customer Name" dataDxfId="43">
      <calculatedColumnFormula>IFERROR(VLOOKUP(F9,Customers_Data[#All],2,0),"")</calculatedColumnFormula>
    </tableColumn>
    <tableColumn id="5" xr3:uid="{2945D6F1-130E-49C5-A0C4-230E8C0557EE}" name="HSN Code" dataDxfId="27"/>
    <tableColumn id="6" xr3:uid="{463E2026-185F-4065-8A3B-8DED47B2E4D8}" name="Product Name" dataDxfId="26">
      <calculatedColumnFormula>IF(Sales_Data[[#This Row],[HSN Code]]="","",IFERROR(_xlfn.XLOOKUP(Sales_Data[[#This Row],[HSN Code]],Products!F:F,Products!E:E),""))</calculatedColumnFormula>
    </tableColumn>
    <tableColumn id="17" xr3:uid="{E4BBE6B9-2F05-4D9F-B5EE-0FABC31DAC0B}" name="Stock" dataDxfId="42">
      <calculatedColumnFormula>IFERROR(VLOOKUP(Sales_Data[[#This Row],[HSN Code]],Inventory[#All],6,0),"")</calculatedColumnFormula>
    </tableColumn>
    <tableColumn id="7" xr3:uid="{13C37A36-A136-4472-9DBF-6ED3F68B70C4}" name=" S Units" dataDxfId="41"/>
    <tableColumn id="8" xr3:uid="{1B0D1A0D-D4E4-4C76-8A87-13F91A9C6ADA}" name="Selling Price" dataDxfId="40">
      <calculatedColumnFormula>IF(H9="","",IFERROR(_xlfn.XLOOKUP(H9,Products!F:F,Products!H:H,""),""))</calculatedColumnFormula>
    </tableColumn>
    <tableColumn id="9" xr3:uid="{54D9BACC-612F-4329-9039-34D886F36001}" name="Total Amount" dataDxfId="39">
      <calculatedColumnFormula>IFERROR(L9*K9,"")</calculatedColumnFormula>
    </tableColumn>
    <tableColumn id="10" xr3:uid="{6C09C890-DF20-41B9-9AD2-9636F651F320}" name="GST %" dataDxfId="38"/>
    <tableColumn id="11" xr3:uid="{6B820C09-23EF-4107-8E73-3DC8F772A730}" name="GST Amount" dataDxfId="37">
      <calculatedColumnFormula>IFERROR(M9*N9,"")</calculatedColumnFormula>
    </tableColumn>
    <tableColumn id="12" xr3:uid="{D6486078-F064-4568-B5C9-6EC6ADD3AFE3}" name="Discount (%)" dataDxfId="36"/>
    <tableColumn id="13" xr3:uid="{BCC386C0-E977-466C-BA63-2CED9D589A98}" name="Discount Amount" dataDxfId="35">
      <calculatedColumnFormula>IFERROR(M9*P9,"")</calculatedColumnFormula>
    </tableColumn>
    <tableColumn id="14" xr3:uid="{4AA89F56-9C38-4ECE-A9AF-C1A9EEA19EDB}" name="Net Amount" dataDxfId="34">
      <calculatedColumnFormula>IFERROR(M9+O9-Q9,"")</calculatedColumnFormula>
    </tableColumn>
    <tableColumn id="15" xr3:uid="{3BDF9A49-05BA-4CEE-BE66-8D56213661E6}" name="Payment Status" dataDxfId="33"/>
    <tableColumn id="16" xr3:uid="{6C527528-5C33-45E9-BD2A-533B34C5485D}" name="Payment Mode" dataDxfId="3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7F0F7C-F0BE-4001-B4FD-BA5832DF5D5D}" name="Inventory" displayName="Inventory" ref="D9:J24" totalsRowShown="0" headerRowDxfId="18" dataDxfId="17">
  <autoFilter ref="D9:J24" xr:uid="{1E7F0F7C-F0BE-4001-B4FD-BA5832DF5D5D}"/>
  <tableColumns count="7">
    <tableColumn id="1" xr3:uid="{B200A0BA-CAEB-4A96-BDFF-FD8195959504}" name="HSN Code" dataDxfId="16"/>
    <tableColumn id="2" xr3:uid="{68F206EF-0697-4951-BDB0-E809BDEED889}" name="Product ID" dataDxfId="15">
      <calculatedColumnFormula>IF(Products!D9=0,"",IFERROR(Products!D9,""))</calculatedColumnFormula>
    </tableColumn>
    <tableColumn id="3" xr3:uid="{F254982F-FF18-4CA6-A17B-AC8BA20FB2C2}" name="Product Name" dataDxfId="14">
      <calculatedColumnFormula>IF(Inventory[[#This Row],[HSN Code]]="","",IFERROR(_xlfn.XLOOKUP(Inventory[[#This Row],[HSN Code]],Products!F:F,Products!E:E),""))</calculatedColumnFormula>
    </tableColumn>
    <tableColumn id="4" xr3:uid="{D8EF6158-58B8-43E7-96CC-3B131F0509D8}" name=" P Units" dataDxfId="13">
      <calculatedColumnFormula>SUMIF(Purchase_Data[[#All],[Product Name]],Inventory[[#This Row],[Product Name]],Purchase_Data[[#All],[ P Units]])</calculatedColumnFormula>
    </tableColumn>
    <tableColumn id="5" xr3:uid="{7E0B201E-05FB-4D96-AF3A-771629BB2C4C}" name=" S Units" dataDxfId="12">
      <calculatedColumnFormula>SUMIF(Sales_Data[Product Name],Sales!I9,Sales_Data[[ S Units]])</calculatedColumnFormula>
    </tableColumn>
    <tableColumn id="6" xr3:uid="{3C3B3D6D-38E3-4856-863C-C8E0B52947FF}" name=" Stock" dataDxfId="11">
      <calculatedColumnFormula>Inventory[[#This Row],[ P Units]]-Inventory[[#This Row],[ S Units]]</calculatedColumnFormula>
    </tableColumn>
    <tableColumn id="8" xr3:uid="{790F2979-7403-43F4-AA5F-5823A04F38C1}" name="Stock Status" dataDxfId="10">
      <calculatedColumnFormula>IF(Inventory[[#This Row],[ Stock]]=0,"Out Of Stock",   IF(Inventory[[#This Row],[ Stock]]&lt;=20,"Low Stock","In Stock"))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hyperlink" Target="mailto:sales@globaltechsupplies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B6F2-935E-47B2-926D-2156133CBC37}">
  <dimension ref="A1:B2"/>
  <sheetViews>
    <sheetView workbookViewId="0"/>
  </sheetViews>
  <sheetFormatPr defaultRowHeight="14.4" x14ac:dyDescent="0.3"/>
  <cols>
    <col min="1" max="1" width="5.33203125" style="2" customWidth="1"/>
    <col min="2" max="2" width="21.88671875" style="1" customWidth="1"/>
    <col min="3" max="8" width="8.88671875" style="2"/>
    <col min="9" max="12" width="8.88671875" style="2" customWidth="1"/>
    <col min="13" max="16384" width="8.88671875" style="2"/>
  </cols>
  <sheetData>
    <row r="1" spans="1:2" x14ac:dyDescent="0.3">
      <c r="B1" s="2"/>
    </row>
    <row r="2" spans="1:2" x14ac:dyDescent="0.3">
      <c r="A2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0E12-9426-4FFB-8E19-3A91E9593AE4}">
  <dimension ref="A1:H29"/>
  <sheetViews>
    <sheetView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8" sqref="D8:H28"/>
    </sheetView>
  </sheetViews>
  <sheetFormatPr defaultRowHeight="14.4" x14ac:dyDescent="0.3"/>
  <cols>
    <col min="1" max="1" width="5.33203125" style="2" customWidth="1"/>
    <col min="2" max="2" width="21.88671875" style="1" customWidth="1"/>
    <col min="3" max="3" width="5.21875" style="2" customWidth="1"/>
    <col min="4" max="4" width="13.21875" style="2" customWidth="1"/>
    <col min="5" max="5" width="16.44140625" style="2" customWidth="1"/>
    <col min="6" max="6" width="15.6640625" style="2" customWidth="1"/>
    <col min="7" max="7" width="23.88671875" style="2" bestFit="1" customWidth="1"/>
    <col min="8" max="8" width="38.109375" style="2" bestFit="1" customWidth="1"/>
    <col min="9" max="9" width="30" style="2" bestFit="1" customWidth="1"/>
    <col min="10" max="10" width="12.21875" style="2" bestFit="1" customWidth="1"/>
    <col min="11" max="16384" width="8.88671875" style="2"/>
  </cols>
  <sheetData>
    <row r="1" spans="1:8" x14ac:dyDescent="0.3">
      <c r="B1" s="2"/>
    </row>
    <row r="2" spans="1:8" x14ac:dyDescent="0.3">
      <c r="A2" s="3"/>
    </row>
    <row r="8" spans="1:8" x14ac:dyDescent="0.3">
      <c r="D8" s="7" t="s">
        <v>0</v>
      </c>
      <c r="E8" s="7" t="s">
        <v>49</v>
      </c>
      <c r="F8" s="7" t="s">
        <v>1</v>
      </c>
      <c r="G8" s="7" t="s">
        <v>2</v>
      </c>
      <c r="H8" s="7" t="s">
        <v>3</v>
      </c>
    </row>
    <row r="9" spans="1:8" x14ac:dyDescent="0.3">
      <c r="D9" s="2" t="s">
        <v>4</v>
      </c>
      <c r="E9" s="2" t="s">
        <v>51</v>
      </c>
      <c r="F9" s="4">
        <v>9876543210</v>
      </c>
      <c r="G9" s="2" t="s">
        <v>52</v>
      </c>
      <c r="H9" s="2" t="s">
        <v>53</v>
      </c>
    </row>
    <row r="10" spans="1:8" x14ac:dyDescent="0.3">
      <c r="D10" s="2" t="s">
        <v>5</v>
      </c>
      <c r="E10" s="2" t="s">
        <v>54</v>
      </c>
      <c r="F10" s="4">
        <v>9811122233</v>
      </c>
      <c r="G10" s="2" t="s">
        <v>55</v>
      </c>
      <c r="H10" s="2" t="s">
        <v>56</v>
      </c>
    </row>
    <row r="11" spans="1:8" x14ac:dyDescent="0.3">
      <c r="D11" s="2" t="s">
        <v>6</v>
      </c>
      <c r="E11" s="2" t="s">
        <v>57</v>
      </c>
      <c r="F11" s="4">
        <v>9899988776</v>
      </c>
      <c r="G11" s="2" t="s">
        <v>58</v>
      </c>
      <c r="H11" s="2" t="s">
        <v>59</v>
      </c>
    </row>
    <row r="12" spans="1:8" x14ac:dyDescent="0.3">
      <c r="D12" s="2" t="s">
        <v>7</v>
      </c>
      <c r="E12" s="2" t="s">
        <v>60</v>
      </c>
      <c r="F12" s="4">
        <v>9034123456</v>
      </c>
      <c r="G12" s="2" t="s">
        <v>61</v>
      </c>
      <c r="H12" s="2" t="s">
        <v>62</v>
      </c>
    </row>
    <row r="13" spans="1:8" x14ac:dyDescent="0.3">
      <c r="D13" s="2" t="s">
        <v>8</v>
      </c>
      <c r="E13" s="2" t="s">
        <v>63</v>
      </c>
      <c r="F13" s="4">
        <v>9765432109</v>
      </c>
      <c r="G13" s="2" t="s">
        <v>64</v>
      </c>
      <c r="H13" s="2" t="s">
        <v>65</v>
      </c>
    </row>
    <row r="14" spans="1:8" x14ac:dyDescent="0.3">
      <c r="D14" s="2" t="s">
        <v>9</v>
      </c>
      <c r="E14" s="2" t="s">
        <v>66</v>
      </c>
      <c r="F14" s="4">
        <v>9087766543</v>
      </c>
      <c r="G14" s="2" t="s">
        <v>67</v>
      </c>
      <c r="H14" s="2" t="s">
        <v>68</v>
      </c>
    </row>
    <row r="15" spans="1:8" x14ac:dyDescent="0.3">
      <c r="D15" s="2" t="s">
        <v>10</v>
      </c>
      <c r="E15" s="2" t="s">
        <v>69</v>
      </c>
      <c r="F15" s="4">
        <v>9845123789</v>
      </c>
      <c r="G15" s="2" t="s">
        <v>70</v>
      </c>
      <c r="H15" s="2" t="s">
        <v>71</v>
      </c>
    </row>
    <row r="16" spans="1:8" x14ac:dyDescent="0.3">
      <c r="D16" s="2" t="s">
        <v>11</v>
      </c>
      <c r="E16" s="2" t="s">
        <v>72</v>
      </c>
      <c r="F16" s="4">
        <v>9823445566</v>
      </c>
      <c r="G16" s="2" t="s">
        <v>73</v>
      </c>
      <c r="H16" s="2" t="s">
        <v>74</v>
      </c>
    </row>
    <row r="17" spans="4:8" x14ac:dyDescent="0.3">
      <c r="D17" s="2" t="s">
        <v>12</v>
      </c>
      <c r="E17" s="2" t="s">
        <v>75</v>
      </c>
      <c r="F17" s="4">
        <v>9988776655</v>
      </c>
      <c r="G17" s="2" t="s">
        <v>76</v>
      </c>
      <c r="H17" s="2" t="s">
        <v>77</v>
      </c>
    </row>
    <row r="18" spans="4:8" x14ac:dyDescent="0.3">
      <c r="D18" s="2" t="s">
        <v>13</v>
      </c>
      <c r="E18" s="2" t="s">
        <v>78</v>
      </c>
      <c r="F18" s="4">
        <v>9745612398</v>
      </c>
      <c r="G18" s="2" t="s">
        <v>79</v>
      </c>
      <c r="H18" s="2" t="s">
        <v>80</v>
      </c>
    </row>
    <row r="19" spans="4:8" x14ac:dyDescent="0.3">
      <c r="D19" s="2" t="s">
        <v>14</v>
      </c>
      <c r="E19" s="2" t="s">
        <v>81</v>
      </c>
      <c r="F19" s="4">
        <v>9638527410</v>
      </c>
      <c r="G19" s="2" t="s">
        <v>82</v>
      </c>
      <c r="H19" s="2" t="s">
        <v>83</v>
      </c>
    </row>
    <row r="20" spans="4:8" x14ac:dyDescent="0.3">
      <c r="D20" s="2" t="s">
        <v>15</v>
      </c>
      <c r="E20" s="2" t="s">
        <v>84</v>
      </c>
      <c r="F20" s="4">
        <v>9478123098</v>
      </c>
      <c r="G20" s="2" t="s">
        <v>85</v>
      </c>
      <c r="H20" s="2" t="s">
        <v>86</v>
      </c>
    </row>
    <row r="21" spans="4:8" x14ac:dyDescent="0.3">
      <c r="D21" s="2" t="s">
        <v>87</v>
      </c>
      <c r="E21" s="2" t="s">
        <v>88</v>
      </c>
      <c r="F21" s="4">
        <v>9543210987</v>
      </c>
      <c r="G21" s="2" t="s">
        <v>89</v>
      </c>
      <c r="H21" s="2" t="s">
        <v>90</v>
      </c>
    </row>
    <row r="22" spans="4:8" x14ac:dyDescent="0.3">
      <c r="D22" s="2" t="s">
        <v>91</v>
      </c>
      <c r="E22" s="2" t="s">
        <v>92</v>
      </c>
      <c r="F22" s="4">
        <v>9654123876</v>
      </c>
      <c r="G22" s="2" t="s">
        <v>93</v>
      </c>
      <c r="H22" s="2" t="s">
        <v>94</v>
      </c>
    </row>
    <row r="23" spans="4:8" x14ac:dyDescent="0.3">
      <c r="D23" s="2" t="s">
        <v>95</v>
      </c>
      <c r="E23" s="2" t="s">
        <v>96</v>
      </c>
      <c r="F23" s="4">
        <v>9871203344</v>
      </c>
      <c r="G23" s="2" t="s">
        <v>97</v>
      </c>
      <c r="H23" s="2" t="s">
        <v>98</v>
      </c>
    </row>
    <row r="24" spans="4:8" x14ac:dyDescent="0.3">
      <c r="D24" s="2" t="s">
        <v>219</v>
      </c>
      <c r="E24" s="2" t="s">
        <v>224</v>
      </c>
      <c r="F24" s="4">
        <v>9871203345</v>
      </c>
      <c r="G24" s="2" t="s">
        <v>229</v>
      </c>
      <c r="H24" s="2" t="s">
        <v>234</v>
      </c>
    </row>
    <row r="25" spans="4:8" x14ac:dyDescent="0.3">
      <c r="D25" s="2" t="s">
        <v>220</v>
      </c>
      <c r="E25" s="2" t="s">
        <v>225</v>
      </c>
      <c r="F25" s="4">
        <v>9871203346</v>
      </c>
      <c r="G25" s="2" t="s">
        <v>230</v>
      </c>
      <c r="H25" s="2" t="s">
        <v>235</v>
      </c>
    </row>
    <row r="26" spans="4:8" x14ac:dyDescent="0.3">
      <c r="D26" s="2" t="s">
        <v>221</v>
      </c>
      <c r="E26" s="2" t="s">
        <v>226</v>
      </c>
      <c r="F26" s="4">
        <v>9871203347</v>
      </c>
      <c r="G26" s="2" t="s">
        <v>231</v>
      </c>
      <c r="H26" s="2" t="s">
        <v>236</v>
      </c>
    </row>
    <row r="27" spans="4:8" x14ac:dyDescent="0.3">
      <c r="D27" s="2" t="s">
        <v>222</v>
      </c>
      <c r="E27" s="2" t="s">
        <v>227</v>
      </c>
      <c r="F27" s="4">
        <v>9871203348</v>
      </c>
      <c r="G27" s="2" t="s">
        <v>232</v>
      </c>
      <c r="H27" s="2" t="s">
        <v>237</v>
      </c>
    </row>
    <row r="28" spans="4:8" x14ac:dyDescent="0.3">
      <c r="D28" s="2" t="s">
        <v>223</v>
      </c>
      <c r="E28" s="2" t="s">
        <v>228</v>
      </c>
      <c r="F28" s="4">
        <v>9871203349</v>
      </c>
      <c r="G28" s="2" t="s">
        <v>233</v>
      </c>
      <c r="H28" s="2" t="s">
        <v>238</v>
      </c>
    </row>
    <row r="29" spans="4:8" x14ac:dyDescent="0.3">
      <c r="E29" s="14"/>
      <c r="F29" s="15"/>
      <c r="G29" s="14"/>
      <c r="H29" s="14"/>
    </row>
  </sheetData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2E2A-6CAE-4553-B9C3-8F05940F02E8}">
  <dimension ref="A1:I23"/>
  <sheetViews>
    <sheetView zoomScaleNormal="10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J13" sqref="J13"/>
    </sheetView>
  </sheetViews>
  <sheetFormatPr defaultRowHeight="14.4" x14ac:dyDescent="0.3"/>
  <cols>
    <col min="1" max="1" width="5.33203125" style="2" customWidth="1"/>
    <col min="2" max="2" width="21.88671875" style="1" customWidth="1"/>
    <col min="3" max="3" width="5.21875" style="2" customWidth="1"/>
    <col min="4" max="4" width="12.109375" style="2" bestFit="1" customWidth="1"/>
    <col min="5" max="5" width="21.33203125" style="2" bestFit="1" customWidth="1"/>
    <col min="6" max="6" width="11.5546875" style="2" bestFit="1" customWidth="1"/>
    <col min="7" max="7" width="15.5546875" style="2" bestFit="1" customWidth="1"/>
    <col min="8" max="8" width="13.21875" style="2" bestFit="1" customWidth="1"/>
    <col min="9" max="9" width="11.6640625" style="2" bestFit="1" customWidth="1"/>
    <col min="10" max="16384" width="8.88671875" style="2"/>
  </cols>
  <sheetData>
    <row r="1" spans="1:9" x14ac:dyDescent="0.3">
      <c r="B1" s="2"/>
    </row>
    <row r="2" spans="1:9" x14ac:dyDescent="0.3">
      <c r="A2" s="3"/>
    </row>
    <row r="8" spans="1:9" x14ac:dyDescent="0.3">
      <c r="D8" s="8" t="s">
        <v>16</v>
      </c>
      <c r="E8" s="8" t="s">
        <v>17</v>
      </c>
      <c r="F8" s="8" t="s">
        <v>44</v>
      </c>
      <c r="G8" s="8" t="s">
        <v>178</v>
      </c>
      <c r="H8" s="8" t="s">
        <v>99</v>
      </c>
      <c r="I8" s="8" t="s">
        <v>30</v>
      </c>
    </row>
    <row r="9" spans="1:9" x14ac:dyDescent="0.3">
      <c r="D9" s="2" t="s">
        <v>18</v>
      </c>
      <c r="E9" s="2" t="s">
        <v>100</v>
      </c>
      <c r="F9" s="2" t="s">
        <v>101</v>
      </c>
      <c r="G9" s="4">
        <v>250</v>
      </c>
      <c r="H9" s="4">
        <v>399</v>
      </c>
      <c r="I9" s="2" t="s">
        <v>32</v>
      </c>
    </row>
    <row r="10" spans="1:9" x14ac:dyDescent="0.3">
      <c r="D10" s="2" t="s">
        <v>19</v>
      </c>
      <c r="E10" s="2" t="s">
        <v>102</v>
      </c>
      <c r="F10" s="2" t="s">
        <v>103</v>
      </c>
      <c r="G10" s="4">
        <v>350</v>
      </c>
      <c r="H10" s="4">
        <v>499</v>
      </c>
      <c r="I10" s="2" t="s">
        <v>33</v>
      </c>
    </row>
    <row r="11" spans="1:9" x14ac:dyDescent="0.3">
      <c r="D11" s="2" t="s">
        <v>20</v>
      </c>
      <c r="E11" s="2" t="s">
        <v>104</v>
      </c>
      <c r="F11" s="2" t="s">
        <v>105</v>
      </c>
      <c r="G11" s="4">
        <v>450</v>
      </c>
      <c r="H11" s="4">
        <v>699</v>
      </c>
      <c r="I11" s="2" t="s">
        <v>34</v>
      </c>
    </row>
    <row r="12" spans="1:9" x14ac:dyDescent="0.3">
      <c r="D12" s="2" t="s">
        <v>21</v>
      </c>
      <c r="E12" s="2" t="s">
        <v>106</v>
      </c>
      <c r="F12" s="2" t="s">
        <v>107</v>
      </c>
      <c r="G12" s="4">
        <v>6500</v>
      </c>
      <c r="H12" s="4">
        <v>7800</v>
      </c>
      <c r="I12" s="2" t="s">
        <v>35</v>
      </c>
    </row>
    <row r="13" spans="1:9" x14ac:dyDescent="0.3">
      <c r="D13" s="2" t="s">
        <v>22</v>
      </c>
      <c r="E13" s="2" t="s">
        <v>108</v>
      </c>
      <c r="F13" s="2" t="s">
        <v>109</v>
      </c>
      <c r="G13" s="4">
        <v>3200</v>
      </c>
      <c r="H13" s="4">
        <v>3999</v>
      </c>
      <c r="I13" s="2" t="s">
        <v>36</v>
      </c>
    </row>
    <row r="14" spans="1:9" x14ac:dyDescent="0.3">
      <c r="D14" s="2" t="s">
        <v>23</v>
      </c>
      <c r="E14" s="2" t="s">
        <v>110</v>
      </c>
      <c r="F14" s="2" t="s">
        <v>111</v>
      </c>
      <c r="G14" s="4">
        <v>500</v>
      </c>
      <c r="H14" s="4">
        <v>699</v>
      </c>
      <c r="I14" s="2" t="s">
        <v>37</v>
      </c>
    </row>
    <row r="15" spans="1:9" x14ac:dyDescent="0.3">
      <c r="D15" s="2" t="s">
        <v>24</v>
      </c>
      <c r="E15" s="2" t="s">
        <v>112</v>
      </c>
      <c r="F15" s="2" t="s">
        <v>113</v>
      </c>
      <c r="G15" s="4">
        <v>120</v>
      </c>
      <c r="H15" s="4">
        <v>199</v>
      </c>
      <c r="I15" s="2" t="s">
        <v>38</v>
      </c>
    </row>
    <row r="16" spans="1:9" x14ac:dyDescent="0.3">
      <c r="D16" s="2" t="s">
        <v>25</v>
      </c>
      <c r="E16" s="2" t="s">
        <v>114</v>
      </c>
      <c r="F16" s="2" t="s">
        <v>115</v>
      </c>
      <c r="G16" s="4">
        <v>2200</v>
      </c>
      <c r="H16" s="4">
        <v>2999</v>
      </c>
      <c r="I16" s="2" t="s">
        <v>39</v>
      </c>
    </row>
    <row r="17" spans="4:9" x14ac:dyDescent="0.3">
      <c r="D17" s="2" t="s">
        <v>26</v>
      </c>
      <c r="E17" s="2" t="s">
        <v>116</v>
      </c>
      <c r="F17" s="2" t="s">
        <v>117</v>
      </c>
      <c r="G17" s="4">
        <v>42000</v>
      </c>
      <c r="H17" s="4">
        <v>47999</v>
      </c>
      <c r="I17" s="2" t="s">
        <v>40</v>
      </c>
    </row>
    <row r="18" spans="4:9" x14ac:dyDescent="0.3">
      <c r="D18" s="2" t="s">
        <v>27</v>
      </c>
      <c r="E18" s="2" t="s">
        <v>118</v>
      </c>
      <c r="F18" s="2" t="s">
        <v>119</v>
      </c>
      <c r="G18" s="4">
        <v>900</v>
      </c>
      <c r="H18" s="4">
        <v>1199</v>
      </c>
      <c r="I18" s="2" t="s">
        <v>41</v>
      </c>
    </row>
    <row r="19" spans="4:9" x14ac:dyDescent="0.3">
      <c r="D19" s="2" t="s">
        <v>28</v>
      </c>
      <c r="E19" s="2" t="s">
        <v>239</v>
      </c>
      <c r="F19" s="2" t="s">
        <v>120</v>
      </c>
      <c r="G19" s="4">
        <v>1500</v>
      </c>
      <c r="H19" s="4">
        <v>1999</v>
      </c>
      <c r="I19" s="2" t="s">
        <v>42</v>
      </c>
    </row>
    <row r="20" spans="4:9" x14ac:dyDescent="0.3">
      <c r="D20" s="2" t="s">
        <v>29</v>
      </c>
      <c r="E20" s="2" t="s">
        <v>240</v>
      </c>
      <c r="F20" s="2" t="s">
        <v>121</v>
      </c>
      <c r="G20" s="4">
        <v>25</v>
      </c>
      <c r="H20" s="4">
        <v>40</v>
      </c>
      <c r="I20" s="2" t="s">
        <v>43</v>
      </c>
    </row>
    <row r="21" spans="4:9" x14ac:dyDescent="0.3">
      <c r="D21" s="2" t="s">
        <v>122</v>
      </c>
      <c r="E21" s="2" t="s">
        <v>241</v>
      </c>
      <c r="F21" s="2" t="s">
        <v>123</v>
      </c>
      <c r="G21" s="4">
        <v>450</v>
      </c>
      <c r="H21" s="4">
        <v>650</v>
      </c>
      <c r="I21" s="2" t="s">
        <v>124</v>
      </c>
    </row>
    <row r="22" spans="4:9" x14ac:dyDescent="0.3">
      <c r="D22" s="2" t="s">
        <v>125</v>
      </c>
      <c r="E22" s="2" t="s">
        <v>242</v>
      </c>
      <c r="F22" s="2" t="s">
        <v>126</v>
      </c>
      <c r="G22" s="4">
        <v>320</v>
      </c>
      <c r="H22" s="4">
        <v>500</v>
      </c>
      <c r="I22" s="2" t="s">
        <v>127</v>
      </c>
    </row>
    <row r="23" spans="4:9" x14ac:dyDescent="0.3">
      <c r="D23" s="2" t="s">
        <v>128</v>
      </c>
      <c r="E23" s="2" t="s">
        <v>243</v>
      </c>
      <c r="F23" s="2" t="s">
        <v>129</v>
      </c>
      <c r="G23" s="4">
        <v>80</v>
      </c>
      <c r="H23" s="4">
        <v>120</v>
      </c>
      <c r="I23" s="2" t="s">
        <v>130</v>
      </c>
    </row>
  </sheetData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7BE7F-6180-45EA-BD04-01FBCD869966}">
  <dimension ref="A1:J23"/>
  <sheetViews>
    <sheetView topLeftCell="A4" workbookViewId="0">
      <pane xSplit="3" ySplit="5" topLeftCell="D9" activePane="bottomRight" state="frozen"/>
      <selection activeCell="A4" sqref="A4"/>
      <selection pane="topRight" activeCell="D4" sqref="D4"/>
      <selection pane="bottomLeft" activeCell="A9" sqref="A9"/>
      <selection pane="bottomRight" activeCell="F25" sqref="F25"/>
    </sheetView>
  </sheetViews>
  <sheetFormatPr defaultRowHeight="14.4" x14ac:dyDescent="0.3"/>
  <cols>
    <col min="1" max="1" width="5.33203125" style="2" customWidth="1"/>
    <col min="2" max="2" width="21.88671875" style="1" customWidth="1"/>
    <col min="3" max="3" width="5.33203125" style="2" customWidth="1"/>
    <col min="4" max="4" width="11.5546875" style="2" bestFit="1" customWidth="1"/>
    <col min="5" max="5" width="11.6640625" style="2" bestFit="1" customWidth="1"/>
    <col min="6" max="6" width="21.33203125" style="2" bestFit="1" customWidth="1"/>
    <col min="7" max="7" width="22" style="2" bestFit="1" customWidth="1"/>
    <col min="8" max="8" width="11" style="2" bestFit="1" customWidth="1"/>
    <col min="9" max="9" width="32.109375" style="2" bestFit="1" customWidth="1"/>
    <col min="10" max="10" width="35.33203125" style="2" bestFit="1" customWidth="1"/>
    <col min="11" max="11" width="11.44140625" style="2" bestFit="1" customWidth="1"/>
    <col min="12" max="16384" width="8.88671875" style="2"/>
  </cols>
  <sheetData>
    <row r="1" spans="1:10" x14ac:dyDescent="0.3">
      <c r="B1" s="2"/>
    </row>
    <row r="2" spans="1:10" x14ac:dyDescent="0.3">
      <c r="A2" s="3"/>
    </row>
    <row r="8" spans="1:10" x14ac:dyDescent="0.3">
      <c r="D8" s="8" t="s">
        <v>44</v>
      </c>
      <c r="E8" s="2" t="s">
        <v>30</v>
      </c>
      <c r="F8" s="2" t="s">
        <v>17</v>
      </c>
      <c r="G8" s="2" t="s">
        <v>31</v>
      </c>
      <c r="H8" s="2" t="s">
        <v>50</v>
      </c>
      <c r="I8" s="2" t="s">
        <v>2</v>
      </c>
      <c r="J8" s="2" t="s">
        <v>3</v>
      </c>
    </row>
    <row r="9" spans="1:10" x14ac:dyDescent="0.3">
      <c r="D9" s="2" t="s">
        <v>101</v>
      </c>
      <c r="E9" s="2" t="s">
        <v>32</v>
      </c>
      <c r="F9" s="2" t="s">
        <v>100</v>
      </c>
      <c r="G9" s="2" t="s">
        <v>131</v>
      </c>
      <c r="H9" s="2">
        <v>9811123456</v>
      </c>
      <c r="I9" s="2" t="s">
        <v>132</v>
      </c>
      <c r="J9" s="2" t="s">
        <v>133</v>
      </c>
    </row>
    <row r="10" spans="1:10" x14ac:dyDescent="0.3">
      <c r="D10" s="2" t="s">
        <v>103</v>
      </c>
      <c r="E10" s="2" t="s">
        <v>33</v>
      </c>
      <c r="F10" s="2" t="s">
        <v>102</v>
      </c>
      <c r="G10" s="2" t="s">
        <v>134</v>
      </c>
      <c r="H10" s="2">
        <v>9876543210</v>
      </c>
      <c r="I10" s="2" t="s">
        <v>135</v>
      </c>
      <c r="J10" s="2" t="s">
        <v>136</v>
      </c>
    </row>
    <row r="11" spans="1:10" x14ac:dyDescent="0.3">
      <c r="D11" s="2" t="s">
        <v>105</v>
      </c>
      <c r="E11" s="2" t="s">
        <v>34</v>
      </c>
      <c r="F11" s="2" t="s">
        <v>104</v>
      </c>
      <c r="G11" s="2" t="s">
        <v>137</v>
      </c>
      <c r="H11" s="2">
        <v>9834567890</v>
      </c>
      <c r="I11" s="2" t="s">
        <v>138</v>
      </c>
      <c r="J11" s="2" t="s">
        <v>139</v>
      </c>
    </row>
    <row r="12" spans="1:10" x14ac:dyDescent="0.3">
      <c r="D12" s="2" t="s">
        <v>107</v>
      </c>
      <c r="E12" s="2" t="s">
        <v>35</v>
      </c>
      <c r="F12" s="2" t="s">
        <v>106</v>
      </c>
      <c r="G12" s="2" t="s">
        <v>140</v>
      </c>
      <c r="H12" s="2">
        <v>9823456789</v>
      </c>
      <c r="I12" s="2" t="s">
        <v>141</v>
      </c>
      <c r="J12" s="2" t="s">
        <v>142</v>
      </c>
    </row>
    <row r="13" spans="1:10" x14ac:dyDescent="0.3">
      <c r="D13" s="2" t="s">
        <v>109</v>
      </c>
      <c r="E13" s="2" t="s">
        <v>36</v>
      </c>
      <c r="F13" s="2" t="s">
        <v>108</v>
      </c>
      <c r="G13" s="2" t="s">
        <v>143</v>
      </c>
      <c r="H13" s="2">
        <v>9845011122</v>
      </c>
      <c r="I13" s="2" t="s">
        <v>144</v>
      </c>
      <c r="J13" s="2" t="s">
        <v>145</v>
      </c>
    </row>
    <row r="14" spans="1:10" x14ac:dyDescent="0.3">
      <c r="D14" s="2" t="s">
        <v>111</v>
      </c>
      <c r="E14" s="2" t="s">
        <v>37</v>
      </c>
      <c r="F14" s="2" t="s">
        <v>110</v>
      </c>
      <c r="G14" s="2" t="s">
        <v>146</v>
      </c>
      <c r="H14" s="2">
        <v>9945332211</v>
      </c>
      <c r="I14" s="2" t="s">
        <v>147</v>
      </c>
      <c r="J14" s="2" t="s">
        <v>148</v>
      </c>
    </row>
    <row r="15" spans="1:10" x14ac:dyDescent="0.3">
      <c r="D15" s="2" t="s">
        <v>113</v>
      </c>
      <c r="E15" s="2" t="s">
        <v>38</v>
      </c>
      <c r="F15" s="2" t="s">
        <v>112</v>
      </c>
      <c r="G15" s="2" t="s">
        <v>149</v>
      </c>
      <c r="H15" s="2">
        <v>9810011122</v>
      </c>
      <c r="I15" s="2" t="s">
        <v>150</v>
      </c>
      <c r="J15" s="2" t="s">
        <v>151</v>
      </c>
    </row>
    <row r="16" spans="1:10" x14ac:dyDescent="0.3">
      <c r="D16" s="2" t="s">
        <v>115</v>
      </c>
      <c r="E16" s="2" t="s">
        <v>39</v>
      </c>
      <c r="F16" s="2" t="s">
        <v>114</v>
      </c>
      <c r="G16" s="2" t="s">
        <v>152</v>
      </c>
      <c r="H16" s="2">
        <v>9876012345</v>
      </c>
      <c r="I16" s="2" t="s">
        <v>153</v>
      </c>
      <c r="J16" s="2" t="s">
        <v>154</v>
      </c>
    </row>
    <row r="17" spans="4:10" x14ac:dyDescent="0.3">
      <c r="D17" s="2" t="s">
        <v>117</v>
      </c>
      <c r="E17" s="2" t="s">
        <v>40</v>
      </c>
      <c r="F17" s="2" t="s">
        <v>116</v>
      </c>
      <c r="G17" s="2" t="s">
        <v>155</v>
      </c>
      <c r="H17" s="2">
        <v>9654321789</v>
      </c>
      <c r="I17" s="2" t="s">
        <v>156</v>
      </c>
      <c r="J17" s="2" t="s">
        <v>157</v>
      </c>
    </row>
    <row r="18" spans="4:10" x14ac:dyDescent="0.3">
      <c r="D18" s="2" t="s">
        <v>119</v>
      </c>
      <c r="E18" s="2" t="s">
        <v>41</v>
      </c>
      <c r="F18" s="2" t="s">
        <v>118</v>
      </c>
      <c r="G18" s="2" t="s">
        <v>158</v>
      </c>
      <c r="H18" s="2">
        <v>9876549870</v>
      </c>
      <c r="I18" s="2" t="s">
        <v>159</v>
      </c>
      <c r="J18" s="2" t="s">
        <v>160</v>
      </c>
    </row>
    <row r="19" spans="4:10" x14ac:dyDescent="0.3">
      <c r="D19" s="2" t="s">
        <v>120</v>
      </c>
      <c r="E19" s="2" t="s">
        <v>42</v>
      </c>
      <c r="F19" s="2" t="s">
        <v>239</v>
      </c>
      <c r="G19" s="2" t="s">
        <v>244</v>
      </c>
      <c r="H19" s="2">
        <v>9876549871</v>
      </c>
      <c r="I19" s="5" t="s">
        <v>258</v>
      </c>
      <c r="J19" s="2" t="s">
        <v>253</v>
      </c>
    </row>
    <row r="20" spans="4:10" x14ac:dyDescent="0.3">
      <c r="D20" s="2" t="s">
        <v>121</v>
      </c>
      <c r="E20" s="2" t="s">
        <v>43</v>
      </c>
      <c r="F20" s="2" t="s">
        <v>240</v>
      </c>
      <c r="G20" s="2" t="s">
        <v>245</v>
      </c>
      <c r="H20" s="2">
        <v>9876549872</v>
      </c>
      <c r="I20" s="2" t="s">
        <v>249</v>
      </c>
      <c r="J20" s="2" t="s">
        <v>254</v>
      </c>
    </row>
    <row r="21" spans="4:10" x14ac:dyDescent="0.3">
      <c r="D21" s="2" t="s">
        <v>123</v>
      </c>
      <c r="E21" s="2" t="s">
        <v>124</v>
      </c>
      <c r="F21" s="2" t="s">
        <v>241</v>
      </c>
      <c r="G21" s="2" t="s">
        <v>246</v>
      </c>
      <c r="H21" s="2">
        <v>9876549873</v>
      </c>
      <c r="I21" s="2" t="s">
        <v>250</v>
      </c>
      <c r="J21" s="2" t="s">
        <v>255</v>
      </c>
    </row>
    <row r="22" spans="4:10" x14ac:dyDescent="0.3">
      <c r="D22" s="2" t="s">
        <v>126</v>
      </c>
      <c r="E22" s="2" t="s">
        <v>127</v>
      </c>
      <c r="F22" s="2" t="s">
        <v>242</v>
      </c>
      <c r="G22" s="2" t="s">
        <v>247</v>
      </c>
      <c r="H22" s="2">
        <v>9876549874</v>
      </c>
      <c r="I22" s="2" t="s">
        <v>251</v>
      </c>
      <c r="J22" s="2" t="s">
        <v>256</v>
      </c>
    </row>
    <row r="23" spans="4:10" x14ac:dyDescent="0.3">
      <c r="D23" s="2" t="s">
        <v>129</v>
      </c>
      <c r="E23" s="2" t="s">
        <v>130</v>
      </c>
      <c r="F23" s="2" t="s">
        <v>243</v>
      </c>
      <c r="G23" s="2" t="s">
        <v>248</v>
      </c>
      <c r="H23" s="2">
        <v>9876549875</v>
      </c>
      <c r="I23" s="2" t="s">
        <v>252</v>
      </c>
      <c r="J23" s="2" t="s">
        <v>257</v>
      </c>
    </row>
  </sheetData>
  <phoneticPr fontId="3" type="noConversion"/>
  <hyperlinks>
    <hyperlink ref="I19" r:id="rId1" xr:uid="{9E8FADC7-A96A-4C3B-BA36-14C574462160}"/>
  </hyperlinks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20533-F5D6-42C4-81EA-F903F9DF3FFB}">
  <dimension ref="A1:D11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11" sqref="D11"/>
    </sheetView>
  </sheetViews>
  <sheetFormatPr defaultRowHeight="14.4" x14ac:dyDescent="0.3"/>
  <cols>
    <col min="1" max="1" width="5.33203125" style="2" customWidth="1"/>
    <col min="2" max="2" width="21.88671875" style="1" customWidth="1"/>
    <col min="3" max="3" width="5.44140625" style="2" customWidth="1"/>
    <col min="4" max="4" width="13.6640625" style="2" bestFit="1" customWidth="1"/>
    <col min="5" max="16384" width="8.88671875" style="2"/>
  </cols>
  <sheetData>
    <row r="1" spans="1:4" x14ac:dyDescent="0.3">
      <c r="B1" s="2"/>
    </row>
    <row r="2" spans="1:4" x14ac:dyDescent="0.3">
      <c r="A2" s="3"/>
    </row>
    <row r="9" spans="1:4" x14ac:dyDescent="0.3">
      <c r="D9" s="13" t="s">
        <v>45</v>
      </c>
    </row>
    <row r="11" spans="1:4" x14ac:dyDescent="0.3">
      <c r="D11" s="5" t="s">
        <v>46</v>
      </c>
    </row>
  </sheetData>
  <hyperlinks>
    <hyperlink ref="D11" location="Sales!A1" display="Sales Entry" xr:uid="{694881A1-E89C-43A9-A0C7-65E531F9856E}"/>
    <hyperlink ref="D9" location="Purchase!A1" display="Purchase Entry" xr:uid="{71035348-E032-4BB1-8022-454EC5DC540F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F906-8D6A-4A3A-9FF5-8767570437F2}">
  <dimension ref="A1:M27"/>
  <sheetViews>
    <sheetView workbookViewId="0">
      <pane xSplit="3" ySplit="8" topLeftCell="E15" activePane="bottomRight" state="frozen"/>
      <selection pane="topRight" activeCell="D1" sqref="D1"/>
      <selection pane="bottomLeft" activeCell="A9" sqref="A9"/>
      <selection pane="bottomRight" activeCell="J19" sqref="J19"/>
    </sheetView>
  </sheetViews>
  <sheetFormatPr defaultRowHeight="14.4" x14ac:dyDescent="0.3"/>
  <cols>
    <col min="1" max="1" width="5.33203125" style="2" customWidth="1"/>
    <col min="2" max="2" width="21.88671875" style="1" customWidth="1"/>
    <col min="3" max="3" width="5.44140625" style="2" customWidth="1"/>
    <col min="4" max="5" width="12.77734375" style="2" customWidth="1"/>
    <col min="6" max="6" width="11.6640625" style="2" bestFit="1" customWidth="1"/>
    <col min="7" max="8" width="25.21875" style="2" customWidth="1"/>
    <col min="9" max="9" width="15.33203125" style="2" bestFit="1" customWidth="1"/>
    <col min="10" max="11" width="19.44140625" style="2" customWidth="1"/>
    <col min="12" max="12" width="19.88671875" style="2" customWidth="1"/>
    <col min="13" max="13" width="16" style="2" customWidth="1"/>
    <col min="14" max="16384" width="8.88671875" style="2"/>
  </cols>
  <sheetData>
    <row r="1" spans="1:13" x14ac:dyDescent="0.3">
      <c r="B1" s="2"/>
    </row>
    <row r="2" spans="1:13" x14ac:dyDescent="0.3">
      <c r="A2" s="3"/>
    </row>
    <row r="8" spans="1:13" x14ac:dyDescent="0.3">
      <c r="D8" s="2" t="s">
        <v>47</v>
      </c>
      <c r="E8" s="8" t="s">
        <v>44</v>
      </c>
      <c r="F8" s="2" t="s">
        <v>30</v>
      </c>
      <c r="G8" s="2" t="s">
        <v>31</v>
      </c>
      <c r="H8" s="8" t="s">
        <v>17</v>
      </c>
      <c r="I8" s="2" t="s">
        <v>16</v>
      </c>
      <c r="J8" s="2" t="s">
        <v>215</v>
      </c>
      <c r="K8" s="12" t="s">
        <v>48</v>
      </c>
      <c r="L8" s="2" t="s">
        <v>161</v>
      </c>
      <c r="M8" s="2" t="s">
        <v>162</v>
      </c>
    </row>
    <row r="9" spans="1:13" x14ac:dyDescent="0.3">
      <c r="D9" s="2" t="s">
        <v>163</v>
      </c>
      <c r="E9" s="2" t="s">
        <v>101</v>
      </c>
      <c r="F9" s="2" t="str">
        <f>IFERROR(VLOOKUP(Purchase_Data[[#This Row],[HSN Code]],Vendors_Data[#All],2,0),"")</f>
        <v>VEND001</v>
      </c>
      <c r="G9" s="2" t="str">
        <f>IFERROR(VLOOKUP(Purchase_Data[[#This Row],[HSN Code]],Ven_Data,4,0),"")</f>
        <v>Sharma Distributors</v>
      </c>
      <c r="H9" s="2" t="str">
        <f>IF(Purchase_Data[[#This Row],[HSN Code]]="","",IFERROR(_xlfn.XLOOKUP(Purchase_Data[[#This Row],[HSN Code]],Products!F:F,Products!E:E),))</f>
        <v>Wireless Mouse</v>
      </c>
      <c r="I9" s="2" t="str">
        <f>IF(Purchase_Data[[#This Row],[HSN Code]]="", "", IFERROR(_xlfn.XLOOKUP(Purchase_Data[[#This Row],[HSN Code]], Products!F:F, Products!D:D), ""))</f>
        <v>PROD001</v>
      </c>
      <c r="J9" s="4">
        <v>70</v>
      </c>
      <c r="K9" s="6">
        <v>45839</v>
      </c>
      <c r="L9" s="4">
        <f>IF(Purchase_Data[[#This Row],[HSN Code]]="","",IFERROR( _xlfn.XLOOKUP(Purchase_Data[[#This Row],[HSN Code]],Products!F:F,Products!G:G,""),""))</f>
        <v>250</v>
      </c>
      <c r="M9" s="4">
        <f>IFERROR(Purchase_Data[[#This Row],[ P Units]]*Purchase_Data[[#This Row],[Unit Price]],"")</f>
        <v>17500</v>
      </c>
    </row>
    <row r="10" spans="1:13" x14ac:dyDescent="0.3">
      <c r="D10" s="2" t="s">
        <v>164</v>
      </c>
      <c r="E10" s="2" t="s">
        <v>103</v>
      </c>
      <c r="F10" s="2" t="str">
        <f>IFERROR(VLOOKUP(Purchase_Data[[#This Row],[HSN Code]],Vendors_Data[#All],2,0),"")</f>
        <v>VEND002</v>
      </c>
      <c r="G10" s="2" t="str">
        <f>IFERROR(VLOOKUP(Purchase_Data[[#This Row],[HSN Code]],Ven_Data,4,0),"")</f>
        <v>Gujarat Tech Supplies</v>
      </c>
      <c r="H10" s="2" t="str">
        <f>IF(Purchase_Data[[#This Row],[HSN Code]]="","",IFERROR(_xlfn.XLOOKUP(Purchase_Data[[#This Row],[HSN Code]],Products!F:F,Products!E:E),))</f>
        <v>Keyboard USB</v>
      </c>
      <c r="I10" s="2" t="str">
        <f>IF(Purchase_Data[[#This Row],[HSN Code]]="", "", IFERROR(_xlfn.XLOOKUP(Purchase_Data[[#This Row],[HSN Code]], Products!F:F, Products!D:D), ""))</f>
        <v>PROD002</v>
      </c>
      <c r="J10" s="4">
        <v>52</v>
      </c>
      <c r="K10" s="6">
        <v>45840</v>
      </c>
      <c r="L10" s="4">
        <f>IF(Purchase_Data[[#This Row],[HSN Code]]="","",IFERROR( _xlfn.XLOOKUP(Purchase_Data[[#This Row],[HSN Code]],Products!F:F,Products!G:G,""),""))</f>
        <v>350</v>
      </c>
      <c r="M10" s="4">
        <f>IFERROR(Purchase_Data[[#This Row],[ P Units]]*Purchase_Data[[#This Row],[Unit Price]],"")</f>
        <v>18200</v>
      </c>
    </row>
    <row r="11" spans="1:13" x14ac:dyDescent="0.3">
      <c r="D11" s="2" t="s">
        <v>165</v>
      </c>
      <c r="E11" s="2" t="s">
        <v>105</v>
      </c>
      <c r="F11" s="2" t="str">
        <f>IFERROR(VLOOKUP(Purchase_Data[[#This Row],[HSN Code]],Vendors_Data[#All],2,0),"")</f>
        <v>VEND003</v>
      </c>
      <c r="G11" s="2" t="str">
        <f>IFERROR(VLOOKUP(Purchase_Data[[#This Row],[HSN Code]],Ven_Data,4,0),"")</f>
        <v>Kolkata Office Mart</v>
      </c>
      <c r="H11" s="2" t="str">
        <f>IF(Purchase_Data[[#This Row],[HSN Code]]="","",IFERROR(_xlfn.XLOOKUP(Purchase_Data[[#This Row],[HSN Code]],Products!F:F,Products!E:E),))</f>
        <v>Laptop Stand</v>
      </c>
      <c r="I11" s="2" t="str">
        <f>IF(Purchase_Data[[#This Row],[HSN Code]]="", "", IFERROR(_xlfn.XLOOKUP(Purchase_Data[[#This Row],[HSN Code]], Products!F:F, Products!D:D), ""))</f>
        <v>PROD003</v>
      </c>
      <c r="J11" s="4">
        <v>33</v>
      </c>
      <c r="K11" s="6">
        <v>45841</v>
      </c>
      <c r="L11" s="4">
        <f>IF(Purchase_Data[[#This Row],[HSN Code]]="","",IFERROR( _xlfn.XLOOKUP(Purchase_Data[[#This Row],[HSN Code]],Products!F:F,Products!G:G,""),""))</f>
        <v>450</v>
      </c>
      <c r="M11" s="4">
        <f>IFERROR(Purchase_Data[[#This Row],[ P Units]]*Purchase_Data[[#This Row],[Unit Price]],"")</f>
        <v>14850</v>
      </c>
    </row>
    <row r="12" spans="1:13" x14ac:dyDescent="0.3">
      <c r="D12" s="2" t="s">
        <v>166</v>
      </c>
      <c r="E12" s="2" t="s">
        <v>107</v>
      </c>
      <c r="F12" s="2" t="str">
        <f>IFERROR(VLOOKUP(Purchase_Data[[#This Row],[HSN Code]],Vendors_Data[#All],2,0),"")</f>
        <v>VEND004</v>
      </c>
      <c r="G12" s="2" t="str">
        <f>IFERROR(VLOOKUP(Purchase_Data[[#This Row],[HSN Code]],Ven_Data,4,0),"")</f>
        <v>Mumbai IT Hub</v>
      </c>
      <c r="H12" s="2" t="str">
        <f>IF(Purchase_Data[[#This Row],[HSN Code]]="","",IFERROR(_xlfn.XLOOKUP(Purchase_Data[[#This Row],[HSN Code]],Products!F:F,Products!E:E),))</f>
        <v>LED Monitor 24"</v>
      </c>
      <c r="I12" s="2" t="str">
        <f>IF(Purchase_Data[[#This Row],[HSN Code]]="", "", IFERROR(_xlfn.XLOOKUP(Purchase_Data[[#This Row],[HSN Code]], Products!F:F, Products!D:D), ""))</f>
        <v>PROD004</v>
      </c>
      <c r="J12" s="4">
        <v>89</v>
      </c>
      <c r="K12" s="6">
        <v>45842</v>
      </c>
      <c r="L12" s="4">
        <f>IF(Purchase_Data[[#This Row],[HSN Code]]="","",IFERROR( _xlfn.XLOOKUP(Purchase_Data[[#This Row],[HSN Code]],Products!F:F,Products!G:G,""),""))</f>
        <v>6500</v>
      </c>
      <c r="M12" s="4">
        <f>IFERROR(Purchase_Data[[#This Row],[ P Units]]*Purchase_Data[[#This Row],[Unit Price]],"")</f>
        <v>578500</v>
      </c>
    </row>
    <row r="13" spans="1:13" x14ac:dyDescent="0.3">
      <c r="D13" s="2" t="s">
        <v>167</v>
      </c>
      <c r="E13" s="2" t="s">
        <v>109</v>
      </c>
      <c r="F13" s="2" t="str">
        <f>IFERROR(VLOOKUP(Purchase_Data[[#This Row],[HSN Code]],Vendors_Data[#All],2,0),"")</f>
        <v>VEND005</v>
      </c>
      <c r="G13" s="2" t="str">
        <f>IFERROR(VLOOKUP(Purchase_Data[[#This Row],[HSN Code]],Ven_Data,4,0),"")</f>
        <v>Chennai Systems Ltd</v>
      </c>
      <c r="H13" s="2" t="str">
        <f>IF(Purchase_Data[[#This Row],[HSN Code]]="","",IFERROR(_xlfn.XLOOKUP(Purchase_Data[[#This Row],[HSN Code]],Products!F:F,Products!E:E),))</f>
        <v>External Hard Drive 1TB</v>
      </c>
      <c r="I13" s="2" t="str">
        <f>IF(Purchase_Data[[#This Row],[HSN Code]]="", "", IFERROR(_xlfn.XLOOKUP(Purchase_Data[[#This Row],[HSN Code]], Products!F:F, Products!D:D), ""))</f>
        <v>PROD005</v>
      </c>
      <c r="J13" s="4">
        <v>43</v>
      </c>
      <c r="K13" s="6">
        <v>45843</v>
      </c>
      <c r="L13" s="4">
        <f>IF(Purchase_Data[[#This Row],[HSN Code]]="","",IFERROR( _xlfn.XLOOKUP(Purchase_Data[[#This Row],[HSN Code]],Products!F:F,Products!G:G,""),""))</f>
        <v>3200</v>
      </c>
      <c r="M13" s="4">
        <f>IFERROR(Purchase_Data[[#This Row],[ P Units]]*Purchase_Data[[#This Row],[Unit Price]],"")</f>
        <v>137600</v>
      </c>
    </row>
    <row r="14" spans="1:13" x14ac:dyDescent="0.3">
      <c r="D14" s="2" t="s">
        <v>168</v>
      </c>
      <c r="E14" s="2" t="s">
        <v>111</v>
      </c>
      <c r="F14" s="2" t="str">
        <f>IFERROR(VLOOKUP(Purchase_Data[[#This Row],[HSN Code]],Vendors_Data[#All],2,0),"")</f>
        <v>VEND006</v>
      </c>
      <c r="G14" s="2" t="str">
        <f>IFERROR(VLOOKUP(Purchase_Data[[#This Row],[HSN Code]],Ven_Data,4,0),"")</f>
        <v>Hyderabad Cartridges</v>
      </c>
      <c r="H14" s="2" t="str">
        <f>IF(Purchase_Data[[#This Row],[HSN Code]]="","",IFERROR(_xlfn.XLOOKUP(Purchase_Data[[#This Row],[HSN Code]],Products!F:F,Products!E:E),))</f>
        <v>Printer Ink Cartridge</v>
      </c>
      <c r="I14" s="2" t="str">
        <f>IF(Purchase_Data[[#This Row],[HSN Code]]="", "", IFERROR(_xlfn.XLOOKUP(Purchase_Data[[#This Row],[HSN Code]], Products!F:F, Products!D:D), ""))</f>
        <v>PROD006</v>
      </c>
      <c r="J14" s="4">
        <v>74</v>
      </c>
      <c r="K14" s="6">
        <v>45844</v>
      </c>
      <c r="L14" s="4">
        <f>IF(Purchase_Data[[#This Row],[HSN Code]]="","",IFERROR( _xlfn.XLOOKUP(Purchase_Data[[#This Row],[HSN Code]],Products!F:F,Products!G:G,""),""))</f>
        <v>500</v>
      </c>
      <c r="M14" s="4">
        <f>IFERROR(Purchase_Data[[#This Row],[ P Units]]*Purchase_Data[[#This Row],[Unit Price]],"")</f>
        <v>37000</v>
      </c>
    </row>
    <row r="15" spans="1:13" x14ac:dyDescent="0.3">
      <c r="D15" s="2" t="s">
        <v>169</v>
      </c>
      <c r="E15" s="2" t="s">
        <v>113</v>
      </c>
      <c r="F15" s="2" t="str">
        <f>IFERROR(VLOOKUP(Purchase_Data[[#This Row],[HSN Code]],Vendors_Data[#All],2,0),"")</f>
        <v>VEND007</v>
      </c>
      <c r="G15" s="2" t="str">
        <f>IFERROR(VLOOKUP(Purchase_Data[[#This Row],[HSN Code]],Ven_Data,4,0),"")</f>
        <v>Delhi Cable Solutions</v>
      </c>
      <c r="H15" s="2" t="str">
        <f>IF(Purchase_Data[[#This Row],[HSN Code]]="","",IFERROR(_xlfn.XLOOKUP(Purchase_Data[[#This Row],[HSN Code]],Products!F:F,Products!E:E),))</f>
        <v>USB Type-C Cable</v>
      </c>
      <c r="I15" s="2" t="str">
        <f>IF(Purchase_Data[[#This Row],[HSN Code]]="", "", IFERROR(_xlfn.XLOOKUP(Purchase_Data[[#This Row],[HSN Code]], Products!F:F, Products!D:D), ""))</f>
        <v>PROD007</v>
      </c>
      <c r="J15" s="4">
        <v>40</v>
      </c>
      <c r="K15" s="6">
        <v>45845</v>
      </c>
      <c r="L15" s="4">
        <f>IF(Purchase_Data[[#This Row],[HSN Code]]="","",IFERROR( _xlfn.XLOOKUP(Purchase_Data[[#This Row],[HSN Code]],Products!F:F,Products!G:G,""),""))</f>
        <v>120</v>
      </c>
      <c r="M15" s="4">
        <f>IFERROR(Purchase_Data[[#This Row],[ P Units]]*Purchase_Data[[#This Row],[Unit Price]],"")</f>
        <v>4800</v>
      </c>
    </row>
    <row r="16" spans="1:13" x14ac:dyDescent="0.3">
      <c r="D16" s="2" t="s">
        <v>170</v>
      </c>
      <c r="E16" s="2" t="s">
        <v>115</v>
      </c>
      <c r="F16" s="2" t="str">
        <f>IFERROR(VLOOKUP(Purchase_Data[[#This Row],[HSN Code]],Vendors_Data[#All],2,0),"")</f>
        <v>VEND008</v>
      </c>
      <c r="G16" s="2" t="str">
        <f>IFERROR(VLOOKUP(Purchase_Data[[#This Row],[HSN Code]],Ven_Data,4,0),"")</f>
        <v>Pune Furniture World</v>
      </c>
      <c r="H16" s="2" t="str">
        <f>IF(Purchase_Data[[#This Row],[HSN Code]]="","",IFERROR(_xlfn.XLOOKUP(Purchase_Data[[#This Row],[HSN Code]],Products!F:F,Products!E:E),))</f>
        <v>Office Chair</v>
      </c>
      <c r="I16" s="2" t="str">
        <f>IF(Purchase_Data[[#This Row],[HSN Code]]="", "", IFERROR(_xlfn.XLOOKUP(Purchase_Data[[#This Row],[HSN Code]], Products!F:F, Products!D:D), ""))</f>
        <v>PROD008</v>
      </c>
      <c r="J16" s="4">
        <v>65</v>
      </c>
      <c r="K16" s="6">
        <v>45846</v>
      </c>
      <c r="L16" s="4">
        <f>IF(Purchase_Data[[#This Row],[HSN Code]]="","",IFERROR( _xlfn.XLOOKUP(Purchase_Data[[#This Row],[HSN Code]],Products!F:F,Products!G:G,""),""))</f>
        <v>2200</v>
      </c>
      <c r="M16" s="4">
        <f>IFERROR(Purchase_Data[[#This Row],[ P Units]]*Purchase_Data[[#This Row],[Unit Price]],"")</f>
        <v>143000</v>
      </c>
    </row>
    <row r="17" spans="4:13" x14ac:dyDescent="0.3">
      <c r="D17" s="2" t="s">
        <v>171</v>
      </c>
      <c r="E17" s="2" t="s">
        <v>117</v>
      </c>
      <c r="F17" s="2" t="str">
        <f>IFERROR(VLOOKUP(Purchase_Data[[#This Row],[HSN Code]],Vendors_Data[#All],2,0),"")</f>
        <v>VEND009</v>
      </c>
      <c r="G17" s="2" t="str">
        <f>IFERROR(VLOOKUP(Purchase_Data[[#This Row],[HSN Code]],Ven_Data,4,0),"")</f>
        <v>Infosys Laptops</v>
      </c>
      <c r="H17" s="2" t="str">
        <f>IF(Purchase_Data[[#This Row],[HSN Code]]="","",IFERROR(_xlfn.XLOOKUP(Purchase_Data[[#This Row],[HSN Code]],Products!F:F,Products!E:E),))</f>
        <v>Notebook i5 8GB/512GB</v>
      </c>
      <c r="I17" s="2" t="str">
        <f>IF(Purchase_Data[[#This Row],[HSN Code]]="", "", IFERROR(_xlfn.XLOOKUP(Purchase_Data[[#This Row],[HSN Code]], Products!F:F, Products!D:D), ""))</f>
        <v>PROD009</v>
      </c>
      <c r="J17" s="4">
        <v>62</v>
      </c>
      <c r="K17" s="6">
        <v>45847</v>
      </c>
      <c r="L17" s="4">
        <f>IF(Purchase_Data[[#This Row],[HSN Code]]="","",IFERROR( _xlfn.XLOOKUP(Purchase_Data[[#This Row],[HSN Code]],Products!F:F,Products!G:G,""),""))</f>
        <v>42000</v>
      </c>
      <c r="M17" s="4">
        <f>IFERROR(Purchase_Data[[#This Row],[ P Units]]*Purchase_Data[[#This Row],[Unit Price]],"")</f>
        <v>2604000</v>
      </c>
    </row>
    <row r="18" spans="4:13" x14ac:dyDescent="0.3">
      <c r="D18" s="2" t="s">
        <v>172</v>
      </c>
      <c r="E18" s="2" t="s">
        <v>119</v>
      </c>
      <c r="F18" s="2" t="str">
        <f>IFERROR(VLOOKUP(Purchase_Data[[#This Row],[HSN Code]],Vendors_Data[#All],2,0),"")</f>
        <v>VEND010</v>
      </c>
      <c r="G18" s="2" t="str">
        <f>IFERROR(VLOOKUP(Purchase_Data[[#This Row],[HSN Code]],Ven_Data,4,0),"")</f>
        <v>Bangalore Webcam Store</v>
      </c>
      <c r="H18" s="2" t="str">
        <f>IF(Purchase_Data[[#This Row],[HSN Code]]="","",IFERROR(_xlfn.XLOOKUP(Purchase_Data[[#This Row],[HSN Code]],Products!F:F,Products!E:E),))</f>
        <v>Webcam HD</v>
      </c>
      <c r="I18" s="2" t="str">
        <f>IF(Purchase_Data[[#This Row],[HSN Code]]="", "", IFERROR(_xlfn.XLOOKUP(Purchase_Data[[#This Row],[HSN Code]], Products!F:F, Products!D:D), ""))</f>
        <v>PROD010</v>
      </c>
      <c r="J18" s="4">
        <v>60</v>
      </c>
      <c r="K18" s="6">
        <v>45848</v>
      </c>
      <c r="L18" s="4">
        <f>IF(Purchase_Data[[#This Row],[HSN Code]]="","",IFERROR( _xlfn.XLOOKUP(Purchase_Data[[#This Row],[HSN Code]],Products!F:F,Products!G:G,""),""))</f>
        <v>900</v>
      </c>
      <c r="M18" s="4">
        <f>IFERROR(Purchase_Data[[#This Row],[ P Units]]*Purchase_Data[[#This Row],[Unit Price]],"")</f>
        <v>54000</v>
      </c>
    </row>
    <row r="19" spans="4:13" x14ac:dyDescent="0.3">
      <c r="D19" s="2" t="s">
        <v>173</v>
      </c>
      <c r="E19" s="2" t="s">
        <v>101</v>
      </c>
      <c r="F19" s="2" t="str">
        <f>IFERROR(VLOOKUP(Purchase_Data[[#This Row],[HSN Code]],Vendors_Data[#All],2,0),"")</f>
        <v>VEND001</v>
      </c>
      <c r="G19" s="2" t="str">
        <f>IFERROR(VLOOKUP(Purchase_Data[[#This Row],[HSN Code]],Ven_Data,4,0),"")</f>
        <v>Sharma Distributors</v>
      </c>
      <c r="H19" s="2" t="str">
        <f>IF(Purchase_Data[[#This Row],[HSN Code]]="","",IFERROR(_xlfn.XLOOKUP(Purchase_Data[[#This Row],[HSN Code]],Products!F:F,Products!E:E),))</f>
        <v>Wireless Mouse</v>
      </c>
      <c r="I19" s="2" t="str">
        <f>IF(Purchase_Data[[#This Row],[HSN Code]]="", "", IFERROR(_xlfn.XLOOKUP(Purchase_Data[[#This Row],[HSN Code]], Products!F:F, Products!D:D), ""))</f>
        <v>PROD001</v>
      </c>
      <c r="J19" s="4">
        <v>25</v>
      </c>
      <c r="K19" s="6">
        <v>45849</v>
      </c>
      <c r="L19" s="4">
        <f>IF(Purchase_Data[[#This Row],[HSN Code]]="","",IFERROR( _xlfn.XLOOKUP(Purchase_Data[[#This Row],[HSN Code]],Products!F:F,Products!G:G,""),""))</f>
        <v>250</v>
      </c>
      <c r="M19" s="4">
        <f>IFERROR(Purchase_Data[[#This Row],[ P Units]]*Purchase_Data[[#This Row],[Unit Price]],"")</f>
        <v>6250</v>
      </c>
    </row>
    <row r="20" spans="4:13" x14ac:dyDescent="0.3">
      <c r="D20" s="2" t="s">
        <v>174</v>
      </c>
      <c r="E20" s="2" t="s">
        <v>111</v>
      </c>
      <c r="F20" s="2" t="str">
        <f>IFERROR(VLOOKUP(Purchase_Data[[#This Row],[HSN Code]],Vendors_Data[#All],2,0),"")</f>
        <v>VEND006</v>
      </c>
      <c r="G20" s="2" t="str">
        <f>IFERROR(VLOOKUP(Purchase_Data[[#This Row],[HSN Code]],Ven_Data,4,0),"")</f>
        <v>Hyderabad Cartridges</v>
      </c>
      <c r="H20" s="2" t="str">
        <f>IF(Purchase_Data[[#This Row],[HSN Code]]="","",IFERROR(_xlfn.XLOOKUP(Purchase_Data[[#This Row],[HSN Code]],Products!F:F,Products!E:E),))</f>
        <v>Printer Ink Cartridge</v>
      </c>
      <c r="I20" s="2" t="str">
        <f>IF(Purchase_Data[[#This Row],[HSN Code]]="", "", IFERROR(_xlfn.XLOOKUP(Purchase_Data[[#This Row],[HSN Code]], Products!F:F, Products!D:D), ""))</f>
        <v>PROD006</v>
      </c>
      <c r="J20" s="4">
        <v>20</v>
      </c>
      <c r="K20" s="6">
        <v>45850</v>
      </c>
      <c r="L20" s="4">
        <f>IF(Purchase_Data[[#This Row],[HSN Code]]="","",IFERROR( _xlfn.XLOOKUP(Purchase_Data[[#This Row],[HSN Code]],Products!F:F,Products!G:G,""),""))</f>
        <v>500</v>
      </c>
      <c r="M20" s="4">
        <f>IFERROR(Purchase_Data[[#This Row],[ P Units]]*Purchase_Data[[#This Row],[Unit Price]],"")</f>
        <v>10000</v>
      </c>
    </row>
    <row r="21" spans="4:13" x14ac:dyDescent="0.3">
      <c r="D21" s="2" t="s">
        <v>175</v>
      </c>
      <c r="E21" s="2" t="s">
        <v>129</v>
      </c>
      <c r="F21" s="2" t="str">
        <f>IFERROR(VLOOKUP(Purchase_Data[[#This Row],[HSN Code]],Vendors_Data[#All],2,0),"")</f>
        <v>VEND015</v>
      </c>
      <c r="G21" s="2" t="str">
        <f>IFERROR(VLOOKUP(Purchase_Data[[#This Row],[HSN Code]],Ven_Data,4,0),"")</f>
        <v>PrimeWave Solutions</v>
      </c>
      <c r="H21" s="2" t="str">
        <f>IF(Purchase_Data[[#This Row],[HSN Code]]="","",IFERROR(_xlfn.XLOOKUP(Purchase_Data[[#This Row],[HSN Code]],Products!F:F,Products!E:E),))</f>
        <v>Zip Bag</v>
      </c>
      <c r="I21" s="2" t="str">
        <f>IF(Purchase_Data[[#This Row],[HSN Code]]="", "", IFERROR(_xlfn.XLOOKUP(Purchase_Data[[#This Row],[HSN Code]], Products!F:F, Products!D:D), ""))</f>
        <v>PROD015</v>
      </c>
      <c r="J21" s="4">
        <v>50</v>
      </c>
      <c r="K21" s="6">
        <v>45851</v>
      </c>
      <c r="L21" s="4">
        <f>IF(Purchase_Data[[#This Row],[HSN Code]]="","",IFERROR( _xlfn.XLOOKUP(Purchase_Data[[#This Row],[HSN Code]],Products!F:F,Products!G:G,""),""))</f>
        <v>80</v>
      </c>
      <c r="M21" s="4">
        <f>IFERROR(Purchase_Data[[#This Row],[ P Units]]*Purchase_Data[[#This Row],[Unit Price]],"")</f>
        <v>4000</v>
      </c>
    </row>
    <row r="22" spans="4:13" x14ac:dyDescent="0.3">
      <c r="D22" s="2" t="s">
        <v>176</v>
      </c>
      <c r="E22" s="2" t="s">
        <v>119</v>
      </c>
      <c r="F22" s="2" t="str">
        <f>IFERROR(VLOOKUP(Purchase_Data[[#This Row],[HSN Code]],Vendors_Data[#All],2,0),"")</f>
        <v>VEND010</v>
      </c>
      <c r="G22" s="2" t="str">
        <f>IFERROR(VLOOKUP(Purchase_Data[[#This Row],[HSN Code]],Ven_Data,4,0),"")</f>
        <v>Bangalore Webcam Store</v>
      </c>
      <c r="H22" s="2" t="str">
        <f>IF(Purchase_Data[[#This Row],[HSN Code]]="","",IFERROR(_xlfn.XLOOKUP(Purchase_Data[[#This Row],[HSN Code]],Products!F:F,Products!E:E),))</f>
        <v>Webcam HD</v>
      </c>
      <c r="I22" s="2" t="str">
        <f>IF(Purchase_Data[[#This Row],[HSN Code]]="", "", IFERROR(_xlfn.XLOOKUP(Purchase_Data[[#This Row],[HSN Code]], Products!F:F, Products!D:D), ""))</f>
        <v>PROD010</v>
      </c>
      <c r="J22" s="4">
        <v>40</v>
      </c>
      <c r="K22" s="6">
        <v>45852</v>
      </c>
      <c r="L22" s="4">
        <f>IF(Purchase_Data[[#This Row],[HSN Code]]="","",IFERROR( _xlfn.XLOOKUP(Purchase_Data[[#This Row],[HSN Code]],Products!F:F,Products!G:G,""),""))</f>
        <v>900</v>
      </c>
      <c r="M22" s="4">
        <f>IFERROR(Purchase_Data[[#This Row],[ P Units]]*Purchase_Data[[#This Row],[Unit Price]],"")</f>
        <v>36000</v>
      </c>
    </row>
    <row r="23" spans="4:13" x14ac:dyDescent="0.3">
      <c r="D23" s="2" t="s">
        <v>177</v>
      </c>
      <c r="E23" s="2" t="s">
        <v>120</v>
      </c>
      <c r="F23" s="2" t="str">
        <f>IFERROR(VLOOKUP(Purchase_Data[[#This Row],[HSN Code]],Vendors_Data[#All],2,0),"")</f>
        <v>VEND011</v>
      </c>
      <c r="G23" s="2" t="str">
        <f>IFERROR(VLOOKUP(Purchase_Data[[#This Row],[HSN Code]],Ven_Data,4,0),"")</f>
        <v xml:space="preserve">Global Tech Supplies  </v>
      </c>
      <c r="H23" s="2" t="str">
        <f>IF(Purchase_Data[[#This Row],[HSN Code]]="","",IFERROR(_xlfn.XLOOKUP(Purchase_Data[[#This Row],[HSN Code]],Products!F:F,Products!E:E),))</f>
        <v xml:space="preserve">Echo Buds  </v>
      </c>
      <c r="I23" s="2" t="str">
        <f>IF(Purchase_Data[[#This Row],[HSN Code]]="", "", IFERROR(_xlfn.XLOOKUP(Purchase_Data[[#This Row],[HSN Code]], Products!F:F, Products!D:D), ""))</f>
        <v>PROD011</v>
      </c>
      <c r="J23" s="4">
        <v>60</v>
      </c>
      <c r="K23" s="6">
        <v>45853</v>
      </c>
      <c r="L23" s="4">
        <f>IF(Purchase_Data[[#This Row],[HSN Code]]="","",IFERROR( _xlfn.XLOOKUP(Purchase_Data[[#This Row],[HSN Code]],Products!F:F,Products!G:G,""),""))</f>
        <v>1500</v>
      </c>
      <c r="M23" s="4">
        <f>IFERROR(Purchase_Data[[#This Row],[ P Units]]*Purchase_Data[[#This Row],[Unit Price]],"")</f>
        <v>90000</v>
      </c>
    </row>
    <row r="24" spans="4:13" x14ac:dyDescent="0.3">
      <c r="D24" s="2" t="s">
        <v>260</v>
      </c>
      <c r="E24" s="2" t="s">
        <v>121</v>
      </c>
      <c r="F24" s="2" t="str">
        <f>IFERROR(VLOOKUP(Purchase_Data[[#This Row],[HSN Code]],Vendors_Data[#All],2,0),"")</f>
        <v>VEND012</v>
      </c>
      <c r="G24" s="2" t="str">
        <f>IFERROR(VLOOKUP(Purchase_Data[[#This Row],[HSN Code]],Ven_Data,4,0),"")</f>
        <v xml:space="preserve">EverBright Traders  </v>
      </c>
      <c r="H24" s="2" t="str">
        <f>IF(Purchase_Data[[#This Row],[HSN Code]]="","",IFERROR(_xlfn.XLOOKUP(Purchase_Data[[#This Row],[HSN Code]],Products!F:F,Products!E:E),))</f>
        <v xml:space="preserve">Flex Pen  </v>
      </c>
      <c r="I24" s="2" t="str">
        <f>IF(Purchase_Data[[#This Row],[HSN Code]]="", "", IFERROR(_xlfn.XLOOKUP(Purchase_Data[[#This Row],[HSN Code]], Products!F:F, Products!D:D), ""))</f>
        <v>PROD012</v>
      </c>
      <c r="J24" s="4">
        <v>40</v>
      </c>
      <c r="K24" s="6">
        <v>45854</v>
      </c>
      <c r="L24" s="4">
        <f>IF(Purchase_Data[[#This Row],[HSN Code]]="","",IFERROR( _xlfn.XLOOKUP(Purchase_Data[[#This Row],[HSN Code]],Products!F:F,Products!G:G,""),""))</f>
        <v>25</v>
      </c>
      <c r="M24" s="4">
        <f>IFERROR(Purchase_Data[[#This Row],[ P Units]]*Purchase_Data[[#This Row],[Unit Price]],"")</f>
        <v>1000</v>
      </c>
    </row>
    <row r="25" spans="4:13" x14ac:dyDescent="0.3">
      <c r="D25" s="2" t="s">
        <v>261</v>
      </c>
      <c r="E25" s="2" t="s">
        <v>123</v>
      </c>
      <c r="F25" s="2" t="str">
        <f>IFERROR(VLOOKUP(Purchase_Data[[#This Row],[HSN Code]],Vendors_Data[#All],2,0),"")</f>
        <v>VEND013</v>
      </c>
      <c r="G25" s="2" t="str">
        <f>IFERROR(VLOOKUP(Purchase_Data[[#This Row],[HSN Code]],Ven_Data,4,0),"")</f>
        <v xml:space="preserve">Skyline Distributors  </v>
      </c>
      <c r="H25" s="2" t="str">
        <f>IF(Purchase_Data[[#This Row],[HSN Code]]="","",IFERROR(_xlfn.XLOOKUP(Purchase_Data[[#This Row],[HSN Code]],Products!F:F,Products!E:E),))</f>
        <v xml:space="preserve">Nano Fan  </v>
      </c>
      <c r="I25" s="2" t="str">
        <f>IF(Purchase_Data[[#This Row],[HSN Code]]="", "", IFERROR(_xlfn.XLOOKUP(Purchase_Data[[#This Row],[HSN Code]], Products!F:F, Products!D:D), ""))</f>
        <v>PROD013</v>
      </c>
      <c r="J25" s="4">
        <v>55</v>
      </c>
      <c r="K25" s="6">
        <v>45855</v>
      </c>
      <c r="L25" s="4">
        <f>IF(Purchase_Data[[#This Row],[HSN Code]]="","",IFERROR( _xlfn.XLOOKUP(Purchase_Data[[#This Row],[HSN Code]],Products!F:F,Products!G:G,""),""))</f>
        <v>450</v>
      </c>
      <c r="M25" s="4">
        <f>IFERROR(Purchase_Data[[#This Row],[ P Units]]*Purchase_Data[[#This Row],[Unit Price]],"")</f>
        <v>24750</v>
      </c>
    </row>
    <row r="26" spans="4:13" x14ac:dyDescent="0.3">
      <c r="D26" s="2" t="s">
        <v>262</v>
      </c>
      <c r="E26" s="2" t="s">
        <v>126</v>
      </c>
      <c r="F26" s="2" t="str">
        <f>IFERROR(VLOOKUP(Purchase_Data[[#This Row],[HSN Code]],Vendors_Data[#All],2,0),"")</f>
        <v>VEND014</v>
      </c>
      <c r="G26" s="2" t="str">
        <f>IFERROR(VLOOKUP(Purchase_Data[[#This Row],[HSN Code]],Ven_Data,4,0),"")</f>
        <v xml:space="preserve">UrbanEdge Enterprises  </v>
      </c>
      <c r="H26" s="2" t="str">
        <f>IF(Purchase_Data[[#This Row],[HSN Code]]="","",IFERROR(_xlfn.XLOOKUP(Purchase_Data[[#This Row],[HSN Code]],Products!F:F,Products!E:E),))</f>
        <v xml:space="preserve">Glow Lamp  </v>
      </c>
      <c r="I26" s="2" t="str">
        <f>IF(Purchase_Data[[#This Row],[HSN Code]]="", "", IFERROR(_xlfn.XLOOKUP(Purchase_Data[[#This Row],[HSN Code]], Products!F:F, Products!D:D), ""))</f>
        <v>PROD014</v>
      </c>
      <c r="J26" s="4">
        <v>30</v>
      </c>
      <c r="K26" s="6">
        <v>45856</v>
      </c>
      <c r="L26" s="4">
        <f>IF(Purchase_Data[[#This Row],[HSN Code]]="","",IFERROR( _xlfn.XLOOKUP(Purchase_Data[[#This Row],[HSN Code]],Products!F:F,Products!G:G,""),""))</f>
        <v>320</v>
      </c>
      <c r="M26" s="4">
        <f>IFERROR(Purchase_Data[[#This Row],[ P Units]]*Purchase_Data[[#This Row],[Unit Price]],"")</f>
        <v>9600</v>
      </c>
    </row>
    <row r="27" spans="4:13" x14ac:dyDescent="0.3">
      <c r="F27" s="2" t="str">
        <f>IFERROR(VLOOKUP(Purchase_Data[[#This Row],[HSN Code]],Vendors_Data[#All],2,0),"")</f>
        <v/>
      </c>
      <c r="G27" s="2" t="str">
        <f>IFERROR(VLOOKUP(Purchase_Data[[#This Row],[HSN Code]],Ven_Data,4,0),"")</f>
        <v/>
      </c>
      <c r="H27" s="2" t="str">
        <f>IF(Purchase_Data[[#This Row],[HSN Code]]="","",IFERROR(_xlfn.XLOOKUP(Purchase_Data[[#This Row],[HSN Code]],Products!F:F,Products!E:E),))</f>
        <v/>
      </c>
      <c r="I27" s="2" t="str">
        <f>IF(Purchase_Data[[#This Row],[HSN Code]]="", "", IFERROR(_xlfn.XLOOKUP(Purchase_Data[[#This Row],[HSN Code]], Products!F:F, Products!D:D), ""))</f>
        <v/>
      </c>
      <c r="J27" s="4"/>
      <c r="K27" s="6"/>
      <c r="L27" s="4" t="str">
        <f>IF(Purchase_Data[[#This Row],[HSN Code]]="","",IFERROR( _xlfn.XLOOKUP(Purchase_Data[[#This Row],[HSN Code]],Products!F:F,Products!G:G,""),""))</f>
        <v/>
      </c>
      <c r="M27" s="4" t="str">
        <f>IFERROR(Purchase_Data[[#This Row],[ P Units]]*Purchase_Data[[#This Row],[Unit Price]],"")</f>
        <v/>
      </c>
    </row>
  </sheetData>
  <dataConsolidate/>
  <phoneticPr fontId="3" type="noConversion"/>
  <dataValidations count="1">
    <dataValidation type="list" allowBlank="1" showInputMessage="1" showErrorMessage="1" sqref="E9:E27" xr:uid="{75D80E47-FB24-44CA-9242-BB5E4609CA0D}">
      <formula1>HSN_CODE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1F98-4830-481F-AE0B-4BAFF3A992D8}">
  <dimension ref="A1:T25"/>
  <sheetViews>
    <sheetView zoomScaleNormal="11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8" sqref="D8:T25"/>
    </sheetView>
  </sheetViews>
  <sheetFormatPr defaultColWidth="21.88671875" defaultRowHeight="14.4" x14ac:dyDescent="0.3"/>
  <cols>
    <col min="1" max="1" width="3.77734375" style="2" customWidth="1"/>
    <col min="2" max="2" width="21.88671875" style="1"/>
    <col min="3" max="3" width="3.33203125" style="2" customWidth="1"/>
    <col min="4" max="4" width="9.6640625" style="2" bestFit="1" customWidth="1"/>
    <col min="5" max="5" width="11.77734375" style="2" bestFit="1" customWidth="1"/>
    <col min="6" max="6" width="13.5546875" style="2" bestFit="1" customWidth="1"/>
    <col min="7" max="7" width="16.88671875" style="2" bestFit="1" customWidth="1"/>
    <col min="8" max="8" width="11.5546875" style="2" bestFit="1" customWidth="1"/>
    <col min="9" max="9" width="21.33203125" style="2" bestFit="1" customWidth="1"/>
    <col min="10" max="10" width="7.88671875" style="2" bestFit="1" customWidth="1"/>
    <col min="11" max="11" width="9.44140625" style="2" bestFit="1" customWidth="1"/>
    <col min="12" max="12" width="13.21875" style="2" bestFit="1" customWidth="1"/>
    <col min="13" max="13" width="14.77734375" style="2" bestFit="1" customWidth="1"/>
    <col min="14" max="14" width="8.33203125" style="2" bestFit="1" customWidth="1"/>
    <col min="15" max="16" width="13.77734375" style="2" bestFit="1" customWidth="1"/>
    <col min="17" max="17" width="18" style="2" bestFit="1" customWidth="1"/>
    <col min="18" max="18" width="13.5546875" style="2" bestFit="1" customWidth="1"/>
    <col min="19" max="19" width="16.5546875" style="2" bestFit="1" customWidth="1"/>
    <col min="20" max="20" width="16.33203125" style="2" bestFit="1" customWidth="1"/>
    <col min="21" max="16384" width="21.88671875" style="2"/>
  </cols>
  <sheetData>
    <row r="1" spans="1:20" x14ac:dyDescent="0.3">
      <c r="B1" s="2"/>
    </row>
    <row r="2" spans="1:20" x14ac:dyDescent="0.3">
      <c r="A2" s="3"/>
    </row>
    <row r="8" spans="1:20" x14ac:dyDescent="0.3">
      <c r="D8" s="8" t="s">
        <v>179</v>
      </c>
      <c r="E8" s="8" t="s">
        <v>180</v>
      </c>
      <c r="F8" s="8" t="s">
        <v>0</v>
      </c>
      <c r="G8" s="8" t="s">
        <v>49</v>
      </c>
      <c r="H8" s="8" t="s">
        <v>44</v>
      </c>
      <c r="I8" s="8" t="s">
        <v>17</v>
      </c>
      <c r="J8" s="9" t="s">
        <v>214</v>
      </c>
      <c r="K8" s="8" t="s">
        <v>216</v>
      </c>
      <c r="L8" s="8" t="s">
        <v>99</v>
      </c>
      <c r="M8" s="8" t="s">
        <v>162</v>
      </c>
      <c r="N8" s="8" t="s">
        <v>181</v>
      </c>
      <c r="O8" s="8" t="s">
        <v>182</v>
      </c>
      <c r="P8" s="8" t="s">
        <v>183</v>
      </c>
      <c r="Q8" s="8" t="s">
        <v>184</v>
      </c>
      <c r="R8" s="8" t="s">
        <v>185</v>
      </c>
      <c r="S8" s="8" t="s">
        <v>186</v>
      </c>
      <c r="T8" s="8" t="s">
        <v>187</v>
      </c>
    </row>
    <row r="9" spans="1:20" x14ac:dyDescent="0.3">
      <c r="D9" s="2" t="s">
        <v>188</v>
      </c>
      <c r="E9" s="6">
        <v>45658</v>
      </c>
      <c r="F9" s="2" t="s">
        <v>12</v>
      </c>
      <c r="G9" s="2" t="str">
        <f>IFERROR(VLOOKUP(F9,Customers_Data[#All],2,0),"")</f>
        <v>Nikhil Saini</v>
      </c>
      <c r="H9" s="2" t="s">
        <v>101</v>
      </c>
      <c r="I9" s="2" t="str">
        <f>IF(Sales_Data[[#This Row],[HSN Code]]="","",IFERROR(_xlfn.XLOOKUP(Sales_Data[[#This Row],[HSN Code]],Products!F:F,Products!E:E),""))</f>
        <v>Wireless Mouse</v>
      </c>
      <c r="J9" s="4">
        <f>IFERROR(VLOOKUP(Sales_Data[[#This Row],[HSN Code]],Inventory[#All],6,0),"")</f>
        <v>85</v>
      </c>
      <c r="K9" s="4">
        <v>10</v>
      </c>
      <c r="L9" s="4">
        <f>IF(H9="","",IFERROR(_xlfn.XLOOKUP(H9,Products!F:F,Products!H:H,""),""))</f>
        <v>399</v>
      </c>
      <c r="M9" s="4">
        <f>IFERROR(L9*K9,"")</f>
        <v>3990</v>
      </c>
      <c r="N9" s="10">
        <v>0.18</v>
      </c>
      <c r="O9" s="11">
        <f>IFERROR(M9*N9,"")</f>
        <v>718.19999999999993</v>
      </c>
      <c r="P9" s="10">
        <v>0.12</v>
      </c>
      <c r="Q9" s="11">
        <f>IFERROR(M9*P9,"")</f>
        <v>478.79999999999995</v>
      </c>
      <c r="R9" s="11">
        <f>IFERROR(M9+O9-Q9,"")</f>
        <v>4229.3999999999996</v>
      </c>
      <c r="S9" s="2" t="s">
        <v>203</v>
      </c>
      <c r="T9" s="2" t="s">
        <v>207</v>
      </c>
    </row>
    <row r="10" spans="1:20" x14ac:dyDescent="0.3">
      <c r="D10" s="2" t="s">
        <v>189</v>
      </c>
      <c r="E10" s="6">
        <v>45659</v>
      </c>
      <c r="F10" s="2" t="s">
        <v>8</v>
      </c>
      <c r="G10" s="2" t="str">
        <f>IFERROR(VLOOKUP(F10,Customers_Data[#All],2,0),"")</f>
        <v>Arjun Patel</v>
      </c>
      <c r="H10" s="2" t="s">
        <v>103</v>
      </c>
      <c r="I10" s="2" t="str">
        <f>IF(Sales_Data[[#This Row],[HSN Code]]="","",IFERROR(_xlfn.XLOOKUP(Sales_Data[[#This Row],[HSN Code]],Products!F:F,Products!E:E),""))</f>
        <v>Keyboard USB</v>
      </c>
      <c r="J10" s="4">
        <f>IFERROR(VLOOKUP(Sales_Data[[#This Row],[HSN Code]],Inventory[#All],6,0),"")</f>
        <v>20</v>
      </c>
      <c r="K10" s="4">
        <v>12</v>
      </c>
      <c r="L10" s="4">
        <f>IF(H10="","",IFERROR(_xlfn.XLOOKUP(H10,Products!F:F,Products!H:H,""),""))</f>
        <v>499</v>
      </c>
      <c r="M10" s="4">
        <f t="shared" ref="M10:M21" si="0">IFERROR(L10*K10,"")</f>
        <v>5988</v>
      </c>
      <c r="N10" s="10">
        <v>0.18</v>
      </c>
      <c r="O10" s="11">
        <f t="shared" ref="O10:O21" si="1">IFERROR(M10*N10,"")</f>
        <v>1077.8399999999999</v>
      </c>
      <c r="P10" s="10">
        <v>0.1</v>
      </c>
      <c r="Q10" s="11">
        <f>IFERROR(M10*P10,"")</f>
        <v>598.80000000000007</v>
      </c>
      <c r="R10" s="11">
        <f t="shared" ref="R10:R23" si="2">IFERROR(M10+O10-Q10,"")</f>
        <v>6467.04</v>
      </c>
      <c r="S10" s="2" t="s">
        <v>204</v>
      </c>
      <c r="T10" s="2" t="s">
        <v>208</v>
      </c>
    </row>
    <row r="11" spans="1:20" x14ac:dyDescent="0.3">
      <c r="D11" s="2" t="s">
        <v>190</v>
      </c>
      <c r="E11" s="6">
        <v>45660</v>
      </c>
      <c r="F11" s="2" t="s">
        <v>10</v>
      </c>
      <c r="G11" s="2" t="str">
        <f>IFERROR(VLOOKUP(F11,Customers_Data[#All],2,0),"")</f>
        <v>Rohan Das</v>
      </c>
      <c r="H11" s="2" t="s">
        <v>105</v>
      </c>
      <c r="I11" s="2" t="str">
        <f>IF(Sales_Data[[#This Row],[HSN Code]]="","",IFERROR(_xlfn.XLOOKUP(Sales_Data[[#This Row],[HSN Code]],Products!F:F,Products!E:E),""))</f>
        <v>Laptop Stand</v>
      </c>
      <c r="J11" s="4">
        <f>IFERROR(VLOOKUP(Sales_Data[[#This Row],[HSN Code]],Inventory[#All],6,0),"")</f>
        <v>18</v>
      </c>
      <c r="K11" s="4">
        <v>15</v>
      </c>
      <c r="L11" s="4">
        <f>IF(H11="","",IFERROR(_xlfn.XLOOKUP(H11,Products!F:F,Products!H:H,""),""))</f>
        <v>699</v>
      </c>
      <c r="M11" s="4">
        <f t="shared" si="0"/>
        <v>10485</v>
      </c>
      <c r="N11" s="10">
        <v>0.18</v>
      </c>
      <c r="O11" s="11">
        <f t="shared" si="1"/>
        <v>1887.3</v>
      </c>
      <c r="P11" s="10">
        <v>0.05</v>
      </c>
      <c r="Q11" s="11">
        <f t="shared" ref="Q11:Q23" si="3">IFERROR(M11*P11,"")</f>
        <v>524.25</v>
      </c>
      <c r="R11" s="11">
        <f t="shared" si="2"/>
        <v>11848.05</v>
      </c>
      <c r="S11" s="2" t="s">
        <v>205</v>
      </c>
      <c r="T11" s="2" t="s">
        <v>209</v>
      </c>
    </row>
    <row r="12" spans="1:20" x14ac:dyDescent="0.3">
      <c r="D12" s="2" t="s">
        <v>191</v>
      </c>
      <c r="E12" s="6">
        <v>45661</v>
      </c>
      <c r="F12" s="2" t="s">
        <v>95</v>
      </c>
      <c r="G12" s="2" t="str">
        <f>IFERROR(VLOOKUP(F12,Customers_Data[#All],2,0),"")</f>
        <v>Vikram Singh</v>
      </c>
      <c r="H12" s="2" t="s">
        <v>107</v>
      </c>
      <c r="I12" s="2" t="str">
        <f>IF(Sales_Data[[#This Row],[HSN Code]]="","",IFERROR(_xlfn.XLOOKUP(Sales_Data[[#This Row],[HSN Code]],Products!F:F,Products!E:E),""))</f>
        <v>LED Monitor 24"</v>
      </c>
      <c r="J12" s="4">
        <f>IFERROR(VLOOKUP(Sales_Data[[#This Row],[HSN Code]],Inventory[#All],6,0),"")</f>
        <v>73</v>
      </c>
      <c r="K12" s="4">
        <v>16</v>
      </c>
      <c r="L12" s="4">
        <f>IF(H12="","",IFERROR(_xlfn.XLOOKUP(H12,Products!F:F,Products!H:H,""),""))</f>
        <v>7800</v>
      </c>
      <c r="M12" s="4">
        <f t="shared" si="0"/>
        <v>124800</v>
      </c>
      <c r="N12" s="10">
        <v>0.18</v>
      </c>
      <c r="O12" s="11">
        <f t="shared" si="1"/>
        <v>22464</v>
      </c>
      <c r="P12" s="10">
        <v>0.09</v>
      </c>
      <c r="Q12" s="11">
        <f t="shared" si="3"/>
        <v>11232</v>
      </c>
      <c r="R12" s="11">
        <f t="shared" si="2"/>
        <v>136032</v>
      </c>
      <c r="S12" s="2" t="s">
        <v>206</v>
      </c>
      <c r="T12" s="2" t="s">
        <v>210</v>
      </c>
    </row>
    <row r="13" spans="1:20" x14ac:dyDescent="0.3">
      <c r="D13" s="2" t="s">
        <v>192</v>
      </c>
      <c r="E13" s="6">
        <v>45662</v>
      </c>
      <c r="F13" s="2" t="s">
        <v>10</v>
      </c>
      <c r="G13" s="2" t="str">
        <f>IFERROR(VLOOKUP(F13,Customers_Data[#All],2,0),"")</f>
        <v>Rohan Das</v>
      </c>
      <c r="H13" s="2" t="s">
        <v>109</v>
      </c>
      <c r="I13" s="2" t="str">
        <f>IF(Sales_Data[[#This Row],[HSN Code]]="","",IFERROR(_xlfn.XLOOKUP(Sales_Data[[#This Row],[HSN Code]],Products!F:F,Products!E:E),""))</f>
        <v>External Hard Drive 1TB</v>
      </c>
      <c r="J13" s="4">
        <f>IFERROR(VLOOKUP(Sales_Data[[#This Row],[HSN Code]],Inventory[#All],6,0),"")</f>
        <v>20</v>
      </c>
      <c r="K13" s="4">
        <v>13</v>
      </c>
      <c r="L13" s="4">
        <f>IF(H13="","",IFERROR(_xlfn.XLOOKUP(H13,Products!F:F,Products!H:H,""),""))</f>
        <v>3999</v>
      </c>
      <c r="M13" s="4">
        <f t="shared" si="0"/>
        <v>51987</v>
      </c>
      <c r="N13" s="10">
        <v>0.18</v>
      </c>
      <c r="O13" s="11">
        <f t="shared" si="1"/>
        <v>9357.66</v>
      </c>
      <c r="P13" s="10">
        <v>0.12</v>
      </c>
      <c r="Q13" s="11">
        <f t="shared" si="3"/>
        <v>6238.44</v>
      </c>
      <c r="R13" s="11">
        <f t="shared" si="2"/>
        <v>55106.22</v>
      </c>
      <c r="S13" s="2" t="s">
        <v>205</v>
      </c>
      <c r="T13" s="2" t="s">
        <v>211</v>
      </c>
    </row>
    <row r="14" spans="1:20" x14ac:dyDescent="0.3">
      <c r="D14" s="2" t="s">
        <v>193</v>
      </c>
      <c r="E14" s="6">
        <v>45663</v>
      </c>
      <c r="F14" s="2" t="s">
        <v>5</v>
      </c>
      <c r="G14" s="2" t="str">
        <f>IFERROR(VLOOKUP(F14,Customers_Data[#All],2,0),"")</f>
        <v>Priya Sharma</v>
      </c>
      <c r="H14" s="2" t="s">
        <v>111</v>
      </c>
      <c r="I14" s="2" t="str">
        <f>IF(Sales_Data[[#This Row],[HSN Code]]="","",IFERROR(_xlfn.XLOOKUP(Sales_Data[[#This Row],[HSN Code]],Products!F:F,Products!E:E),""))</f>
        <v>Printer Ink Cartridge</v>
      </c>
      <c r="J14" s="4">
        <f>IFERROR(VLOOKUP(Sales_Data[[#This Row],[HSN Code]],Inventory[#All],6,0),"")</f>
        <v>54</v>
      </c>
      <c r="K14" s="4">
        <v>40</v>
      </c>
      <c r="L14" s="4">
        <f>IF(H14="","",IFERROR(_xlfn.XLOOKUP(H14,Products!F:F,Products!H:H,""),""))</f>
        <v>699</v>
      </c>
      <c r="M14" s="4">
        <f t="shared" si="0"/>
        <v>27960</v>
      </c>
      <c r="N14" s="10">
        <v>0.18</v>
      </c>
      <c r="O14" s="11">
        <f t="shared" si="1"/>
        <v>5032.8</v>
      </c>
      <c r="P14" s="10">
        <v>0.11</v>
      </c>
      <c r="Q14" s="11">
        <f t="shared" si="3"/>
        <v>3075.6</v>
      </c>
      <c r="R14" s="11">
        <f t="shared" si="2"/>
        <v>29917.200000000004</v>
      </c>
      <c r="S14" s="2" t="s">
        <v>203</v>
      </c>
      <c r="T14" s="2" t="s">
        <v>212</v>
      </c>
    </row>
    <row r="15" spans="1:20" x14ac:dyDescent="0.3">
      <c r="D15" s="2" t="s">
        <v>194</v>
      </c>
      <c r="E15" s="6">
        <v>45664</v>
      </c>
      <c r="F15" s="2" t="s">
        <v>4</v>
      </c>
      <c r="G15" s="2" t="str">
        <f>IFERROR(VLOOKUP(F15,Customers_Data[#All],2,0),"")</f>
        <v>Rajesh Kumar</v>
      </c>
      <c r="H15" s="2" t="s">
        <v>113</v>
      </c>
      <c r="I15" s="2" t="str">
        <f>IF(Sales_Data[[#This Row],[HSN Code]]="","",IFERROR(_xlfn.XLOOKUP(Sales_Data[[#This Row],[HSN Code]],Products!F:F,Products!E:E),""))</f>
        <v>USB Type-C Cable</v>
      </c>
      <c r="J15" s="4">
        <f>IFERROR(VLOOKUP(Sales_Data[[#This Row],[HSN Code]],Inventory[#All],6,0),"")</f>
        <v>10</v>
      </c>
      <c r="K15" s="4">
        <v>20</v>
      </c>
      <c r="L15" s="4">
        <f>IF(H15="","",IFERROR(_xlfn.XLOOKUP(H15,Products!F:F,Products!H:H,""),""))</f>
        <v>199</v>
      </c>
      <c r="M15" s="4">
        <f t="shared" si="0"/>
        <v>3980</v>
      </c>
      <c r="N15" s="10">
        <v>0.18</v>
      </c>
      <c r="O15" s="11">
        <f t="shared" si="1"/>
        <v>716.4</v>
      </c>
      <c r="P15" s="10">
        <v>0.06</v>
      </c>
      <c r="Q15" s="11">
        <f t="shared" si="3"/>
        <v>238.79999999999998</v>
      </c>
      <c r="R15" s="11">
        <f t="shared" si="2"/>
        <v>4457.5999999999995</v>
      </c>
      <c r="S15" s="2" t="s">
        <v>203</v>
      </c>
      <c r="T15" s="2" t="s">
        <v>207</v>
      </c>
    </row>
    <row r="16" spans="1:20" x14ac:dyDescent="0.3">
      <c r="D16" s="2" t="s">
        <v>195</v>
      </c>
      <c r="E16" s="6">
        <v>45665</v>
      </c>
      <c r="F16" s="2" t="s">
        <v>6</v>
      </c>
      <c r="G16" s="2" t="str">
        <f>IFERROR(VLOOKUP(F16,Customers_Data[#All],2,0),"")</f>
        <v>Ankit Verma</v>
      </c>
      <c r="H16" s="2" t="s">
        <v>115</v>
      </c>
      <c r="I16" s="2" t="str">
        <f>IF(Sales_Data[[#This Row],[HSN Code]]="","",IFERROR(_xlfn.XLOOKUP(Sales_Data[[#This Row],[HSN Code]],Products!F:F,Products!E:E),""))</f>
        <v>Office Chair</v>
      </c>
      <c r="J16" s="4">
        <f>IFERROR(VLOOKUP(Sales_Data[[#This Row],[HSN Code]],Inventory[#All],6,0),"")</f>
        <v>35</v>
      </c>
      <c r="K16" s="4">
        <v>30</v>
      </c>
      <c r="L16" s="4">
        <f>IF(H16="","",IFERROR(_xlfn.XLOOKUP(H16,Products!F:F,Products!H:H,""),""))</f>
        <v>2999</v>
      </c>
      <c r="M16" s="4">
        <f t="shared" si="0"/>
        <v>89970</v>
      </c>
      <c r="N16" s="10">
        <v>0.18</v>
      </c>
      <c r="O16" s="11">
        <f t="shared" si="1"/>
        <v>16194.599999999999</v>
      </c>
      <c r="P16" s="10">
        <v>0.3</v>
      </c>
      <c r="Q16" s="11">
        <f t="shared" si="3"/>
        <v>26991</v>
      </c>
      <c r="R16" s="11">
        <f t="shared" si="2"/>
        <v>79173.600000000006</v>
      </c>
      <c r="S16" s="2" t="s">
        <v>206</v>
      </c>
      <c r="T16" s="2" t="s">
        <v>209</v>
      </c>
    </row>
    <row r="17" spans="4:20" x14ac:dyDescent="0.3">
      <c r="D17" s="2" t="s">
        <v>196</v>
      </c>
      <c r="E17" s="6">
        <v>45666</v>
      </c>
      <c r="F17" s="2" t="s">
        <v>91</v>
      </c>
      <c r="G17" s="2" t="str">
        <f>IFERROR(VLOOKUP(F17,Customers_Data[#All],2,0),"")</f>
        <v>Swati Choudhary</v>
      </c>
      <c r="H17" s="2" t="s">
        <v>117</v>
      </c>
      <c r="I17" s="2" t="str">
        <f>IF(Sales_Data[[#This Row],[HSN Code]]="","",IFERROR(_xlfn.XLOOKUP(Sales_Data[[#This Row],[HSN Code]],Products!F:F,Products!E:E),""))</f>
        <v>Notebook i5 8GB/512GB</v>
      </c>
      <c r="J17" s="4">
        <f>IFERROR(VLOOKUP(Sales_Data[[#This Row],[HSN Code]],Inventory[#All],6,0),"")</f>
        <v>32</v>
      </c>
      <c r="K17" s="4">
        <v>30</v>
      </c>
      <c r="L17" s="4">
        <f>IF(H17="","",IFERROR(_xlfn.XLOOKUP(H17,Products!F:F,Products!H:H,""),""))</f>
        <v>47999</v>
      </c>
      <c r="M17" s="4">
        <f t="shared" si="0"/>
        <v>1439970</v>
      </c>
      <c r="N17" s="10">
        <v>0.18</v>
      </c>
      <c r="O17" s="11">
        <f t="shared" si="1"/>
        <v>259194.59999999998</v>
      </c>
      <c r="P17" s="10">
        <v>0.15</v>
      </c>
      <c r="Q17" s="11">
        <f t="shared" si="3"/>
        <v>215995.5</v>
      </c>
      <c r="R17" s="11">
        <f t="shared" si="2"/>
        <v>1483169.1</v>
      </c>
      <c r="S17" s="2" t="s">
        <v>203</v>
      </c>
      <c r="T17" s="2" t="s">
        <v>210</v>
      </c>
    </row>
    <row r="18" spans="4:20" x14ac:dyDescent="0.3">
      <c r="D18" s="2" t="s">
        <v>197</v>
      </c>
      <c r="E18" s="6">
        <v>45667</v>
      </c>
      <c r="F18" s="2" t="s">
        <v>87</v>
      </c>
      <c r="G18" s="2" t="str">
        <f>IFERROR(VLOOKUP(F18,Customers_Data[#All],2,0),"")</f>
        <v>Harsh Vardhan</v>
      </c>
      <c r="H18" s="2" t="s">
        <v>119</v>
      </c>
      <c r="I18" s="2" t="str">
        <f>IF(Sales_Data[[#This Row],[HSN Code]]="","",IFERROR(_xlfn.XLOOKUP(Sales_Data[[#This Row],[HSN Code]],Products!F:F,Products!E:E),""))</f>
        <v>Webcam HD</v>
      </c>
      <c r="J18" s="4">
        <f>IFERROR(VLOOKUP(Sales_Data[[#This Row],[HSN Code]],Inventory[#All],6,0),"")</f>
        <v>85</v>
      </c>
      <c r="K18" s="4">
        <v>15</v>
      </c>
      <c r="L18" s="4">
        <f>IF(H18="","",IFERROR(_xlfn.XLOOKUP(H18,Products!F:F,Products!H:H,""),""))</f>
        <v>1199</v>
      </c>
      <c r="M18" s="4">
        <f t="shared" si="0"/>
        <v>17985</v>
      </c>
      <c r="N18" s="10">
        <v>0.18</v>
      </c>
      <c r="O18" s="11">
        <f t="shared" si="1"/>
        <v>3237.2999999999997</v>
      </c>
      <c r="P18" s="10">
        <v>0.12</v>
      </c>
      <c r="Q18" s="11">
        <f t="shared" si="3"/>
        <v>2158.1999999999998</v>
      </c>
      <c r="R18" s="11">
        <f t="shared" si="2"/>
        <v>19064.099999999999</v>
      </c>
      <c r="S18" s="2" t="s">
        <v>203</v>
      </c>
      <c r="T18" s="2" t="s">
        <v>211</v>
      </c>
    </row>
    <row r="19" spans="4:20" x14ac:dyDescent="0.3">
      <c r="D19" s="2" t="s">
        <v>198</v>
      </c>
      <c r="E19" s="6">
        <v>45668</v>
      </c>
      <c r="F19" s="2" t="s">
        <v>222</v>
      </c>
      <c r="G19" s="2" t="str">
        <f>IFERROR(VLOOKUP(F19,Customers_Data[#All],2,0),"")</f>
        <v xml:space="preserve">Ishita Verma  </v>
      </c>
      <c r="H19" s="2" t="s">
        <v>109</v>
      </c>
      <c r="I19" s="2" t="str">
        <f>IF(Sales_Data[[#This Row],[HSN Code]]="","",IFERROR(_xlfn.XLOOKUP(Sales_Data[[#This Row],[HSN Code]],Products!F:F,Products!E:E),""))</f>
        <v>External Hard Drive 1TB</v>
      </c>
      <c r="J19" s="4">
        <f>IFERROR(VLOOKUP(Sales_Data[[#This Row],[HSN Code]],Inventory[#All],6,0),"")</f>
        <v>20</v>
      </c>
      <c r="K19" s="4">
        <v>10</v>
      </c>
      <c r="L19" s="4">
        <f>IF(H19="","",IFERROR(_xlfn.XLOOKUP(H19,Products!F:F,Products!H:H,""),""))</f>
        <v>3999</v>
      </c>
      <c r="M19" s="4">
        <f t="shared" si="0"/>
        <v>39990</v>
      </c>
      <c r="N19" s="10">
        <v>0.18</v>
      </c>
      <c r="O19" s="11">
        <f t="shared" si="1"/>
        <v>7198.2</v>
      </c>
      <c r="P19" s="10">
        <v>0.06</v>
      </c>
      <c r="Q19" s="11">
        <f t="shared" ref="Q19:Q21" si="4">IFERROR(M19*P19,"")</f>
        <v>2399.4</v>
      </c>
      <c r="R19" s="11">
        <f t="shared" ref="R19:R21" si="5">IFERROR(M19+O19-Q19,"")</f>
        <v>44788.799999999996</v>
      </c>
      <c r="S19" s="2" t="s">
        <v>203</v>
      </c>
      <c r="T19" s="2" t="s">
        <v>210</v>
      </c>
    </row>
    <row r="20" spans="4:20" x14ac:dyDescent="0.3">
      <c r="D20" s="2" t="s">
        <v>199</v>
      </c>
      <c r="E20" s="6">
        <v>45669</v>
      </c>
      <c r="F20" s="2" t="s">
        <v>11</v>
      </c>
      <c r="G20" s="2" t="str">
        <f>IFERROR(VLOOKUP(F20,Customers_Data[#All],2,0),"")</f>
        <v>Kavita Joshi</v>
      </c>
      <c r="H20" s="2" t="s">
        <v>103</v>
      </c>
      <c r="I20" s="2" t="str">
        <f>IF(Sales_Data[[#This Row],[HSN Code]]="","",IFERROR(_xlfn.XLOOKUP(Sales_Data[[#This Row],[HSN Code]],Products!F:F,Products!E:E),""))</f>
        <v>Keyboard USB</v>
      </c>
      <c r="J20" s="4">
        <f>IFERROR(VLOOKUP(Sales_Data[[#This Row],[HSN Code]],Inventory[#All],6,0),"")</f>
        <v>20</v>
      </c>
      <c r="K20" s="4">
        <v>20</v>
      </c>
      <c r="L20" s="4">
        <f>IF(H20="","",IFERROR(_xlfn.XLOOKUP(H20,Products!F:F,Products!H:H,""),""))</f>
        <v>499</v>
      </c>
      <c r="M20" s="4">
        <f t="shared" si="0"/>
        <v>9980</v>
      </c>
      <c r="N20" s="10">
        <v>0.18</v>
      </c>
      <c r="O20" s="11">
        <f t="shared" si="1"/>
        <v>1796.3999999999999</v>
      </c>
      <c r="P20" s="10">
        <v>0.09</v>
      </c>
      <c r="Q20" s="11">
        <f t="shared" si="4"/>
        <v>898.19999999999993</v>
      </c>
      <c r="R20" s="11">
        <f t="shared" si="5"/>
        <v>10878.199999999999</v>
      </c>
      <c r="S20" s="2" t="s">
        <v>203</v>
      </c>
      <c r="T20" s="2" t="s">
        <v>209</v>
      </c>
    </row>
    <row r="21" spans="4:20" x14ac:dyDescent="0.3">
      <c r="D21" s="2" t="s">
        <v>200</v>
      </c>
      <c r="E21" s="6">
        <v>45670</v>
      </c>
      <c r="F21" s="2" t="s">
        <v>15</v>
      </c>
      <c r="G21" s="2" t="str">
        <f>IFERROR(VLOOKUP(F21,Customers_Data[#All],2,0),"")</f>
        <v>Ayesha Khan</v>
      </c>
      <c r="H21" s="2" t="s">
        <v>113</v>
      </c>
      <c r="I21" s="2" t="str">
        <f>IF(Sales_Data[[#This Row],[HSN Code]]="","",IFERROR(_xlfn.XLOOKUP(Sales_Data[[#This Row],[HSN Code]],Products!F:F,Products!E:E),""))</f>
        <v>USB Type-C Cable</v>
      </c>
      <c r="J21" s="4">
        <f>IFERROR(VLOOKUP(Sales_Data[[#This Row],[HSN Code]],Inventory[#All],6,0),"")</f>
        <v>10</v>
      </c>
      <c r="K21" s="4">
        <v>10</v>
      </c>
      <c r="L21" s="4">
        <f>IF(H21="","",IFERROR(_xlfn.XLOOKUP(H21,Products!F:F,Products!H:H,""),""))</f>
        <v>199</v>
      </c>
      <c r="M21" s="4">
        <f t="shared" si="0"/>
        <v>1990</v>
      </c>
      <c r="N21" s="10">
        <v>0.18</v>
      </c>
      <c r="O21" s="11">
        <f t="shared" si="1"/>
        <v>358.2</v>
      </c>
      <c r="P21" s="10">
        <v>0.1</v>
      </c>
      <c r="Q21" s="11">
        <f t="shared" si="4"/>
        <v>199</v>
      </c>
      <c r="R21" s="11">
        <f t="shared" si="5"/>
        <v>2149.1999999999998</v>
      </c>
      <c r="S21" s="2" t="s">
        <v>203</v>
      </c>
      <c r="T21" s="2" t="s">
        <v>208</v>
      </c>
    </row>
    <row r="22" spans="4:20" x14ac:dyDescent="0.3">
      <c r="D22" s="2" t="s">
        <v>201</v>
      </c>
      <c r="E22" s="6">
        <v>45671</v>
      </c>
      <c r="F22" s="2" t="s">
        <v>222</v>
      </c>
      <c r="G22" s="2" t="str">
        <f>IFERROR(VLOOKUP(F22,Customers_Data[#All],2,0),"")</f>
        <v xml:space="preserve">Ishita Verma  </v>
      </c>
      <c r="H22" s="2" t="s">
        <v>126</v>
      </c>
      <c r="I22" s="2" t="str">
        <f>IF(Sales_Data[[#This Row],[HSN Code]]="","",IFERROR(_xlfn.XLOOKUP(Sales_Data[[#This Row],[HSN Code]],Products!F:F,Products!E:E),""))</f>
        <v xml:space="preserve">Glow Lamp  </v>
      </c>
      <c r="J22" s="4">
        <f>IFERROR(VLOOKUP(Sales_Data[[#This Row],[HSN Code]],Inventory[#All],6,0),"")</f>
        <v>15</v>
      </c>
      <c r="K22" s="15">
        <v>15</v>
      </c>
      <c r="L22" s="4">
        <f>IF(H22="","",IFERROR(_xlfn.XLOOKUP(H22,Products!F:F,Products!H:H,""),""))</f>
        <v>500</v>
      </c>
      <c r="M22" s="4">
        <f t="shared" ref="M22:M25" si="6">IFERROR(L22*K22,"")</f>
        <v>7500</v>
      </c>
      <c r="N22" s="10">
        <v>0.18</v>
      </c>
      <c r="O22" s="11">
        <f t="shared" ref="O22:O25" si="7">IFERROR(M22*N22,"")</f>
        <v>1350</v>
      </c>
      <c r="P22" s="10">
        <v>0.09</v>
      </c>
      <c r="Q22" s="11">
        <f t="shared" ref="Q22:Q25" si="8">IFERROR(M22*P22,"")</f>
        <v>675</v>
      </c>
      <c r="R22" s="11">
        <f t="shared" ref="R22:R25" si="9">IFERROR(M22+O22-Q22,"")</f>
        <v>8175</v>
      </c>
      <c r="S22" s="2" t="s">
        <v>203</v>
      </c>
      <c r="T22" s="2" t="s">
        <v>207</v>
      </c>
    </row>
    <row r="23" spans="4:20" x14ac:dyDescent="0.3">
      <c r="D23" s="2" t="s">
        <v>202</v>
      </c>
      <c r="E23" s="6">
        <v>45672</v>
      </c>
      <c r="F23" s="2" t="s">
        <v>223</v>
      </c>
      <c r="G23" s="2" t="str">
        <f>IFERROR(VLOOKUP(F23,Customers_Data[#All],2,0),"")</f>
        <v>Kabir Nair</v>
      </c>
      <c r="H23" s="2" t="s">
        <v>129</v>
      </c>
      <c r="I23" s="2" t="str">
        <f>IF(Sales_Data[[#This Row],[HSN Code]]="","",IFERROR(_xlfn.XLOOKUP(Sales_Data[[#This Row],[HSN Code]],Products!F:F,Products!E:E),""))</f>
        <v>Zip Bag</v>
      </c>
      <c r="J23" s="4">
        <f>IFERROR(VLOOKUP(Sales_Data[[#This Row],[HSN Code]],Inventory[#All],6,0),"")</f>
        <v>34</v>
      </c>
      <c r="K23" s="15">
        <v>16</v>
      </c>
      <c r="L23" s="4">
        <f>IF(H23="","",IFERROR(_xlfn.XLOOKUP(H23,Products!F:F,Products!H:H,""),""))</f>
        <v>120</v>
      </c>
      <c r="M23" s="4">
        <f t="shared" si="6"/>
        <v>1920</v>
      </c>
      <c r="N23" s="10">
        <v>0.18</v>
      </c>
      <c r="O23" s="11">
        <f t="shared" si="7"/>
        <v>345.59999999999997</v>
      </c>
      <c r="P23" s="10">
        <v>0.05</v>
      </c>
      <c r="Q23" s="11">
        <f t="shared" si="8"/>
        <v>96</v>
      </c>
      <c r="R23" s="11">
        <f t="shared" si="9"/>
        <v>2169.6</v>
      </c>
      <c r="S23" s="2" t="s">
        <v>203</v>
      </c>
      <c r="T23" s="2" t="s">
        <v>211</v>
      </c>
    </row>
    <row r="24" spans="4:20" x14ac:dyDescent="0.3">
      <c r="D24" s="2" t="s">
        <v>218</v>
      </c>
      <c r="E24" s="6">
        <v>45673</v>
      </c>
      <c r="F24" s="2" t="s">
        <v>220</v>
      </c>
      <c r="G24" s="2" t="str">
        <f>IFERROR(VLOOKUP(F24,Customers_Data[#All],2,0),"")</f>
        <v xml:space="preserve">Diya Kapoor  </v>
      </c>
      <c r="H24" s="2" t="s">
        <v>121</v>
      </c>
      <c r="I24" s="2" t="str">
        <f>IF(Sales_Data[[#This Row],[HSN Code]]="","",IFERROR(_xlfn.XLOOKUP(Sales_Data[[#This Row],[HSN Code]],Products!F:F,Products!E:E),""))</f>
        <v xml:space="preserve">Flex Pen  </v>
      </c>
      <c r="J24" s="4">
        <f>IFERROR(VLOOKUP(Sales_Data[[#This Row],[HSN Code]],Inventory[#All],6,0),"")</f>
        <v>8</v>
      </c>
      <c r="K24" s="15">
        <v>12</v>
      </c>
      <c r="L24" s="4">
        <f>IF(H24="","",IFERROR(_xlfn.XLOOKUP(H24,Products!F:F,Products!H:H,""),""))</f>
        <v>40</v>
      </c>
      <c r="M24" s="4">
        <f t="shared" si="6"/>
        <v>480</v>
      </c>
      <c r="N24" s="10">
        <v>0.18</v>
      </c>
      <c r="O24" s="11">
        <f t="shared" si="7"/>
        <v>86.399999999999991</v>
      </c>
      <c r="P24" s="10">
        <v>0.1</v>
      </c>
      <c r="Q24" s="11">
        <f t="shared" si="8"/>
        <v>48</v>
      </c>
      <c r="R24" s="11">
        <f t="shared" si="9"/>
        <v>518.4</v>
      </c>
      <c r="S24" s="2" t="s">
        <v>206</v>
      </c>
      <c r="T24" s="2" t="s">
        <v>210</v>
      </c>
    </row>
    <row r="25" spans="4:20" x14ac:dyDescent="0.3">
      <c r="D25" s="2" t="s">
        <v>259</v>
      </c>
      <c r="E25" s="6">
        <v>45674</v>
      </c>
      <c r="F25" s="2" t="s">
        <v>219</v>
      </c>
      <c r="G25" s="2" t="str">
        <f>IFERROR(VLOOKUP(F25,Customers_Data[#All],2,0),"")</f>
        <v xml:space="preserve">Aarav Mehta  </v>
      </c>
      <c r="H25" s="2" t="s">
        <v>120</v>
      </c>
      <c r="I25" s="2" t="str">
        <f>IF(Sales_Data[[#This Row],[HSN Code]]="","",IFERROR(_xlfn.XLOOKUP(Sales_Data[[#This Row],[HSN Code]],Products!F:F,Products!E:E),""))</f>
        <v xml:space="preserve">Echo Buds  </v>
      </c>
      <c r="J25" s="4">
        <f>IFERROR(VLOOKUP(Sales_Data[[#This Row],[HSN Code]],Inventory[#All],6,0),"")</f>
        <v>37</v>
      </c>
      <c r="K25" s="15">
        <v>25</v>
      </c>
      <c r="L25" s="4">
        <f>IF(H25="","",IFERROR(_xlfn.XLOOKUP(H25,Products!F:F,Products!H:H,""),""))</f>
        <v>1999</v>
      </c>
      <c r="M25" s="4">
        <f t="shared" si="6"/>
        <v>49975</v>
      </c>
      <c r="N25" s="10">
        <v>0.18</v>
      </c>
      <c r="O25" s="11">
        <f t="shared" si="7"/>
        <v>8995.5</v>
      </c>
      <c r="P25" s="10">
        <v>0.12</v>
      </c>
      <c r="Q25" s="11">
        <f t="shared" si="8"/>
        <v>5997</v>
      </c>
      <c r="R25" s="11">
        <f t="shared" si="9"/>
        <v>52973.5</v>
      </c>
      <c r="S25" s="2" t="s">
        <v>203</v>
      </c>
      <c r="T25" s="2" t="s">
        <v>209</v>
      </c>
    </row>
  </sheetData>
  <dataConsolidate/>
  <phoneticPr fontId="3" type="noConversion"/>
  <dataValidations count="5">
    <dataValidation type="list" allowBlank="1" showInputMessage="1" showErrorMessage="1" sqref="F9:F25" xr:uid="{9A03308D-6832-413F-94B5-8A322C8C7A1E}">
      <formula1>CUS_ID</formula1>
    </dataValidation>
    <dataValidation type="list" allowBlank="1" showInputMessage="1" showErrorMessage="1" sqref="H9:H25" xr:uid="{BDA40E95-DDA6-4C04-A47D-CEF1D41027A2}">
      <formula1>HSN_CODE</formula1>
    </dataValidation>
    <dataValidation type="list" allowBlank="1" showInputMessage="1" showErrorMessage="1" sqref="P9:P25" xr:uid="{9A363FCC-C984-4872-9E10-14DFEAB9A7FB}">
      <formula1>"22%,5%,9%,10%,6%,9%,2%,12%,30%,15%,11%,19%"</formula1>
    </dataValidation>
    <dataValidation type="list" allowBlank="1" showInputMessage="1" showErrorMessage="1" sqref="S9:S25" xr:uid="{18231DEF-3649-4F1E-9A3C-EDDC8AE6E1F2}">
      <formula1>"Paid,Pending,Partially Paid,Failed"</formula1>
    </dataValidation>
    <dataValidation type="list" allowBlank="1" showInputMessage="1" showErrorMessage="1" sqref="T9:T25" xr:uid="{2C5962E9-705E-42D6-91D6-A65BD90E0CB3}">
      <formula1>"Cash,Credit Card,UPI,Bank Transfer,Cheque,Online Wallet"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whole" allowBlank="1" showInputMessage="1" showErrorMessage="1" xr:uid="{EFC92745-38A6-4D88-ACFB-CF908B30B595}">
          <x14:formula1>
            <xm:f>1</xm:f>
          </x14:formula1>
          <x14:formula2>
            <xm:f>IFERROR(VLOOKUP(H9,Inventory!D9:J24,4,0),"")</xm:f>
          </x14:formula2>
          <xm:sqref>K9:K25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C37DE-054B-4C27-A0AE-246105903B53}">
  <dimension ref="A1:J24"/>
  <sheetViews>
    <sheetView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P15" sqref="P15"/>
    </sheetView>
  </sheetViews>
  <sheetFormatPr defaultRowHeight="14.4" x14ac:dyDescent="0.3"/>
  <cols>
    <col min="1" max="1" width="5.33203125" style="2" customWidth="1"/>
    <col min="2" max="2" width="21.88671875" style="1" customWidth="1"/>
    <col min="3" max="3" width="5.44140625" style="2" customWidth="1"/>
    <col min="4" max="4" width="11.5546875" style="2" bestFit="1" customWidth="1"/>
    <col min="5" max="5" width="12.109375" style="2" bestFit="1" customWidth="1"/>
    <col min="6" max="6" width="21.33203125" style="2" bestFit="1" customWidth="1"/>
    <col min="7" max="7" width="9.5546875" style="2" bestFit="1" customWidth="1"/>
    <col min="8" max="8" width="9.44140625" style="2" bestFit="1" customWidth="1"/>
    <col min="9" max="9" width="8.33203125" style="2" bestFit="1" customWidth="1"/>
    <col min="10" max="10" width="13.5546875" style="2" bestFit="1" customWidth="1"/>
    <col min="11" max="16384" width="8.88671875" style="2"/>
  </cols>
  <sheetData>
    <row r="1" spans="1:10" x14ac:dyDescent="0.3">
      <c r="B1" s="2"/>
    </row>
    <row r="2" spans="1:10" x14ac:dyDescent="0.3">
      <c r="A2" s="3"/>
    </row>
    <row r="9" spans="1:10" x14ac:dyDescent="0.3">
      <c r="D9" s="8" t="s">
        <v>44</v>
      </c>
      <c r="E9" s="2" t="s">
        <v>16</v>
      </c>
      <c r="F9" s="8" t="s">
        <v>17</v>
      </c>
      <c r="G9" s="2" t="s">
        <v>215</v>
      </c>
      <c r="H9" s="2" t="s">
        <v>216</v>
      </c>
      <c r="I9" s="2" t="s">
        <v>217</v>
      </c>
      <c r="J9" s="2" t="s">
        <v>213</v>
      </c>
    </row>
    <row r="10" spans="1:10" x14ac:dyDescent="0.3">
      <c r="D10" s="2" t="s">
        <v>101</v>
      </c>
      <c r="E10" s="2" t="str">
        <f>IF(Products!D9=0,"",IFERROR(Products!D9,""))</f>
        <v>PROD001</v>
      </c>
      <c r="F10" s="2" t="str">
        <f>IF(Inventory[[#This Row],[HSN Code]]="","",IFERROR(_xlfn.XLOOKUP(Inventory[[#This Row],[HSN Code]],Products!F:F,Products!E:E),""))</f>
        <v>Wireless Mouse</v>
      </c>
      <c r="G10" s="4">
        <f>SUMIF(Purchase_Data[[#All],[Product Name]],Inventory[[#This Row],[Product Name]],Purchase_Data[[#All],[ P Units]])</f>
        <v>95</v>
      </c>
      <c r="H10" s="4">
        <f>SUMIF(Sales_Data[Product Name],Sales!I9,Sales_Data[[ S Units]])</f>
        <v>10</v>
      </c>
      <c r="I10" s="4">
        <f>Inventory[[#This Row],[ P Units]]-Inventory[[#This Row],[ S Units]]</f>
        <v>85</v>
      </c>
      <c r="J10" s="4" t="str">
        <f>IF(Inventory[[#This Row],[ Stock]]=0,"Out Of Stock",   IF(Inventory[[#This Row],[ Stock]]&lt;=20,"Low Stock","In Stock"))</f>
        <v>In Stock</v>
      </c>
    </row>
    <row r="11" spans="1:10" x14ac:dyDescent="0.3">
      <c r="D11" s="2" t="s">
        <v>103</v>
      </c>
      <c r="E11" s="2" t="str">
        <f>IF(Products!D10=0,"",IFERROR(Products!D10,""))</f>
        <v>PROD002</v>
      </c>
      <c r="F11" s="2" t="str">
        <f>IF(Inventory[[#This Row],[HSN Code]]="","",IFERROR(_xlfn.XLOOKUP(Inventory[[#This Row],[HSN Code]],Products!F:F,Products!E:E),""))</f>
        <v>Keyboard USB</v>
      </c>
      <c r="G11" s="4">
        <f>SUMIF(Purchase_Data[[#All],[Product Name]],Inventory[[#This Row],[Product Name]],Purchase_Data[[#All],[ P Units]])</f>
        <v>52</v>
      </c>
      <c r="H11" s="4">
        <f>SUMIF(Sales_Data[Product Name],Sales!I10,Sales_Data[[ S Units]])</f>
        <v>32</v>
      </c>
      <c r="I11" s="4">
        <f>Inventory[[#This Row],[ P Units]]-Inventory[[#This Row],[ S Units]]</f>
        <v>20</v>
      </c>
      <c r="J11" s="4" t="str">
        <f>IF(Inventory[[#This Row],[ Stock]]=0,"Out Of Stock",   IF(Inventory[[#This Row],[ Stock]]&lt;=20,"Low Stock","In Stock"))</f>
        <v>Low Stock</v>
      </c>
    </row>
    <row r="12" spans="1:10" x14ac:dyDescent="0.3">
      <c r="D12" s="2" t="s">
        <v>105</v>
      </c>
      <c r="E12" s="2" t="str">
        <f>IF(Products!D11=0,"",IFERROR(Products!D11,""))</f>
        <v>PROD003</v>
      </c>
      <c r="F12" s="2" t="str">
        <f>IF(Inventory[[#This Row],[HSN Code]]="","",IFERROR(_xlfn.XLOOKUP(Inventory[[#This Row],[HSN Code]],Products!F:F,Products!E:E),""))</f>
        <v>Laptop Stand</v>
      </c>
      <c r="G12" s="4">
        <f>SUMIF(Purchase_Data[[#All],[Product Name]],Inventory[[#This Row],[Product Name]],Purchase_Data[[#All],[ P Units]])</f>
        <v>33</v>
      </c>
      <c r="H12" s="4">
        <f>SUMIF(Sales_Data[Product Name],Sales!I11,Sales_Data[[ S Units]])</f>
        <v>15</v>
      </c>
      <c r="I12" s="4">
        <f>Inventory[[#This Row],[ P Units]]-Inventory[[#This Row],[ S Units]]</f>
        <v>18</v>
      </c>
      <c r="J12" s="4" t="str">
        <f>IF(Inventory[[#This Row],[ Stock]]=0,"Out Of Stock",   IF(Inventory[[#This Row],[ Stock]]&lt;=20,"Low Stock","In Stock"))</f>
        <v>Low Stock</v>
      </c>
    </row>
    <row r="13" spans="1:10" x14ac:dyDescent="0.3">
      <c r="D13" s="2" t="s">
        <v>107</v>
      </c>
      <c r="E13" s="2" t="str">
        <f>IF(Products!D12=0,"",IFERROR(Products!D12,""))</f>
        <v>PROD004</v>
      </c>
      <c r="F13" s="2" t="str">
        <f>IF(Inventory[[#This Row],[HSN Code]]="","",IFERROR(_xlfn.XLOOKUP(Inventory[[#This Row],[HSN Code]],Products!F:F,Products!E:E),""))</f>
        <v>LED Monitor 24"</v>
      </c>
      <c r="G13" s="4">
        <f>SUMIF(Purchase_Data[[#All],[Product Name]],Inventory[[#This Row],[Product Name]],Purchase_Data[[#All],[ P Units]])</f>
        <v>89</v>
      </c>
      <c r="H13" s="4">
        <f>SUMIF(Sales_Data[Product Name],Sales!I12,Sales_Data[[ S Units]])</f>
        <v>16</v>
      </c>
      <c r="I13" s="4">
        <f>Inventory[[#This Row],[ P Units]]-Inventory[[#This Row],[ S Units]]</f>
        <v>73</v>
      </c>
      <c r="J13" s="4" t="str">
        <f>IF(Inventory[[#This Row],[ Stock]]=0,"Out Of Stock",   IF(Inventory[[#This Row],[ Stock]]&lt;=20,"Low Stock","In Stock"))</f>
        <v>In Stock</v>
      </c>
    </row>
    <row r="14" spans="1:10" x14ac:dyDescent="0.3">
      <c r="D14" s="2" t="s">
        <v>109</v>
      </c>
      <c r="E14" s="2" t="str">
        <f>IF(Products!D13=0,"",IFERROR(Products!D13,""))</f>
        <v>PROD005</v>
      </c>
      <c r="F14" s="2" t="str">
        <f>IF(Inventory[[#This Row],[HSN Code]]="","",IFERROR(_xlfn.XLOOKUP(Inventory[[#This Row],[HSN Code]],Products!F:F,Products!E:E),""))</f>
        <v>External Hard Drive 1TB</v>
      </c>
      <c r="G14" s="4">
        <f>SUMIF(Purchase_Data[[#All],[Product Name]],Inventory[[#This Row],[Product Name]],Purchase_Data[[#All],[ P Units]])</f>
        <v>43</v>
      </c>
      <c r="H14" s="4">
        <f>SUMIF(Sales_Data[Product Name],Sales!I13,Sales_Data[[ S Units]])</f>
        <v>23</v>
      </c>
      <c r="I14" s="4">
        <f>Inventory[[#This Row],[ P Units]]-Inventory[[#This Row],[ S Units]]</f>
        <v>20</v>
      </c>
      <c r="J14" s="4" t="str">
        <f>IF(Inventory[[#This Row],[ Stock]]=0,"Out Of Stock",   IF(Inventory[[#This Row],[ Stock]]&lt;=20,"Low Stock","In Stock"))</f>
        <v>Low Stock</v>
      </c>
    </row>
    <row r="15" spans="1:10" x14ac:dyDescent="0.3">
      <c r="D15" s="2" t="s">
        <v>111</v>
      </c>
      <c r="E15" s="2" t="str">
        <f>IF(Products!D14=0,"",IFERROR(Products!D14,""))</f>
        <v>PROD006</v>
      </c>
      <c r="F15" s="2" t="str">
        <f>IF(Inventory[[#This Row],[HSN Code]]="","",IFERROR(_xlfn.XLOOKUP(Inventory[[#This Row],[HSN Code]],Products!F:F,Products!E:E),""))</f>
        <v>Printer Ink Cartridge</v>
      </c>
      <c r="G15" s="4">
        <f>SUMIF(Purchase_Data[[#All],[Product Name]],Inventory[[#This Row],[Product Name]],Purchase_Data[[#All],[ P Units]])</f>
        <v>94</v>
      </c>
      <c r="H15" s="4">
        <f>SUMIF(Sales_Data[Product Name],Sales!I14,Sales_Data[[ S Units]])</f>
        <v>40</v>
      </c>
      <c r="I15" s="4">
        <f>Inventory[[#This Row],[ P Units]]-Inventory[[#This Row],[ S Units]]</f>
        <v>54</v>
      </c>
      <c r="J15" s="4" t="str">
        <f>IF(Inventory[[#This Row],[ Stock]]=0,"Out Of Stock",   IF(Inventory[[#This Row],[ Stock]]&lt;=20,"Low Stock","In Stock"))</f>
        <v>In Stock</v>
      </c>
    </row>
    <row r="16" spans="1:10" x14ac:dyDescent="0.3">
      <c r="D16" s="2" t="s">
        <v>113</v>
      </c>
      <c r="E16" s="2" t="str">
        <f>IF(Products!D15=0,"",IFERROR(Products!D15,""))</f>
        <v>PROD007</v>
      </c>
      <c r="F16" s="2" t="str">
        <f>IF(Inventory[[#This Row],[HSN Code]]="","",IFERROR(_xlfn.XLOOKUP(Inventory[[#This Row],[HSN Code]],Products!F:F,Products!E:E),""))</f>
        <v>USB Type-C Cable</v>
      </c>
      <c r="G16" s="4">
        <f>SUMIF(Purchase_Data[[#All],[Product Name]],Inventory[[#This Row],[Product Name]],Purchase_Data[[#All],[ P Units]])</f>
        <v>40</v>
      </c>
      <c r="H16" s="4">
        <f>SUMIF(Sales_Data[Product Name],Sales!I15,Sales_Data[[ S Units]])</f>
        <v>30</v>
      </c>
      <c r="I16" s="4">
        <f>Inventory[[#This Row],[ P Units]]-Inventory[[#This Row],[ S Units]]</f>
        <v>10</v>
      </c>
      <c r="J16" s="4" t="str">
        <f>IF(Inventory[[#This Row],[ Stock]]=0,"Out Of Stock",   IF(Inventory[[#This Row],[ Stock]]&lt;=20,"Low Stock","In Stock"))</f>
        <v>Low Stock</v>
      </c>
    </row>
    <row r="17" spans="4:10" x14ac:dyDescent="0.3">
      <c r="D17" s="2" t="s">
        <v>115</v>
      </c>
      <c r="E17" s="2" t="str">
        <f>IF(Products!D16=0,"",IFERROR(Products!D16,""))</f>
        <v>PROD008</v>
      </c>
      <c r="F17" s="2" t="str">
        <f>IF(Inventory[[#This Row],[HSN Code]]="","",IFERROR(_xlfn.XLOOKUP(Inventory[[#This Row],[HSN Code]],Products!F:F,Products!E:E),""))</f>
        <v>Office Chair</v>
      </c>
      <c r="G17" s="4">
        <f>SUMIF(Purchase_Data[[#All],[Product Name]],Inventory[[#This Row],[Product Name]],Purchase_Data[[#All],[ P Units]])</f>
        <v>65</v>
      </c>
      <c r="H17" s="4">
        <f>SUMIF(Sales_Data[Product Name],Sales!I16,Sales_Data[[ S Units]])</f>
        <v>30</v>
      </c>
      <c r="I17" s="4">
        <f>Inventory[[#This Row],[ P Units]]-Inventory[[#This Row],[ S Units]]</f>
        <v>35</v>
      </c>
      <c r="J17" s="4" t="str">
        <f>IF(Inventory[[#This Row],[ Stock]]=0,"Out Of Stock",   IF(Inventory[[#This Row],[ Stock]]&lt;=20,"Low Stock","In Stock"))</f>
        <v>In Stock</v>
      </c>
    </row>
    <row r="18" spans="4:10" x14ac:dyDescent="0.3">
      <c r="D18" s="2" t="s">
        <v>117</v>
      </c>
      <c r="E18" s="2" t="str">
        <f>IF(Products!D17=0,"",IFERROR(Products!D17,""))</f>
        <v>PROD009</v>
      </c>
      <c r="F18" s="2" t="str">
        <f>IF(Inventory[[#This Row],[HSN Code]]="","",IFERROR(_xlfn.XLOOKUP(Inventory[[#This Row],[HSN Code]],Products!F:F,Products!E:E),""))</f>
        <v>Notebook i5 8GB/512GB</v>
      </c>
      <c r="G18" s="4">
        <f>SUMIF(Purchase_Data[[#All],[Product Name]],Inventory[[#This Row],[Product Name]],Purchase_Data[[#All],[ P Units]])</f>
        <v>62</v>
      </c>
      <c r="H18" s="4">
        <f>SUMIF(Sales_Data[Product Name],Sales!I17,Sales_Data[[ S Units]])</f>
        <v>30</v>
      </c>
      <c r="I18" s="4">
        <f>Inventory[[#This Row],[ P Units]]-Inventory[[#This Row],[ S Units]]</f>
        <v>32</v>
      </c>
      <c r="J18" s="4" t="str">
        <f>IF(Inventory[[#This Row],[ Stock]]=0,"Out Of Stock",   IF(Inventory[[#This Row],[ Stock]]&lt;=20,"Low Stock","In Stock"))</f>
        <v>In Stock</v>
      </c>
    </row>
    <row r="19" spans="4:10" x14ac:dyDescent="0.3">
      <c r="D19" s="2" t="s">
        <v>119</v>
      </c>
      <c r="E19" s="2" t="str">
        <f>IF(Products!D18=0,"",IFERROR(Products!D18,""))</f>
        <v>PROD010</v>
      </c>
      <c r="F19" s="2" t="str">
        <f>IF(Inventory[[#This Row],[HSN Code]]="","",IFERROR(_xlfn.XLOOKUP(Inventory[[#This Row],[HSN Code]],Products!F:F,Products!E:E),""))</f>
        <v>Webcam HD</v>
      </c>
      <c r="G19" s="4">
        <f>SUMIF(Purchase_Data[[#All],[Product Name]],Inventory[[#This Row],[Product Name]],Purchase_Data[[#All],[ P Units]])</f>
        <v>100</v>
      </c>
      <c r="H19" s="4">
        <f>SUMIF(Sales_Data[Product Name],Sales!I18,Sales_Data[[ S Units]])</f>
        <v>15</v>
      </c>
      <c r="I19" s="4">
        <f>Inventory[[#This Row],[ P Units]]-Inventory[[#This Row],[ S Units]]</f>
        <v>85</v>
      </c>
      <c r="J19" s="4" t="str">
        <f>IF(Inventory[[#This Row],[ Stock]]=0,"Out Of Stock",   IF(Inventory[[#This Row],[ Stock]]&lt;=20,"Low Stock","In Stock"))</f>
        <v>In Stock</v>
      </c>
    </row>
    <row r="20" spans="4:10" x14ac:dyDescent="0.3">
      <c r="D20" s="2" t="s">
        <v>120</v>
      </c>
      <c r="E20" s="2" t="str">
        <f>IF(Products!D19=0,"",IFERROR(Products!D19,""))</f>
        <v>PROD011</v>
      </c>
      <c r="F20" s="2" t="str">
        <f>IF(Inventory[[#This Row],[HSN Code]]="","",IFERROR(_xlfn.XLOOKUP(Inventory[[#This Row],[HSN Code]],Products!F:F,Products!E:E),""))</f>
        <v xml:space="preserve">Echo Buds  </v>
      </c>
      <c r="G20" s="4">
        <f>SUMIF(Purchase_Data[[#All],[Product Name]],Inventory[[#This Row],[Product Name]],Purchase_Data[[#All],[ P Units]])</f>
        <v>60</v>
      </c>
      <c r="H20" s="4">
        <f>SUMIF(Sales_Data[Product Name],Sales!I19,Sales_Data[[ S Units]])</f>
        <v>23</v>
      </c>
      <c r="I20" s="4">
        <f>Inventory[[#This Row],[ P Units]]-Inventory[[#This Row],[ S Units]]</f>
        <v>37</v>
      </c>
      <c r="J20" s="4" t="str">
        <f>IF(Inventory[[#This Row],[ Stock]]=0,"Out Of Stock",   IF(Inventory[[#This Row],[ Stock]]&lt;=20,"Low Stock","In Stock"))</f>
        <v>In Stock</v>
      </c>
    </row>
    <row r="21" spans="4:10" x14ac:dyDescent="0.3">
      <c r="D21" s="2" t="s">
        <v>121</v>
      </c>
      <c r="E21" s="2" t="str">
        <f>IF(Products!D20=0,"",IFERROR(Products!D20,""))</f>
        <v>PROD012</v>
      </c>
      <c r="F21" s="2" t="str">
        <f>IF(Inventory[[#This Row],[HSN Code]]="","",IFERROR(_xlfn.XLOOKUP(Inventory[[#This Row],[HSN Code]],Products!F:F,Products!E:E),""))</f>
        <v xml:space="preserve">Flex Pen  </v>
      </c>
      <c r="G21" s="4">
        <f>SUMIF(Purchase_Data[[#All],[Product Name]],Inventory[[#This Row],[Product Name]],Purchase_Data[[#All],[ P Units]])</f>
        <v>40</v>
      </c>
      <c r="H21" s="4">
        <f>SUMIF(Sales_Data[Product Name],Sales!I20,Sales_Data[[ S Units]])</f>
        <v>32</v>
      </c>
      <c r="I21" s="4">
        <f>Inventory[[#This Row],[ P Units]]-Inventory[[#This Row],[ S Units]]</f>
        <v>8</v>
      </c>
      <c r="J21" s="4" t="str">
        <f>IF(Inventory[[#This Row],[ Stock]]=0,"Out Of Stock",   IF(Inventory[[#This Row],[ Stock]]&lt;=20,"Low Stock","In Stock"))</f>
        <v>Low Stock</v>
      </c>
    </row>
    <row r="22" spans="4:10" x14ac:dyDescent="0.3">
      <c r="D22" s="2" t="s">
        <v>123</v>
      </c>
      <c r="E22" s="2" t="str">
        <f>IF(Products!D21=0,"",IFERROR(Products!D21,""))</f>
        <v>PROD013</v>
      </c>
      <c r="F22" s="2" t="str">
        <f>IF(Inventory[[#This Row],[HSN Code]]="","",IFERROR(_xlfn.XLOOKUP(Inventory[[#This Row],[HSN Code]],Products!F:F,Products!E:E),""))</f>
        <v xml:space="preserve">Nano Fan  </v>
      </c>
      <c r="G22" s="4">
        <f>SUMIF(Purchase_Data[[#All],[Product Name]],Inventory[[#This Row],[Product Name]],Purchase_Data[[#All],[ P Units]])</f>
        <v>55</v>
      </c>
      <c r="H22" s="4">
        <f>SUMIF(Sales_Data[Product Name],Sales!I21,Sales_Data[[ S Units]])</f>
        <v>30</v>
      </c>
      <c r="I22" s="4">
        <f>Inventory[[#This Row],[ P Units]]-Inventory[[#This Row],[ S Units]]</f>
        <v>25</v>
      </c>
      <c r="J22" s="4" t="str">
        <f>IF(Inventory[[#This Row],[ Stock]]=0,"Out Of Stock",   IF(Inventory[[#This Row],[ Stock]]&lt;=20,"Low Stock","In Stock"))</f>
        <v>In Stock</v>
      </c>
    </row>
    <row r="23" spans="4:10" x14ac:dyDescent="0.3">
      <c r="D23" s="2" t="s">
        <v>126</v>
      </c>
      <c r="E23" s="2" t="str">
        <f>IF(Products!D22=0,"",IFERROR(Products!D22,""))</f>
        <v>PROD014</v>
      </c>
      <c r="F23" s="2" t="str">
        <f>IF(Inventory[[#This Row],[HSN Code]]="","",IFERROR(_xlfn.XLOOKUP(Inventory[[#This Row],[HSN Code]],Products!F:F,Products!E:E),""))</f>
        <v xml:space="preserve">Glow Lamp  </v>
      </c>
      <c r="G23" s="4">
        <f>SUMIF(Purchase_Data[[#All],[Product Name]],Inventory[[#This Row],[Product Name]],Purchase_Data[[#All],[ P Units]])</f>
        <v>30</v>
      </c>
      <c r="H23" s="4">
        <f>SUMIF(Sales_Data[Product Name],Sales!I22,Sales_Data[[ S Units]])</f>
        <v>15</v>
      </c>
      <c r="I23" s="4">
        <f>Inventory[[#This Row],[ P Units]]-Inventory[[#This Row],[ S Units]]</f>
        <v>15</v>
      </c>
      <c r="J23" s="4" t="str">
        <f>IF(Inventory[[#This Row],[ Stock]]=0,"Out Of Stock",   IF(Inventory[[#This Row],[ Stock]]&lt;=20,"Low Stock","In Stock"))</f>
        <v>Low Stock</v>
      </c>
    </row>
    <row r="24" spans="4:10" x14ac:dyDescent="0.3">
      <c r="D24" s="2" t="s">
        <v>129</v>
      </c>
      <c r="E24" s="2" t="str">
        <f>IF(Products!D23=0,"",IFERROR(Products!D23,""))</f>
        <v>PROD015</v>
      </c>
      <c r="F24" s="2" t="str">
        <f>IF(Inventory[[#This Row],[HSN Code]]="","",IFERROR(_xlfn.XLOOKUP(Inventory[[#This Row],[HSN Code]],Products!F:F,Products!E:E),""))</f>
        <v>Zip Bag</v>
      </c>
      <c r="G24" s="4">
        <f>SUMIF(Purchase_Data[[#All],[Product Name]],Inventory[[#This Row],[Product Name]],Purchase_Data[[#All],[ P Units]])</f>
        <v>50</v>
      </c>
      <c r="H24" s="4">
        <f>SUMIF(Sales_Data[Product Name],Sales!I23,Sales_Data[[ S Units]])</f>
        <v>16</v>
      </c>
      <c r="I24" s="4">
        <f>Inventory[[#This Row],[ P Units]]-Inventory[[#This Row],[ S Units]]</f>
        <v>34</v>
      </c>
      <c r="J24" s="4" t="str">
        <f>IF(Inventory[[#This Row],[ Stock]]=0,"Out Of Stock",   IF(Inventory[[#This Row],[ Stock]]&lt;=20,"Low Stock","In Stock"))</f>
        <v>In Stock</v>
      </c>
    </row>
  </sheetData>
  <dataValidations count="1">
    <dataValidation type="list" allowBlank="1" showInputMessage="1" showErrorMessage="1" sqref="D10:D24" xr:uid="{C79F3E26-188A-482A-BB1C-C8BFC04FAE6E}">
      <formula1>HSN_CODE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004B1-D798-4428-A1AD-C6F817CCCC46}">
  <dimension ref="A3:G36"/>
  <sheetViews>
    <sheetView tabSelected="1" topLeftCell="A22" workbookViewId="0">
      <selection activeCell="D36" sqref="D36"/>
    </sheetView>
  </sheetViews>
  <sheetFormatPr defaultRowHeight="14.4" x14ac:dyDescent="0.3"/>
  <cols>
    <col min="1" max="1" width="18" bestFit="1" customWidth="1"/>
    <col min="2" max="2" width="19.21875" bestFit="1" customWidth="1"/>
    <col min="3" max="3" width="15.77734375" customWidth="1"/>
    <col min="4" max="4" width="20.88671875" bestFit="1" customWidth="1"/>
    <col min="5" max="5" width="12.77734375" bestFit="1" customWidth="1"/>
    <col min="6" max="6" width="15.33203125" bestFit="1" customWidth="1"/>
    <col min="7" max="7" width="13.88671875" bestFit="1" customWidth="1"/>
    <col min="8" max="22" width="39.6640625" bestFit="1" customWidth="1"/>
    <col min="23" max="24" width="10.77734375" bestFit="1" customWidth="1"/>
    <col min="25" max="25" width="34.44140625" bestFit="1" customWidth="1"/>
    <col min="26" max="26" width="37.21875" bestFit="1" customWidth="1"/>
    <col min="27" max="27" width="28.21875" bestFit="1" customWidth="1"/>
    <col min="28" max="28" width="31" bestFit="1" customWidth="1"/>
    <col min="29" max="29" width="34.77734375" bestFit="1" customWidth="1"/>
    <col min="30" max="30" width="37.5546875" bestFit="1" customWidth="1"/>
    <col min="31" max="31" width="34.77734375" bestFit="1" customWidth="1"/>
    <col min="32" max="32" width="37.5546875" bestFit="1" customWidth="1"/>
    <col min="33" max="33" width="32.44140625" bestFit="1" customWidth="1"/>
    <col min="34" max="34" width="35.21875" bestFit="1" customWidth="1"/>
    <col min="35" max="35" width="30" bestFit="1" customWidth="1"/>
    <col min="36" max="36" width="32.77734375" bestFit="1" customWidth="1"/>
    <col min="37" max="37" width="35.109375" bestFit="1" customWidth="1"/>
    <col min="38" max="38" width="38" bestFit="1" customWidth="1"/>
    <col min="39" max="39" width="35.88671875" bestFit="1" customWidth="1"/>
    <col min="40" max="40" width="38.6640625" bestFit="1" customWidth="1"/>
    <col min="41" max="41" width="27.44140625" bestFit="1" customWidth="1"/>
    <col min="42" max="42" width="30.21875" bestFit="1" customWidth="1"/>
    <col min="43" max="43" width="10.77734375" bestFit="1" customWidth="1"/>
  </cols>
  <sheetData>
    <row r="3" spans="1:7" x14ac:dyDescent="0.3">
      <c r="A3" s="17" t="s">
        <v>263</v>
      </c>
      <c r="B3" s="17"/>
      <c r="C3" s="17"/>
      <c r="D3" s="17"/>
      <c r="E3" s="18" t="s">
        <v>264</v>
      </c>
    </row>
    <row r="4" spans="1:7" x14ac:dyDescent="0.3">
      <c r="A4" s="19">
        <v>20</v>
      </c>
      <c r="B4" s="17"/>
      <c r="C4" s="17"/>
      <c r="D4" s="17"/>
      <c r="E4" s="17">
        <f>GETPIVOTDATA("Customer Name",$A$3)</f>
        <v>20</v>
      </c>
    </row>
    <row r="5" spans="1:7" x14ac:dyDescent="0.3">
      <c r="A5" s="17"/>
      <c r="B5" s="17"/>
      <c r="C5" s="17"/>
      <c r="D5" s="17"/>
      <c r="E5" s="17"/>
    </row>
    <row r="6" spans="1:7" x14ac:dyDescent="0.3">
      <c r="A6" s="17"/>
      <c r="B6" s="17"/>
      <c r="C6" s="17"/>
      <c r="D6" s="17"/>
      <c r="E6" s="17"/>
    </row>
    <row r="7" spans="1:7" x14ac:dyDescent="0.3">
      <c r="A7" s="17" t="s">
        <v>266</v>
      </c>
      <c r="B7" s="17"/>
      <c r="C7" s="17"/>
      <c r="D7" s="17"/>
      <c r="E7" s="18" t="s">
        <v>265</v>
      </c>
      <c r="F7" s="18"/>
      <c r="G7" s="18"/>
    </row>
    <row r="8" spans="1:7" x14ac:dyDescent="0.3">
      <c r="A8" s="19">
        <v>15</v>
      </c>
      <c r="B8" s="17"/>
      <c r="C8" s="17"/>
      <c r="D8" s="17"/>
      <c r="E8" s="17">
        <f>GETPIVOTDATA("Product Name",$A$7)</f>
        <v>15</v>
      </c>
      <c r="F8" s="17"/>
      <c r="G8" s="17"/>
    </row>
    <row r="9" spans="1:7" x14ac:dyDescent="0.3">
      <c r="A9" s="17"/>
      <c r="B9" s="17"/>
      <c r="C9" s="17"/>
      <c r="D9" s="17"/>
      <c r="E9" s="17"/>
      <c r="F9" s="17"/>
      <c r="G9" s="17"/>
    </row>
    <row r="10" spans="1:7" x14ac:dyDescent="0.3">
      <c r="A10" s="17"/>
      <c r="B10" s="17"/>
      <c r="C10" s="17"/>
      <c r="D10" s="17"/>
      <c r="E10" s="17"/>
      <c r="F10" s="17"/>
      <c r="G10" s="17"/>
    </row>
    <row r="11" spans="1:7" x14ac:dyDescent="0.3">
      <c r="A11" s="17"/>
      <c r="B11" s="17"/>
      <c r="C11" s="17"/>
      <c r="D11" s="17"/>
      <c r="E11" s="17"/>
      <c r="F11" s="18"/>
      <c r="G11" s="17"/>
    </row>
    <row r="12" spans="1:7" x14ac:dyDescent="0.3">
      <c r="A12" s="17" t="s">
        <v>267</v>
      </c>
      <c r="C12" s="17"/>
      <c r="D12" s="18" t="s">
        <v>268</v>
      </c>
      <c r="E12" s="17"/>
      <c r="F12" s="17"/>
      <c r="G12" s="17"/>
    </row>
    <row r="13" spans="1:7" x14ac:dyDescent="0.3">
      <c r="A13" s="16">
        <v>3791050</v>
      </c>
      <c r="C13" s="17"/>
      <c r="D13" s="17">
        <f>GETPIVOTDATA("Total Amount",$A$12)</f>
        <v>3791050</v>
      </c>
      <c r="E13" s="17"/>
    </row>
    <row r="35" spans="1:1" x14ac:dyDescent="0.3">
      <c r="A35" t="s">
        <v>269</v>
      </c>
    </row>
    <row r="36" spans="1:1" x14ac:dyDescent="0.3">
      <c r="A36" s="20">
        <v>1951117.01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Dashboard</vt:lpstr>
      <vt:lpstr>Customers</vt:lpstr>
      <vt:lpstr>Products</vt:lpstr>
      <vt:lpstr>Vendors</vt:lpstr>
      <vt:lpstr>New Entry</vt:lpstr>
      <vt:lpstr>Purchase</vt:lpstr>
      <vt:lpstr>Sales</vt:lpstr>
      <vt:lpstr>Inventory</vt:lpstr>
      <vt:lpstr>Pivot</vt:lpstr>
      <vt:lpstr>CUS_ID</vt:lpstr>
      <vt:lpstr>HSN_CODE</vt:lpstr>
      <vt:lpstr>Ven_Data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SONU KUMAR PANDIT</dc:creator>
  <cp:lastModifiedBy>SONU KUMAR PANDIT</cp:lastModifiedBy>
  <cp:lastPrinted>2025-08-04T13:59:18Z</cp:lastPrinted>
  <dcterms:created xsi:type="dcterms:W3CDTF">2025-08-04T12:08:19Z</dcterms:created>
  <dcterms:modified xsi:type="dcterms:W3CDTF">2025-08-12T15:12:59Z</dcterms:modified>
</cp:coreProperties>
</file>