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320" windowHeight="11640" activeTab="8"/>
  </bookViews>
  <sheets>
    <sheet name="Hampton Bus" sheetId="1" r:id="rId1"/>
    <sheet name="Norfolk Bus" sheetId="2" r:id="rId2"/>
    <sheet name="VA Beach" sheetId="3" r:id="rId3"/>
    <sheet name="Rail" sheetId="4" r:id="rId4"/>
    <sheet name="Ferry" sheetId="5" r:id="rId5"/>
    <sheet name="Paratransit-MV" sheetId="6" r:id="rId6"/>
    <sheet name="Traffix-Leased" sheetId="7" r:id="rId7"/>
    <sheet name="Support Fleet" sheetId="8" r:id="rId8"/>
    <sheet name="Fleet Config" sheetId="10" r:id="rId9"/>
    <sheet name="Inactive" sheetId="9" r:id="rId10"/>
  </sheets>
  <externalReferences>
    <externalReference r:id="rId11"/>
  </externalReferences>
  <calcPr calcId="125725"/>
</workbook>
</file>

<file path=xl/calcChain.xml><?xml version="1.0" encoding="utf-8"?>
<calcChain xmlns="http://schemas.openxmlformats.org/spreadsheetml/2006/main">
  <c r="U10" i="9"/>
  <c r="V10" s="1"/>
  <c r="U9"/>
  <c r="V9" s="1"/>
  <c r="O48" i="10"/>
  <c r="B48"/>
  <c r="P47"/>
  <c r="L47" s="1"/>
  <c r="I47"/>
  <c r="A47"/>
  <c r="P46"/>
  <c r="L46" s="1"/>
  <c r="I46"/>
  <c r="A46"/>
  <c r="P45"/>
  <c r="L45" s="1"/>
  <c r="I45"/>
  <c r="A45"/>
  <c r="P44"/>
  <c r="L44" s="1"/>
  <c r="I44"/>
  <c r="A44"/>
  <c r="A48" s="1"/>
  <c r="A34"/>
  <c r="A32"/>
  <c r="A31"/>
  <c r="A30"/>
  <c r="A29"/>
  <c r="A27"/>
  <c r="J15"/>
  <c r="F15"/>
  <c r="D15"/>
  <c r="B15"/>
  <c r="H14"/>
  <c r="H15" s="1"/>
  <c r="D14"/>
  <c r="J8"/>
  <c r="J21" s="1"/>
  <c r="F8"/>
  <c r="F21" s="1"/>
  <c r="B8"/>
  <c r="B21" s="1"/>
  <c r="D21" s="1"/>
  <c r="D7"/>
  <c r="H7" s="1"/>
  <c r="D6"/>
  <c r="D8" s="1"/>
  <c r="A84" i="7"/>
  <c r="A65"/>
  <c r="A15"/>
  <c r="A12"/>
  <c r="A49" i="6"/>
  <c r="A14"/>
  <c r="G14" i="5"/>
  <c r="H14" s="1"/>
  <c r="G13"/>
  <c r="H13" s="1"/>
  <c r="G12"/>
  <c r="H12" s="1"/>
  <c r="A14" i="4"/>
  <c r="U13"/>
  <c r="V13" s="1"/>
  <c r="U12"/>
  <c r="V12" s="1"/>
  <c r="U11"/>
  <c r="V11" s="1"/>
  <c r="U10"/>
  <c r="V10" s="1"/>
  <c r="U9"/>
  <c r="V9" s="1"/>
  <c r="U8"/>
  <c r="V8" s="1"/>
  <c r="U7"/>
  <c r="V7" s="1"/>
  <c r="U6"/>
  <c r="V6" s="1"/>
  <c r="U5"/>
  <c r="V5" s="1"/>
  <c r="A9" i="3"/>
  <c r="A14" s="1"/>
  <c r="U8"/>
  <c r="V8" s="1"/>
  <c r="U7"/>
  <c r="V7" s="1"/>
  <c r="U6"/>
  <c r="V6" s="1"/>
  <c r="U5"/>
  <c r="V5" s="1"/>
  <c r="B110" i="1"/>
  <c r="A109"/>
  <c r="A108"/>
  <c r="A106"/>
  <c r="U97"/>
  <c r="V97" s="1"/>
  <c r="U96"/>
  <c r="V96" s="1"/>
  <c r="U93"/>
  <c r="V93" s="1"/>
  <c r="U92"/>
  <c r="V92" s="1"/>
  <c r="U91"/>
  <c r="V91" s="1"/>
  <c r="U90"/>
  <c r="V90" s="1"/>
  <c r="U89"/>
  <c r="V89" s="1"/>
  <c r="U86"/>
  <c r="V86" s="1"/>
  <c r="U85"/>
  <c r="V85" s="1"/>
  <c r="U84"/>
  <c r="V84" s="1"/>
  <c r="U83"/>
  <c r="V83" s="1"/>
  <c r="U82"/>
  <c r="V82" s="1"/>
  <c r="U81"/>
  <c r="V81" s="1"/>
  <c r="U80"/>
  <c r="V80" s="1"/>
  <c r="U79"/>
  <c r="V79" s="1"/>
  <c r="U78"/>
  <c r="V78" s="1"/>
  <c r="U77"/>
  <c r="V77" s="1"/>
  <c r="U76"/>
  <c r="V76" s="1"/>
  <c r="U75"/>
  <c r="V75" s="1"/>
  <c r="U74"/>
  <c r="V74" s="1"/>
  <c r="A72"/>
  <c r="V71"/>
  <c r="U71"/>
  <c r="V70"/>
  <c r="U70"/>
  <c r="V69"/>
  <c r="U69"/>
  <c r="V68"/>
  <c r="U68"/>
  <c r="V67"/>
  <c r="U67"/>
  <c r="V66"/>
  <c r="U66"/>
  <c r="V65"/>
  <c r="U65"/>
  <c r="V64"/>
  <c r="U64"/>
  <c r="V63"/>
  <c r="U63"/>
  <c r="V62"/>
  <c r="U62"/>
  <c r="A59"/>
  <c r="A107" s="1"/>
  <c r="U58"/>
  <c r="V58" s="1"/>
  <c r="U57"/>
  <c r="V57" s="1"/>
  <c r="U56"/>
  <c r="V56" s="1"/>
  <c r="U55"/>
  <c r="V55" s="1"/>
  <c r="U54"/>
  <c r="V54" s="1"/>
  <c r="U53"/>
  <c r="V53" s="1"/>
  <c r="U52"/>
  <c r="V52" s="1"/>
  <c r="U51"/>
  <c r="V51" s="1"/>
  <c r="U50"/>
  <c r="V50" s="1"/>
  <c r="U49"/>
  <c r="V49" s="1"/>
  <c r="U46"/>
  <c r="V46" s="1"/>
  <c r="U45"/>
  <c r="V45" s="1"/>
  <c r="U44"/>
  <c r="V44" s="1"/>
  <c r="U43"/>
  <c r="V43" s="1"/>
  <c r="U42"/>
  <c r="V42" s="1"/>
  <c r="U41"/>
  <c r="V41" s="1"/>
  <c r="U40"/>
  <c r="V40" s="1"/>
  <c r="U39"/>
  <c r="V39" s="1"/>
  <c r="U38"/>
  <c r="V38" s="1"/>
  <c r="A36"/>
  <c r="A100" s="1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4"/>
  <c r="U24"/>
  <c r="V23"/>
  <c r="U23"/>
  <c r="V22"/>
  <c r="U22"/>
  <c r="V21"/>
  <c r="U21"/>
  <c r="V20"/>
  <c r="U20"/>
  <c r="V19"/>
  <c r="U19"/>
  <c r="V18"/>
  <c r="U18"/>
  <c r="V17"/>
  <c r="U17"/>
  <c r="V16"/>
  <c r="U16"/>
  <c r="V15"/>
  <c r="U15"/>
  <c r="V14"/>
  <c r="U14"/>
  <c r="V13"/>
  <c r="U13"/>
  <c r="V12"/>
  <c r="U12"/>
  <c r="V11"/>
  <c r="U11"/>
  <c r="V10"/>
  <c r="U10"/>
  <c r="V9"/>
  <c r="U9"/>
  <c r="V8"/>
  <c r="U8"/>
  <c r="V7"/>
  <c r="U7"/>
  <c r="V6"/>
  <c r="U6"/>
  <c r="V5"/>
  <c r="U5"/>
  <c r="B248" i="2"/>
  <c r="A233"/>
  <c r="U232"/>
  <c r="V232" s="1"/>
  <c r="U231"/>
  <c r="V231" s="1"/>
  <c r="U230"/>
  <c r="V230" s="1"/>
  <c r="U229"/>
  <c r="V229" s="1"/>
  <c r="U228"/>
  <c r="V228" s="1"/>
  <c r="U227"/>
  <c r="V227" s="1"/>
  <c r="U226"/>
  <c r="V226" s="1"/>
  <c r="U225"/>
  <c r="V225" s="1"/>
  <c r="A223"/>
  <c r="V222"/>
  <c r="U222"/>
  <c r="V221"/>
  <c r="U221"/>
  <c r="V220"/>
  <c r="U220"/>
  <c r="V219"/>
  <c r="U219"/>
  <c r="V218"/>
  <c r="U218"/>
  <c r="V217"/>
  <c r="U217"/>
  <c r="V216"/>
  <c r="U216"/>
  <c r="V215"/>
  <c r="U215"/>
  <c r="V214"/>
  <c r="U214"/>
  <c r="A212"/>
  <c r="U211"/>
  <c r="V211" s="1"/>
  <c r="U210"/>
  <c r="V210" s="1"/>
  <c r="U209"/>
  <c r="V209" s="1"/>
  <c r="U208"/>
  <c r="V208" s="1"/>
  <c r="U207"/>
  <c r="V207" s="1"/>
  <c r="U206"/>
  <c r="V206" s="1"/>
  <c r="U205"/>
  <c r="V205" s="1"/>
  <c r="U204"/>
  <c r="V204" s="1"/>
  <c r="U203"/>
  <c r="V203" s="1"/>
  <c r="U202"/>
  <c r="V202" s="1"/>
  <c r="U201"/>
  <c r="V201" s="1"/>
  <c r="U200"/>
  <c r="V200" s="1"/>
  <c r="U199"/>
  <c r="V199" s="1"/>
  <c r="U198"/>
  <c r="V198" s="1"/>
  <c r="U197"/>
  <c r="V197" s="1"/>
  <c r="U196"/>
  <c r="V196" s="1"/>
  <c r="U195"/>
  <c r="V195" s="1"/>
  <c r="U194"/>
  <c r="V194" s="1"/>
  <c r="U193"/>
  <c r="V193" s="1"/>
  <c r="U192"/>
  <c r="V192" s="1"/>
  <c r="U191"/>
  <c r="V191" s="1"/>
  <c r="U190"/>
  <c r="V190" s="1"/>
  <c r="U189"/>
  <c r="V189" s="1"/>
  <c r="U188"/>
  <c r="V188" s="1"/>
  <c r="U187"/>
  <c r="V187" s="1"/>
  <c r="U186"/>
  <c r="V186" s="1"/>
  <c r="U185"/>
  <c r="V185" s="1"/>
  <c r="U184"/>
  <c r="V184" s="1"/>
  <c r="U183"/>
  <c r="V183" s="1"/>
  <c r="U182"/>
  <c r="V182" s="1"/>
  <c r="U181"/>
  <c r="V181" s="1"/>
  <c r="U180"/>
  <c r="V180" s="1"/>
  <c r="U179"/>
  <c r="V179" s="1"/>
  <c r="U178"/>
  <c r="V178" s="1"/>
  <c r="U177"/>
  <c r="V177" s="1"/>
  <c r="U176"/>
  <c r="V176" s="1"/>
  <c r="U175"/>
  <c r="V175" s="1"/>
  <c r="A173"/>
  <c r="A244" s="1"/>
  <c r="V172"/>
  <c r="U172"/>
  <c r="V171"/>
  <c r="U171"/>
  <c r="V170"/>
  <c r="U170"/>
  <c r="V169"/>
  <c r="U169"/>
  <c r="V168"/>
  <c r="U168"/>
  <c r="V167"/>
  <c r="U167"/>
  <c r="V166"/>
  <c r="U166"/>
  <c r="V165"/>
  <c r="U165"/>
  <c r="V164"/>
  <c r="U164"/>
  <c r="V163"/>
  <c r="U163"/>
  <c r="V162"/>
  <c r="U162"/>
  <c r="V161"/>
  <c r="U161"/>
  <c r="V160"/>
  <c r="U160"/>
  <c r="V159"/>
  <c r="U159"/>
  <c r="V158"/>
  <c r="U158"/>
  <c r="V157"/>
  <c r="U157"/>
  <c r="V156"/>
  <c r="U156"/>
  <c r="V155"/>
  <c r="U155"/>
  <c r="V154"/>
  <c r="U154"/>
  <c r="V153"/>
  <c r="U153"/>
  <c r="V152"/>
  <c r="U152"/>
  <c r="V151"/>
  <c r="U151"/>
  <c r="V150"/>
  <c r="U150"/>
  <c r="A148"/>
  <c r="U147"/>
  <c r="V147" s="1"/>
  <c r="U146"/>
  <c r="V146" s="1"/>
  <c r="U145"/>
  <c r="V145" s="1"/>
  <c r="U144"/>
  <c r="V144" s="1"/>
  <c r="U143"/>
  <c r="V143" s="1"/>
  <c r="U142"/>
  <c r="V142" s="1"/>
  <c r="U141"/>
  <c r="V141" s="1"/>
  <c r="U140"/>
  <c r="V140" s="1"/>
  <c r="U139"/>
  <c r="V139" s="1"/>
  <c r="U138"/>
  <c r="V138" s="1"/>
  <c r="U137"/>
  <c r="V137" s="1"/>
  <c r="U136"/>
  <c r="V136" s="1"/>
  <c r="U135"/>
  <c r="V135" s="1"/>
  <c r="U134"/>
  <c r="V134" s="1"/>
  <c r="U133"/>
  <c r="V133" s="1"/>
  <c r="U132"/>
  <c r="V132" s="1"/>
  <c r="U131"/>
  <c r="V131" s="1"/>
  <c r="U130"/>
  <c r="V130" s="1"/>
  <c r="U129"/>
  <c r="V129" s="1"/>
  <c r="U128"/>
  <c r="V128" s="1"/>
  <c r="U127"/>
  <c r="V127" s="1"/>
  <c r="U126"/>
  <c r="V126" s="1"/>
  <c r="U125"/>
  <c r="V125" s="1"/>
  <c r="U124"/>
  <c r="V124" s="1"/>
  <c r="U123"/>
  <c r="V123" s="1"/>
  <c r="U122"/>
  <c r="V122" s="1"/>
  <c r="U121"/>
  <c r="V121" s="1"/>
  <c r="U120"/>
  <c r="V120" s="1"/>
  <c r="U119"/>
  <c r="V119" s="1"/>
  <c r="U118"/>
  <c r="V118" s="1"/>
  <c r="U117"/>
  <c r="V117" s="1"/>
  <c r="U116"/>
  <c r="V116" s="1"/>
  <c r="U115"/>
  <c r="V115" s="1"/>
  <c r="U114"/>
  <c r="V114" s="1"/>
  <c r="U113"/>
  <c r="V113" s="1"/>
  <c r="U112"/>
  <c r="V112" s="1"/>
  <c r="U111"/>
  <c r="V111" s="1"/>
  <c r="U110"/>
  <c r="V110" s="1"/>
  <c r="U109"/>
  <c r="V109" s="1"/>
  <c r="U108"/>
  <c r="V108" s="1"/>
  <c r="U107"/>
  <c r="V107" s="1"/>
  <c r="U106"/>
  <c r="V106" s="1"/>
  <c r="U105"/>
  <c r="V105" s="1"/>
  <c r="A103"/>
  <c r="V102"/>
  <c r="U102"/>
  <c r="V101"/>
  <c r="U101"/>
  <c r="V100"/>
  <c r="U100"/>
  <c r="V99"/>
  <c r="U99"/>
  <c r="V98"/>
  <c r="U98"/>
  <c r="V97"/>
  <c r="U97"/>
  <c r="V96"/>
  <c r="U96"/>
  <c r="V95"/>
  <c r="U95"/>
  <c r="V94"/>
  <c r="U94"/>
  <c r="V93"/>
  <c r="U93"/>
  <c r="V92"/>
  <c r="U92"/>
  <c r="A90"/>
  <c r="U89"/>
  <c r="V89" s="1"/>
  <c r="U88"/>
  <c r="V88" s="1"/>
  <c r="U87"/>
  <c r="V87" s="1"/>
  <c r="U86"/>
  <c r="V86" s="1"/>
  <c r="U85"/>
  <c r="V85" s="1"/>
  <c r="U84"/>
  <c r="V84" s="1"/>
  <c r="U83"/>
  <c r="V83" s="1"/>
  <c r="U82"/>
  <c r="V82" s="1"/>
  <c r="U81"/>
  <c r="V81" s="1"/>
  <c r="U80"/>
  <c r="V80" s="1"/>
  <c r="U79"/>
  <c r="V79" s="1"/>
  <c r="U78"/>
  <c r="V78" s="1"/>
  <c r="U77"/>
  <c r="V77" s="1"/>
  <c r="U76"/>
  <c r="V76" s="1"/>
  <c r="U75"/>
  <c r="V75" s="1"/>
  <c r="U74"/>
  <c r="V74" s="1"/>
  <c r="A72"/>
  <c r="V71"/>
  <c r="U71"/>
  <c r="V70"/>
  <c r="U70"/>
  <c r="V69"/>
  <c r="U69"/>
  <c r="V68"/>
  <c r="U68"/>
  <c r="V67"/>
  <c r="U67"/>
  <c r="V66"/>
  <c r="U66"/>
  <c r="A64"/>
  <c r="U63"/>
  <c r="V63" s="1"/>
  <c r="U62"/>
  <c r="V62" s="1"/>
  <c r="U61"/>
  <c r="V61" s="1"/>
  <c r="U60"/>
  <c r="V60" s="1"/>
  <c r="U59"/>
  <c r="V59" s="1"/>
  <c r="U58"/>
  <c r="V58" s="1"/>
  <c r="U57"/>
  <c r="V57" s="1"/>
  <c r="A55"/>
  <c r="V54"/>
  <c r="U54"/>
  <c r="V53"/>
  <c r="U53"/>
  <c r="V52"/>
  <c r="U52"/>
  <c r="V51"/>
  <c r="U51"/>
  <c r="A49"/>
  <c r="A247" s="1"/>
  <c r="U48"/>
  <c r="V48" s="1"/>
  <c r="U47"/>
  <c r="V47" s="1"/>
  <c r="U46"/>
  <c r="V46" s="1"/>
  <c r="A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A20"/>
  <c r="A245" s="1"/>
  <c r="U19"/>
  <c r="V19" s="1"/>
  <c r="U18"/>
  <c r="V18" s="1"/>
  <c r="U17"/>
  <c r="V17" s="1"/>
  <c r="U16"/>
  <c r="V16" s="1"/>
  <c r="U15"/>
  <c r="V15" s="1"/>
  <c r="U14"/>
  <c r="V14" s="1"/>
  <c r="U13"/>
  <c r="V13" s="1"/>
  <c r="U12"/>
  <c r="V12" s="1"/>
  <c r="A10"/>
  <c r="A246" s="1"/>
  <c r="V9"/>
  <c r="U9"/>
  <c r="V8"/>
  <c r="U8"/>
  <c r="V7"/>
  <c r="U7"/>
  <c r="V6"/>
  <c r="U6"/>
  <c r="P48" i="10" l="1"/>
  <c r="H6"/>
  <c r="H8" s="1"/>
  <c r="H21" s="1"/>
  <c r="A110" i="1"/>
  <c r="A248" i="2"/>
  <c r="A236"/>
</calcChain>
</file>

<file path=xl/comments1.xml><?xml version="1.0" encoding="utf-8"?>
<comments xmlns="http://schemas.openxmlformats.org/spreadsheetml/2006/main">
  <authors>
    <author>mperez</author>
  </authors>
  <commentList>
    <comment ref="A85" authorId="0">
      <text>
        <r>
          <rPr>
            <b/>
            <sz val="8"/>
            <color indexed="81"/>
            <rFont val="Tahoma"/>
            <family val="2"/>
          </rPr>
          <t>mperez: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Perry W. McCoy</author>
    <author>sunshine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Perry W. McCoy:</t>
        </r>
        <r>
          <rPr>
            <sz val="8"/>
            <color indexed="81"/>
            <rFont val="Tahoma"/>
            <family val="2"/>
          </rPr>
          <t xml:space="preserve">
Notify the following when changes are made:
- Dina Bato</t>
        </r>
      </text>
    </comment>
    <comment ref="A27" authorId="1">
      <text>
        <r>
          <rPr>
            <sz val="9"/>
            <color indexed="81"/>
            <rFont val="Tahoma"/>
            <family val="2"/>
          </rPr>
          <t>Contingency Fleet not included in Average Age of fleet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9" authorId="1">
      <text>
        <r>
          <rPr>
            <sz val="9"/>
            <color indexed="81"/>
            <rFont val="Tahoma"/>
            <family val="2"/>
          </rPr>
          <t>Includes vehicles out of long term repair</t>
        </r>
        <r>
          <rPr>
            <b/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<sst xmlns="http://schemas.openxmlformats.org/spreadsheetml/2006/main" count="7724" uniqueCount="1571">
  <si>
    <t>Hampton Division  Active Fleet</t>
  </si>
  <si>
    <t>#5   MOTORBUS (DIRECTLY OPERATED)</t>
  </si>
  <si>
    <t>UNIT</t>
  </si>
  <si>
    <t>YEAR</t>
  </si>
  <si>
    <t>MAKE</t>
  </si>
  <si>
    <t>MODEL</t>
  </si>
  <si>
    <t>TYPE</t>
  </si>
  <si>
    <t>FLOOR</t>
  </si>
  <si>
    <t>LENGTH</t>
  </si>
  <si>
    <t>AIR COND</t>
  </si>
  <si>
    <t>SEAT / STAND</t>
  </si>
  <si>
    <t>LIFT/RAMP</t>
  </si>
  <si>
    <t>FARE BOX</t>
  </si>
  <si>
    <t>VIDEO</t>
  </si>
  <si>
    <t>ACS</t>
  </si>
  <si>
    <t>APC</t>
  </si>
  <si>
    <t>BIKE RACK</t>
  </si>
  <si>
    <t>VIN</t>
  </si>
  <si>
    <t>LICENSE</t>
  </si>
  <si>
    <t>ACCEPTANCE
DATE</t>
  </si>
  <si>
    <t>PURCHASE
PRICE</t>
  </si>
  <si>
    <r>
      <t xml:space="preserve">FTA
LIFE EXPECTANCY
</t>
    </r>
    <r>
      <rPr>
        <b/>
        <i/>
        <sz val="7"/>
        <rFont val="Arial"/>
        <family val="2"/>
      </rPr>
      <t>in years</t>
    </r>
  </si>
  <si>
    <t>ANNUAL
STRAIGHT
LINE DEPRECIATION</t>
  </si>
  <si>
    <t>CURRENT
VALUE</t>
  </si>
  <si>
    <t>TIRE SIZE</t>
  </si>
  <si>
    <t>ENG</t>
  </si>
  <si>
    <t>TRANS</t>
  </si>
  <si>
    <t>GVWR</t>
  </si>
  <si>
    <t>Gillig</t>
  </si>
  <si>
    <t>G18B102N4</t>
  </si>
  <si>
    <t>Bus</t>
  </si>
  <si>
    <t>LF</t>
  </si>
  <si>
    <t>35-ft</t>
  </si>
  <si>
    <t>Yes</t>
  </si>
  <si>
    <t>32 +55</t>
  </si>
  <si>
    <t>Ramp</t>
  </si>
  <si>
    <t>Odyssey</t>
  </si>
  <si>
    <t>No</t>
  </si>
  <si>
    <t>15GGB1816X1070607</t>
  </si>
  <si>
    <t>126-222L</t>
  </si>
  <si>
    <t>12R 22.5</t>
  </si>
  <si>
    <t>Cummins ISC</t>
  </si>
  <si>
    <t>Voith D864.3</t>
  </si>
  <si>
    <t>15GGB1818X1070608</t>
  </si>
  <si>
    <t>126-223L</t>
  </si>
  <si>
    <t>15GGB1816X1070610</t>
  </si>
  <si>
    <t>126-225L</t>
  </si>
  <si>
    <t>15GGB1818X1070611</t>
  </si>
  <si>
    <t>126-226L</t>
  </si>
  <si>
    <t>15GGB181XX1070612</t>
  </si>
  <si>
    <t>126-227L</t>
  </si>
  <si>
    <t>15GGB1811X1070613</t>
  </si>
  <si>
    <t>126-228L</t>
  </si>
  <si>
    <t>15GGB1813X1070614</t>
  </si>
  <si>
    <t>126-229L</t>
  </si>
  <si>
    <t>15GGB1815X1070615</t>
  </si>
  <si>
    <t>126-230L</t>
  </si>
  <si>
    <t>15GGB1817X1070616</t>
  </si>
  <si>
    <t>126-241L</t>
  </si>
  <si>
    <t>15GGB1819X1070617</t>
  </si>
  <si>
    <t>126-283L</t>
  </si>
  <si>
    <t>15GGB1812X1070619</t>
  </si>
  <si>
    <t>126-285L</t>
  </si>
  <si>
    <t>15GGB1819X1070620</t>
  </si>
  <si>
    <t>126-286L</t>
  </si>
  <si>
    <t>15GGB1810X1070621</t>
  </si>
  <si>
    <t>126-287L</t>
  </si>
  <si>
    <t>15GGB1812X1070622</t>
  </si>
  <si>
    <t>126-288L</t>
  </si>
  <si>
    <t>15GGB1814X1070623</t>
  </si>
  <si>
    <t>126-289L</t>
  </si>
  <si>
    <t>15GGB1816X1070624</t>
  </si>
  <si>
    <t>126-290L</t>
  </si>
  <si>
    <t>15GGB1818X1070625</t>
  </si>
  <si>
    <t>126-291L</t>
  </si>
  <si>
    <t>15GGB1818X1070633</t>
  </si>
  <si>
    <t>126-292L</t>
  </si>
  <si>
    <t>15GGB1819X1070634</t>
  </si>
  <si>
    <t>128-478L</t>
  </si>
  <si>
    <t>15GGB1818X1070990</t>
  </si>
  <si>
    <t>46-206L</t>
  </si>
  <si>
    <t>1999 Gillig</t>
  </si>
  <si>
    <t>32 +62</t>
  </si>
  <si>
    <t>15GGB181821072517</t>
  </si>
  <si>
    <t>106-774L</t>
  </si>
  <si>
    <t>Cummuns ISC</t>
  </si>
  <si>
    <t>Voi D864.3</t>
  </si>
  <si>
    <t>15GGB181X21072518</t>
  </si>
  <si>
    <t>106-775L</t>
  </si>
  <si>
    <t>15GGB181121072519</t>
  </si>
  <si>
    <t>106-776L</t>
  </si>
  <si>
    <t>15GGB181821072520</t>
  </si>
  <si>
    <t>106-777L</t>
  </si>
  <si>
    <t>15GGB181X21072521</t>
  </si>
  <si>
    <t>106-778L</t>
  </si>
  <si>
    <t>15GGB181121072522</t>
  </si>
  <si>
    <t>106-779L</t>
  </si>
  <si>
    <t>15GGB181321072523</t>
  </si>
  <si>
    <t>106-780L</t>
  </si>
  <si>
    <t>15GGB181721072525</t>
  </si>
  <si>
    <t>112-578L</t>
  </si>
  <si>
    <t>15GGB181931072995</t>
  </si>
  <si>
    <t>113-889L</t>
  </si>
  <si>
    <t>2002 Gillig</t>
  </si>
  <si>
    <t>G18E102R2</t>
  </si>
  <si>
    <t>29-ft</t>
  </si>
  <si>
    <t>26 +27</t>
  </si>
  <si>
    <t>15GGE181621090540</t>
  </si>
  <si>
    <t>113-842L</t>
  </si>
  <si>
    <t>275/70R 22.5</t>
  </si>
  <si>
    <t>15GGE181X21090542</t>
  </si>
  <si>
    <t>113-844L</t>
  </si>
  <si>
    <t>15GGE181921090547</t>
  </si>
  <si>
    <t>113-849L</t>
  </si>
  <si>
    <t>15GGE181021090548</t>
  </si>
  <si>
    <t>113-850L</t>
  </si>
  <si>
    <t>ISC</t>
  </si>
  <si>
    <t>D864.3</t>
  </si>
  <si>
    <t>15GGE181221090549</t>
  </si>
  <si>
    <t>113-836L</t>
  </si>
  <si>
    <t>15GGE181921090550</t>
  </si>
  <si>
    <t>113-837L</t>
  </si>
  <si>
    <t>15GGE181021090551</t>
  </si>
  <si>
    <t>113-838L</t>
  </si>
  <si>
    <t>15GGE181221090552</t>
  </si>
  <si>
    <t>113-839L</t>
  </si>
  <si>
    <t>15GGE181421090553</t>
  </si>
  <si>
    <t>113-840L</t>
  </si>
  <si>
    <t>G29D102N4</t>
  </si>
  <si>
    <t>40-ft</t>
  </si>
  <si>
    <t>40 +44</t>
  </si>
  <si>
    <t>15GGD291041074425</t>
  </si>
  <si>
    <t>114-832L</t>
  </si>
  <si>
    <t>Cummins ISL</t>
  </si>
  <si>
    <t>Voi D864.3E</t>
  </si>
  <si>
    <t>15GGD291241074426</t>
  </si>
  <si>
    <t>114-833L</t>
  </si>
  <si>
    <t>15GGD291441074427</t>
  </si>
  <si>
    <t>114-834L</t>
  </si>
  <si>
    <t>15GGD291641074428</t>
  </si>
  <si>
    <t>114-835L</t>
  </si>
  <si>
    <t>15GGD291841074429</t>
  </si>
  <si>
    <t>114-836L</t>
  </si>
  <si>
    <t>15GGD291441074430</t>
  </si>
  <si>
    <t>114-837L</t>
  </si>
  <si>
    <t>15GGD291641074431</t>
  </si>
  <si>
    <t>114-838L</t>
  </si>
  <si>
    <t>15GGD291841074432</t>
  </si>
  <si>
    <t>114-839L</t>
  </si>
  <si>
    <t>15GGD291X41074433</t>
  </si>
  <si>
    <t>114-840L</t>
  </si>
  <si>
    <t>15GGD291141074434</t>
  </si>
  <si>
    <t>114-841L</t>
  </si>
  <si>
    <t>2004 Gillig</t>
  </si>
  <si>
    <t>38 +41</t>
  </si>
  <si>
    <t>15GGD291971077657</t>
  </si>
  <si>
    <t>137-917L</t>
  </si>
  <si>
    <t>Voith D864.3E</t>
  </si>
  <si>
    <t>15GGD291971077658</t>
  </si>
  <si>
    <t>137-916L</t>
  </si>
  <si>
    <t>15GGD291971077659</t>
  </si>
  <si>
    <t>137-924L</t>
  </si>
  <si>
    <t>15GGD291971077660</t>
  </si>
  <si>
    <t>137-925L</t>
  </si>
  <si>
    <t>15GGD2716B1179776</t>
  </si>
  <si>
    <t>166-479L</t>
  </si>
  <si>
    <t>15GGD2718B1179777</t>
  </si>
  <si>
    <t>166-478L</t>
  </si>
  <si>
    <t>15GGD271XB1179778</t>
  </si>
  <si>
    <t>166-477L</t>
  </si>
  <si>
    <t>15GGD2711B1179779</t>
  </si>
  <si>
    <t>166-476L</t>
  </si>
  <si>
    <t>15GGD2718B1179780</t>
  </si>
  <si>
    <t>166-484L</t>
  </si>
  <si>
    <t>15GGD271XB1179781</t>
  </si>
  <si>
    <t>166-485L</t>
  </si>
  <si>
    <t>2007-2011 Gillig</t>
  </si>
  <si>
    <t>E3018</t>
  </si>
  <si>
    <t>G27D102N4</t>
  </si>
  <si>
    <t>15GGD271071078532</t>
  </si>
  <si>
    <t>148053L</t>
  </si>
  <si>
    <t>ISL 8.9L</t>
  </si>
  <si>
    <t>Voith D864.5</t>
  </si>
  <si>
    <t>E3019</t>
  </si>
  <si>
    <t>15GGD271271078533</t>
  </si>
  <si>
    <t>143908L</t>
  </si>
  <si>
    <t>E3020</t>
  </si>
  <si>
    <t>15GGD271471078534</t>
  </si>
  <si>
    <t>148076L</t>
  </si>
  <si>
    <t>E3021</t>
  </si>
  <si>
    <t>15GGD271671078535</t>
  </si>
  <si>
    <t>148075L</t>
  </si>
  <si>
    <t>E3022</t>
  </si>
  <si>
    <t>15GGD271871078536</t>
  </si>
  <si>
    <t>148073L</t>
  </si>
  <si>
    <t>E3023</t>
  </si>
  <si>
    <t>15GGD271X71078537</t>
  </si>
  <si>
    <t>148072L</t>
  </si>
  <si>
    <t>E3024</t>
  </si>
  <si>
    <t>15GGD271171078538</t>
  </si>
  <si>
    <t>148064L</t>
  </si>
  <si>
    <t>E3025</t>
  </si>
  <si>
    <t>15GGD271371078539</t>
  </si>
  <si>
    <t>148065L</t>
  </si>
  <si>
    <t>E3026</t>
  </si>
  <si>
    <t>15GGD271X71078540</t>
  </si>
  <si>
    <t>148066L</t>
  </si>
  <si>
    <t>E3027</t>
  </si>
  <si>
    <t>15GGD271171078541</t>
  </si>
  <si>
    <t>148063L</t>
  </si>
  <si>
    <t>E3028</t>
  </si>
  <si>
    <t>15GGD271371078542</t>
  </si>
  <si>
    <t>148062L</t>
  </si>
  <si>
    <t>E3029</t>
  </si>
  <si>
    <t xml:space="preserve">Odyssey </t>
  </si>
  <si>
    <t>15GGD271881079963</t>
  </si>
  <si>
    <t>151-688L</t>
  </si>
  <si>
    <t>B305/85R22.10</t>
  </si>
  <si>
    <t>E3030</t>
  </si>
  <si>
    <t>15GGD271X81079964</t>
  </si>
  <si>
    <t>151-693L</t>
  </si>
  <si>
    <t>2007 Gillig</t>
  </si>
  <si>
    <t>G27B102N4</t>
  </si>
  <si>
    <t>32+54</t>
  </si>
  <si>
    <t>15GGB2714D1182099</t>
  </si>
  <si>
    <t>158129L</t>
  </si>
  <si>
    <t>315-80R 22.5 J</t>
  </si>
  <si>
    <t>VOITH D864.5</t>
  </si>
  <si>
    <t>15GGB2717D1182100</t>
  </si>
  <si>
    <t>158130L</t>
  </si>
  <si>
    <t>15GGB2719D1182101</t>
  </si>
  <si>
    <t>158133L</t>
  </si>
  <si>
    <t>15GGB2710D1182102</t>
  </si>
  <si>
    <t>158131L</t>
  </si>
  <si>
    <t>15GGB2712D1182103</t>
  </si>
  <si>
    <t>158132L</t>
  </si>
  <si>
    <t>2013 Gillig</t>
  </si>
  <si>
    <t>40/102TB S-50</t>
  </si>
  <si>
    <t>HF</t>
  </si>
  <si>
    <t>42 +23</t>
  </si>
  <si>
    <t>Lift</t>
  </si>
  <si>
    <t>CENTSaBill</t>
  </si>
  <si>
    <t>15GCD2012S1085935</t>
  </si>
  <si>
    <t>128-457L</t>
  </si>
  <si>
    <t>DDC Series-50</t>
  </si>
  <si>
    <t>Allison B400R</t>
  </si>
  <si>
    <t>15GCD201XS1085942</t>
  </si>
  <si>
    <t>46-155L</t>
  </si>
  <si>
    <t>Reclassified to Support Fleet</t>
  </si>
  <si>
    <t>Total Active Hampton Bus excluding Contingency</t>
  </si>
  <si>
    <t># = Configured to support Hampton and Newport News operations</t>
  </si>
  <si>
    <t>On site</t>
  </si>
  <si>
    <t>Needed Nov 2013</t>
  </si>
  <si>
    <t>Type</t>
  </si>
  <si>
    <t>Max</t>
  </si>
  <si>
    <t>40 ft</t>
  </si>
  <si>
    <t>35 ft</t>
  </si>
  <si>
    <t>29 ft</t>
  </si>
  <si>
    <t>Norfolk Division  Active Fleet</t>
  </si>
  <si>
    <t>15GGB1814X1070627</t>
  </si>
  <si>
    <t>46-101L</t>
  </si>
  <si>
    <t>15GGB1818X1070629</t>
  </si>
  <si>
    <t>46-146L</t>
  </si>
  <si>
    <t>15GGB1814X1070630</t>
  </si>
  <si>
    <t>46-145L</t>
  </si>
  <si>
    <t>15GGB1812X1070626</t>
  </si>
  <si>
    <t>46-144L</t>
  </si>
  <si>
    <t>C18D102N4</t>
  </si>
  <si>
    <t>42 +28</t>
  </si>
  <si>
    <t>15GCD181XY1110338</t>
  </si>
  <si>
    <t>39-626L</t>
  </si>
  <si>
    <t>15GCD1811Y1110339</t>
  </si>
  <si>
    <t>47-967L</t>
  </si>
  <si>
    <t>15GCD181XY1110341</t>
  </si>
  <si>
    <t>47-965L</t>
  </si>
  <si>
    <t>15GCD1811Y1110342</t>
  </si>
  <si>
    <t>47-964L</t>
  </si>
  <si>
    <t>15GCD1813Y1110343</t>
  </si>
  <si>
    <t>47-963L</t>
  </si>
  <si>
    <t>15GCD1815Y1110344</t>
  </si>
  <si>
    <t>47-962L</t>
  </si>
  <si>
    <t>15GCD1817Y1110345</t>
  </si>
  <si>
    <t>47-961L</t>
  </si>
  <si>
    <t>15GCD1819Y1110346</t>
  </si>
  <si>
    <t>47-956L</t>
  </si>
  <si>
    <t>2000 Gillig</t>
  </si>
  <si>
    <t>C18B102N4</t>
  </si>
  <si>
    <t>34 +47</t>
  </si>
  <si>
    <t>15GCB1814Y1110538</t>
  </si>
  <si>
    <t>43-642L</t>
  </si>
  <si>
    <t>15GCB1814Y1110539</t>
  </si>
  <si>
    <t>43-643L</t>
  </si>
  <si>
    <t>15GCB1810Y1110540</t>
  </si>
  <si>
    <t>43-644L</t>
  </si>
  <si>
    <t>15GCB181511110541</t>
  </si>
  <si>
    <t>43-645L</t>
  </si>
  <si>
    <t>15GCB181711110542</t>
  </si>
  <si>
    <t>43-646L</t>
  </si>
  <si>
    <t>15GCB181011110544</t>
  </si>
  <si>
    <t>43-648L</t>
  </si>
  <si>
    <t>15GCB181211110545</t>
  </si>
  <si>
    <t>43-649L</t>
  </si>
  <si>
    <t>15GCB181411110546</t>
  </si>
  <si>
    <t>49-876L</t>
  </si>
  <si>
    <t>15GCB181611110547</t>
  </si>
  <si>
    <t>49-877L</t>
  </si>
  <si>
    <t>15GCB181811110548</t>
  </si>
  <si>
    <t>49-866L</t>
  </si>
  <si>
    <t>15GCB181X11110549</t>
  </si>
  <si>
    <t>49-865L</t>
  </si>
  <si>
    <t>15GCB181611110550</t>
  </si>
  <si>
    <t>49-864L</t>
  </si>
  <si>
    <t>15GCB181811110551</t>
  </si>
  <si>
    <t>49-863L</t>
  </si>
  <si>
    <t>15GCB181X11110552</t>
  </si>
  <si>
    <t>49-862L</t>
  </si>
  <si>
    <t>15GCB181111110553</t>
  </si>
  <si>
    <t>49-861L</t>
  </si>
  <si>
    <t>15GCB181311110555</t>
  </si>
  <si>
    <t>49-880L</t>
  </si>
  <si>
    <t>15GCB181511110556</t>
  </si>
  <si>
    <t>49-879L</t>
  </si>
  <si>
    <t>15GCB181711110557</t>
  </si>
  <si>
    <t>49-882L</t>
  </si>
  <si>
    <t>15GCB181911110558</t>
  </si>
  <si>
    <t>49-883L</t>
  </si>
  <si>
    <t>15GCB181011110559</t>
  </si>
  <si>
    <t>49-884L</t>
  </si>
  <si>
    <t>15GCB181711110560</t>
  </si>
  <si>
    <t>49-878L</t>
  </si>
  <si>
    <t>15GCB181911110561</t>
  </si>
  <si>
    <t>49-885L</t>
  </si>
  <si>
    <t>2001 Gillig</t>
  </si>
  <si>
    <t>15GGE1818Y1090294</t>
  </si>
  <si>
    <t>32-865L</t>
  </si>
  <si>
    <t>15GGE1818Y1090296</t>
  </si>
  <si>
    <t>32-867L</t>
  </si>
  <si>
    <t>15GGE1818Y1090297</t>
  </si>
  <si>
    <t>32-866L</t>
  </si>
  <si>
    <t>Optima</t>
  </si>
  <si>
    <t>Opus LFB-29</t>
  </si>
  <si>
    <t>23 +31</t>
  </si>
  <si>
    <t>1C9B5BFS41W535095</t>
  </si>
  <si>
    <t>106-726L</t>
  </si>
  <si>
    <t>265/70R 19.5</t>
  </si>
  <si>
    <t>Cummins ISB</t>
  </si>
  <si>
    <t>Allison B300R</t>
  </si>
  <si>
    <t>1Z9B6BSS06W216336</t>
  </si>
  <si>
    <t xml:space="preserve">49-141L </t>
  </si>
  <si>
    <t xml:space="preserve">1Z9B6BSS06W216367 </t>
  </si>
  <si>
    <t>42-597</t>
  </si>
  <si>
    <t xml:space="preserve">1Z9B6BSS96W216366 </t>
  </si>
  <si>
    <t>42-596</t>
  </si>
  <si>
    <t>2002, 2006 Chance</t>
  </si>
  <si>
    <t>15GGB181521072510</t>
  </si>
  <si>
    <t>106-767L</t>
  </si>
  <si>
    <t>15GGB181721072511</t>
  </si>
  <si>
    <t>106-769L</t>
  </si>
  <si>
    <t>15GGB181921072512</t>
  </si>
  <si>
    <t>106-768L</t>
  </si>
  <si>
    <t>15GGB181021072513</t>
  </si>
  <si>
    <t>106-770L</t>
  </si>
  <si>
    <t>15GGB181221072514</t>
  </si>
  <si>
    <t>106-763L</t>
  </si>
  <si>
    <t>15GGB181421072515</t>
  </si>
  <si>
    <t>106-771L</t>
  </si>
  <si>
    <t>15GGB181621072516</t>
  </si>
  <si>
    <t>106-772L</t>
  </si>
  <si>
    <t>15GGE181821090541</t>
  </si>
  <si>
    <t>113-843L</t>
  </si>
  <si>
    <t>15GGE181121090543</t>
  </si>
  <si>
    <t>113-845L</t>
  </si>
  <si>
    <t>15GGE181321090544</t>
  </si>
  <si>
    <t>113-846L</t>
  </si>
  <si>
    <t>15GGE181521090545</t>
  </si>
  <si>
    <t>113-847L</t>
  </si>
  <si>
    <t>15GGE181721090546</t>
  </si>
  <si>
    <t>113-848L</t>
  </si>
  <si>
    <t>15GGE181621090554</t>
  </si>
  <si>
    <t>113-841L</t>
  </si>
  <si>
    <t>36 +43</t>
  </si>
  <si>
    <t>15GGB181531111922</t>
  </si>
  <si>
    <t>113-886L</t>
  </si>
  <si>
    <t>15GCB181731111923</t>
  </si>
  <si>
    <t>113-885L</t>
  </si>
  <si>
    <t>15GCB181931111924</t>
  </si>
  <si>
    <t>113-884L</t>
  </si>
  <si>
    <t>15GCB181031111925</t>
  </si>
  <si>
    <t>113-883L</t>
  </si>
  <si>
    <t>15GCB181231111926</t>
  </si>
  <si>
    <t>113-881L</t>
  </si>
  <si>
    <t>15GCB181431111927</t>
  </si>
  <si>
    <t>113-891L</t>
  </si>
  <si>
    <t>15GCB181631111928</t>
  </si>
  <si>
    <t>113-880L</t>
  </si>
  <si>
    <t>15GCB181831111929</t>
  </si>
  <si>
    <t>113-879L</t>
  </si>
  <si>
    <t>15GCB181431111930</t>
  </si>
  <si>
    <t>113-882L</t>
  </si>
  <si>
    <t>15GCB181631111931</t>
  </si>
  <si>
    <t>42-582L</t>
  </si>
  <si>
    <t>15GCB181831111932</t>
  </si>
  <si>
    <t>113-887L</t>
  </si>
  <si>
    <t>15GCB181X31111933</t>
  </si>
  <si>
    <t>113-888L</t>
  </si>
  <si>
    <t>15GCB181131111934</t>
  </si>
  <si>
    <t>42-578L</t>
  </si>
  <si>
    <t>15GCB181331111935</t>
  </si>
  <si>
    <t>42-581L</t>
  </si>
  <si>
    <t>15GCB181531111936</t>
  </si>
  <si>
    <t>42-580L</t>
  </si>
  <si>
    <t>15GCB181731111937</t>
  </si>
  <si>
    <t>42-579L</t>
  </si>
  <si>
    <t>2003 Gillig</t>
  </si>
  <si>
    <t>C29D102N4</t>
  </si>
  <si>
    <t>41 +24</t>
  </si>
  <si>
    <t>15GCD291241112591</t>
  </si>
  <si>
    <t>114-819L</t>
  </si>
  <si>
    <t>15GCD291441112592</t>
  </si>
  <si>
    <t>114-820L</t>
  </si>
  <si>
    <t>15GCD291641112593</t>
  </si>
  <si>
    <t>114-821L</t>
  </si>
  <si>
    <t>15GCD291841112594</t>
  </si>
  <si>
    <t>114-822L</t>
  </si>
  <si>
    <t>15GCD291X41112595</t>
  </si>
  <si>
    <t>114-823L</t>
  </si>
  <si>
    <t>15GCD291141112596</t>
  </si>
  <si>
    <t>114-824L</t>
  </si>
  <si>
    <t>15GCD291341112597</t>
  </si>
  <si>
    <t>114-825L</t>
  </si>
  <si>
    <t>15GCD291541112598</t>
  </si>
  <si>
    <t>114-826L</t>
  </si>
  <si>
    <t>15GCD291741112599</t>
  </si>
  <si>
    <t>114-827L</t>
  </si>
  <si>
    <t>15GCD291X41112600</t>
  </si>
  <si>
    <t>114-817L</t>
  </si>
  <si>
    <t>15GCD291141112601</t>
  </si>
  <si>
    <t>114-818L</t>
  </si>
  <si>
    <t>15GGD291061077621</t>
  </si>
  <si>
    <t>110-854L</t>
  </si>
  <si>
    <t>15GGD291261077622</t>
  </si>
  <si>
    <t>110-866L</t>
  </si>
  <si>
    <t>15GGD291461077623</t>
  </si>
  <si>
    <t>110-865L</t>
  </si>
  <si>
    <t>15GGD291661077624</t>
  </si>
  <si>
    <t>110-863L</t>
  </si>
  <si>
    <t>15GGD291861077625</t>
  </si>
  <si>
    <t>110-864L</t>
  </si>
  <si>
    <t>15GGD291X61077626</t>
  </si>
  <si>
    <t>140-467L</t>
  </si>
  <si>
    <t>15GGD291161077627</t>
  </si>
  <si>
    <t>140-466L</t>
  </si>
  <si>
    <t>15GGD291361077628</t>
  </si>
  <si>
    <t>140-465L</t>
  </si>
  <si>
    <t>15GGD291561077629</t>
  </si>
  <si>
    <t>140-464L</t>
  </si>
  <si>
    <t>15GGD291161077630</t>
  </si>
  <si>
    <t>110-879L</t>
  </si>
  <si>
    <t>15GGD291361077631</t>
  </si>
  <si>
    <t>110-878L</t>
  </si>
  <si>
    <t>15GGD291561077632</t>
  </si>
  <si>
    <t>137-863L</t>
  </si>
  <si>
    <t>15GGD291761077633</t>
  </si>
  <si>
    <t>110-880L</t>
  </si>
  <si>
    <t>15GGD291961077634</t>
  </si>
  <si>
    <t>110-877L</t>
  </si>
  <si>
    <t>15GGD291061077635</t>
  </si>
  <si>
    <t>137-860L</t>
  </si>
  <si>
    <t>15GGD291261077636</t>
  </si>
  <si>
    <t>137-859L</t>
  </si>
  <si>
    <t>15GGD291461077637</t>
  </si>
  <si>
    <t>137-858L</t>
  </si>
  <si>
    <t>15GGD291661077638</t>
  </si>
  <si>
    <t>137-861L</t>
  </si>
  <si>
    <t>15GGD291861077639</t>
  </si>
  <si>
    <t>110-895L</t>
  </si>
  <si>
    <t>15GGD291461077640</t>
  </si>
  <si>
    <t>110-894L</t>
  </si>
  <si>
    <t>15GGD291661077641</t>
  </si>
  <si>
    <t>110-893L</t>
  </si>
  <si>
    <t>15GGD291861077642</t>
  </si>
  <si>
    <t>110-892L</t>
  </si>
  <si>
    <t>15GGD291871077643</t>
  </si>
  <si>
    <t>137-868L</t>
  </si>
  <si>
    <t>15GGD291X71077644</t>
  </si>
  <si>
    <t>137-869L</t>
  </si>
  <si>
    <t>15GGD291171077645</t>
  </si>
  <si>
    <t>137-867L</t>
  </si>
  <si>
    <t>15GGD291371077646</t>
  </si>
  <si>
    <t>137-870L</t>
  </si>
  <si>
    <t>15GGD291571077647</t>
  </si>
  <si>
    <t>137-908L</t>
  </si>
  <si>
    <t>15GGD291771077648</t>
  </si>
  <si>
    <t>137-907L</t>
  </si>
  <si>
    <t>15GGD291971077649</t>
  </si>
  <si>
    <t>137-906L</t>
  </si>
  <si>
    <t>15GGD291571077650</t>
  </si>
  <si>
    <t>137-905L</t>
  </si>
  <si>
    <t>15GGD291771077651</t>
  </si>
  <si>
    <t>137-922L</t>
  </si>
  <si>
    <t>15GGD291971077652</t>
  </si>
  <si>
    <t>137-921L</t>
  </si>
  <si>
    <t>15GGD291071077653</t>
  </si>
  <si>
    <t>137-920L</t>
  </si>
  <si>
    <t>15GGD291271077654</t>
  </si>
  <si>
    <t>137-919L</t>
  </si>
  <si>
    <t>15GGD291471077655</t>
  </si>
  <si>
    <t>137-915L</t>
  </si>
  <si>
    <t>15GGD291671077656</t>
  </si>
  <si>
    <t>137-918L</t>
  </si>
  <si>
    <t>15GGD271581079970</t>
  </si>
  <si>
    <t>143940L</t>
  </si>
  <si>
    <t>15GGD271781079971</t>
  </si>
  <si>
    <t>143946L</t>
  </si>
  <si>
    <t>15GGD271981079972</t>
  </si>
  <si>
    <t>143941L</t>
  </si>
  <si>
    <t>15GGD271081079973</t>
  </si>
  <si>
    <t>143942L</t>
  </si>
  <si>
    <t>15GGD271281079974</t>
  </si>
  <si>
    <t>143945L</t>
  </si>
  <si>
    <t>15GGD271481079975</t>
  </si>
  <si>
    <t>143944L</t>
  </si>
  <si>
    <t>15GGD271681079976</t>
  </si>
  <si>
    <t>143943L</t>
  </si>
  <si>
    <t>2006-2007 Gillig</t>
  </si>
  <si>
    <t>E3000</t>
  </si>
  <si>
    <t>15GGD271971078514</t>
  </si>
  <si>
    <t>146-090L</t>
  </si>
  <si>
    <t>B305/85R22.5</t>
  </si>
  <si>
    <t>E3001</t>
  </si>
  <si>
    <t>15GGD271071078515</t>
  </si>
  <si>
    <t>146-091L</t>
  </si>
  <si>
    <t>B305/85R22.6</t>
  </si>
  <si>
    <t>E3002</t>
  </si>
  <si>
    <t>15GGD271271078516</t>
  </si>
  <si>
    <t>146-092L</t>
  </si>
  <si>
    <t>B305/85R22.7</t>
  </si>
  <si>
    <t>E3003</t>
  </si>
  <si>
    <t>15GGD271471078517</t>
  </si>
  <si>
    <t>146-093L</t>
  </si>
  <si>
    <t>B305/85R22.8</t>
  </si>
  <si>
    <t>E3004</t>
  </si>
  <si>
    <t>15GGD271671078518</t>
  </si>
  <si>
    <t>146-094L</t>
  </si>
  <si>
    <t>B305/85R22.9</t>
  </si>
  <si>
    <t>E3005</t>
  </si>
  <si>
    <t>15GGD271871078519</t>
  </si>
  <si>
    <t>146-095L</t>
  </si>
  <si>
    <t>E3006</t>
  </si>
  <si>
    <t>15GGD271471078520</t>
  </si>
  <si>
    <t>146-096L</t>
  </si>
  <si>
    <t>E3007</t>
  </si>
  <si>
    <t>15GGD271671078521</t>
  </si>
  <si>
    <t>146-097L</t>
  </si>
  <si>
    <t>E3008</t>
  </si>
  <si>
    <t>15GGD271871078522</t>
  </si>
  <si>
    <t>146-098L</t>
  </si>
  <si>
    <t>E3009</t>
  </si>
  <si>
    <t>15GGD271X71078523</t>
  </si>
  <si>
    <t>146-099L</t>
  </si>
  <si>
    <t>E3010</t>
  </si>
  <si>
    <t>15GGD271171078524</t>
  </si>
  <si>
    <t>146-100L</t>
  </si>
  <si>
    <t>E3011</t>
  </si>
  <si>
    <t>15GGD271371078525</t>
  </si>
  <si>
    <t>143-901L</t>
  </si>
  <si>
    <t>E3012</t>
  </si>
  <si>
    <t>15GGD271571078526</t>
  </si>
  <si>
    <t>143-905L</t>
  </si>
  <si>
    <t>E3013</t>
  </si>
  <si>
    <t>15GGD271771078527</t>
  </si>
  <si>
    <t>143-907L</t>
  </si>
  <si>
    <t>E3014</t>
  </si>
  <si>
    <t>15GGD271971078528</t>
  </si>
  <si>
    <t>143-906L</t>
  </si>
  <si>
    <t>E3015</t>
  </si>
  <si>
    <t>15GGD271071078529</t>
  </si>
  <si>
    <t>143-904L</t>
  </si>
  <si>
    <t>E3016</t>
  </si>
  <si>
    <t>15GGD271771078530</t>
  </si>
  <si>
    <t>148-051L</t>
  </si>
  <si>
    <t>E3017</t>
  </si>
  <si>
    <t>15GGD271971078531</t>
  </si>
  <si>
    <t>148052L</t>
  </si>
  <si>
    <t>E3031</t>
  </si>
  <si>
    <t>15GGD271181079965</t>
  </si>
  <si>
    <t>151-692L</t>
  </si>
  <si>
    <t>E3032</t>
  </si>
  <si>
    <t>15GGD271381079966</t>
  </si>
  <si>
    <t>151-694L</t>
  </si>
  <si>
    <t>E3033</t>
  </si>
  <si>
    <t>15GGD271581079967</t>
  </si>
  <si>
    <t>151-691L</t>
  </si>
  <si>
    <t>E3034</t>
  </si>
  <si>
    <t>15GGD271781079968</t>
  </si>
  <si>
    <t>151-690L</t>
  </si>
  <si>
    <t>E3035</t>
  </si>
  <si>
    <t>15GGD271981079969</t>
  </si>
  <si>
    <t>151-689L</t>
  </si>
  <si>
    <t>2007-2008  Gillig</t>
  </si>
  <si>
    <t>G30E102N2</t>
  </si>
  <si>
    <t>26+8</t>
  </si>
  <si>
    <t>15GGE301671091538</t>
  </si>
  <si>
    <t>143-909L</t>
  </si>
  <si>
    <t>ISB 6.7L</t>
  </si>
  <si>
    <t>EP40</t>
  </si>
  <si>
    <t>VB</t>
  </si>
  <si>
    <t>15GGE301871091539</t>
  </si>
  <si>
    <t>143-910L</t>
  </si>
  <si>
    <t>15GGE301471091540</t>
  </si>
  <si>
    <t>148-055L</t>
  </si>
  <si>
    <t>15GGE301671091541</t>
  </si>
  <si>
    <t>148-054L</t>
  </si>
  <si>
    <t>15GGE301871091542</t>
  </si>
  <si>
    <t>148-077L</t>
  </si>
  <si>
    <t>15GGE301X71091543</t>
  </si>
  <si>
    <t>148-078L</t>
  </si>
  <si>
    <t>15GGE301171091544</t>
  </si>
  <si>
    <t>148-079L</t>
  </si>
  <si>
    <t>15GGE301371091545</t>
  </si>
  <si>
    <t>148-080L</t>
  </si>
  <si>
    <t>15GGE301571091546</t>
  </si>
  <si>
    <t>148-081L</t>
  </si>
  <si>
    <t>15GGE301771091547</t>
  </si>
  <si>
    <t>148-074L</t>
  </si>
  <si>
    <t>15GGE301781091566</t>
  </si>
  <si>
    <t>149-078L</t>
  </si>
  <si>
    <t>15GGE301981091567</t>
  </si>
  <si>
    <t>149-079L</t>
  </si>
  <si>
    <t>15GGE301081091568</t>
  </si>
  <si>
    <t>149-077L</t>
  </si>
  <si>
    <t>15GGE301281091569</t>
  </si>
  <si>
    <t>149-083L</t>
  </si>
  <si>
    <t>15GGE301981091570</t>
  </si>
  <si>
    <t>149-088L</t>
  </si>
  <si>
    <t>15GGE301081091571</t>
  </si>
  <si>
    <t>149-082L</t>
  </si>
  <si>
    <t>15GGE301281091572</t>
  </si>
  <si>
    <t>149-090L</t>
  </si>
  <si>
    <t>15GGE301481091573</t>
  </si>
  <si>
    <t>149-089L</t>
  </si>
  <si>
    <t>15GGE301681091574</t>
  </si>
  <si>
    <t>149-081L</t>
  </si>
  <si>
    <t>15GGE301881091575</t>
  </si>
  <si>
    <t>149-092L</t>
  </si>
  <si>
    <t>15GGE301X81091576</t>
  </si>
  <si>
    <t>149-091L</t>
  </si>
  <si>
    <t>15GGE301181091577</t>
  </si>
  <si>
    <t>149-080L</t>
  </si>
  <si>
    <t>15GGE301381091578</t>
  </si>
  <si>
    <t>151-258L</t>
  </si>
  <si>
    <t>15GGE301581091579</t>
  </si>
  <si>
    <t>151-257L</t>
  </si>
  <si>
    <t>15GGE301X91091580</t>
  </si>
  <si>
    <t>158039L</t>
  </si>
  <si>
    <t>15GGE301191091581</t>
  </si>
  <si>
    <t>158040L</t>
  </si>
  <si>
    <t>15GGE301XB1092246</t>
  </si>
  <si>
    <t>166470L</t>
  </si>
  <si>
    <t>15GGE3018B1092247</t>
  </si>
  <si>
    <t>166466L</t>
  </si>
  <si>
    <t>15GGE301XB1092248</t>
  </si>
  <si>
    <t>166467L</t>
  </si>
  <si>
    <t>15GGE3011B1092249</t>
  </si>
  <si>
    <t>166468L</t>
  </si>
  <si>
    <t>15GGE3018B1092250</t>
  </si>
  <si>
    <t>166469L</t>
  </si>
  <si>
    <t>15GGE301XB1092251</t>
  </si>
  <si>
    <t>166465L</t>
  </si>
  <si>
    <t>15GGE3011B1092252</t>
  </si>
  <si>
    <t>166472L</t>
  </si>
  <si>
    <t>15GGE3013B1092253</t>
  </si>
  <si>
    <t>166471L</t>
  </si>
  <si>
    <t>15GGE3015B1092254</t>
  </si>
  <si>
    <t>166473L</t>
  </si>
  <si>
    <t>15GGE3017B1092255</t>
  </si>
  <si>
    <t>166474L</t>
  </si>
  <si>
    <t>15GGE3019B1092256</t>
  </si>
  <si>
    <t>166475L</t>
  </si>
  <si>
    <t>2007-2011  Gillig Hybrid</t>
  </si>
  <si>
    <t>15GGB2715B1180021</t>
  </si>
  <si>
    <t>158100L</t>
  </si>
  <si>
    <t>15GGB2717B1180022</t>
  </si>
  <si>
    <t>158104L</t>
  </si>
  <si>
    <t>15GGB2719B1180023</t>
  </si>
  <si>
    <t>158105L</t>
  </si>
  <si>
    <t>15GGB2710B1180024</t>
  </si>
  <si>
    <t>158103L</t>
  </si>
  <si>
    <t xml:space="preserve"> Gillig</t>
  </si>
  <si>
    <t>15GGB2712B1180025</t>
  </si>
  <si>
    <t>158102L</t>
  </si>
  <si>
    <t>15GGB2714B1180026</t>
  </si>
  <si>
    <t>158101L</t>
  </si>
  <si>
    <t>15GGB2716B1180027</t>
  </si>
  <si>
    <t>158107L</t>
  </si>
  <si>
    <t>15GGB2716C1180028</t>
  </si>
  <si>
    <t>158106L</t>
  </si>
  <si>
    <t>15GGB2718C1180029</t>
  </si>
  <si>
    <t>158108L</t>
  </si>
  <si>
    <t xml:space="preserve">2012  Gillig </t>
  </si>
  <si>
    <t>15GGB181XX1070609</t>
  </si>
  <si>
    <t>126-224L</t>
  </si>
  <si>
    <t>15GGB1810X1070618</t>
  </si>
  <si>
    <t>126-284L</t>
  </si>
  <si>
    <t>15GCB181911110543</t>
  </si>
  <si>
    <t>43-647L</t>
  </si>
  <si>
    <t>15GGE1818Y1090295</t>
  </si>
  <si>
    <t>32-868L</t>
  </si>
  <si>
    <t>1C9B5BFS71W535091</t>
  </si>
  <si>
    <t>106-716L</t>
  </si>
  <si>
    <t>1C9B5BFS91W535092</t>
  </si>
  <si>
    <t>106-725L</t>
  </si>
  <si>
    <t>1C9B5BFS01W535093</t>
  </si>
  <si>
    <t>106-721L</t>
  </si>
  <si>
    <t>1C9B5BFS21W535094</t>
  </si>
  <si>
    <t>106-728L</t>
  </si>
  <si>
    <t>Out for Long Term Repair</t>
  </si>
  <si>
    <t>Total Active Norfolk Bus excluding Contingency &amp; Out for Long Term Repair</t>
  </si>
  <si>
    <t># = Configured to support Norfolk Portsmouth Chesapeake and Virginia Beach operations</t>
  </si>
  <si>
    <t>29 ft (37 Hybrid)</t>
  </si>
  <si>
    <t>Norfolk Division  Active Fleet  Virginia Beach</t>
  </si>
  <si>
    <t>R1400</t>
  </si>
  <si>
    <t>1C9B5BFS31W535086</t>
  </si>
  <si>
    <t>170-153L</t>
  </si>
  <si>
    <t>R1401</t>
  </si>
  <si>
    <t>1C9B5BFS51W535087</t>
  </si>
  <si>
    <t>119-827L</t>
  </si>
  <si>
    <t>R1403</t>
  </si>
  <si>
    <t>1C9B5BFS91W535089</t>
  </si>
  <si>
    <t>106-720L</t>
  </si>
  <si>
    <t>R1404</t>
  </si>
  <si>
    <t>1C9B5BFS51W535090</t>
  </si>
  <si>
    <t>106-715L</t>
  </si>
  <si>
    <t>2002 Optima</t>
  </si>
  <si>
    <t xml:space="preserve">Total Active VA Beach Bus </t>
  </si>
  <si>
    <t>Rail Division Active Fleet</t>
  </si>
  <si>
    <t>Milage as of 6/30/13</t>
  </si>
  <si>
    <t>Siemens</t>
  </si>
  <si>
    <t>S70</t>
  </si>
  <si>
    <t>Light Rail</t>
  </si>
  <si>
    <t>93.6 ft</t>
  </si>
  <si>
    <t>68/112</t>
  </si>
  <si>
    <t>N/A</t>
  </si>
  <si>
    <t>2009 Siemens</t>
  </si>
  <si>
    <t>FERRY  ACTIVE  FLEET</t>
  </si>
  <si>
    <t>#5   FERRY (PURCHASED TRANSPORTATION)</t>
  </si>
  <si>
    <t>MANUFACTURER</t>
  </si>
  <si>
    <t>BREADTH</t>
  </si>
  <si>
    <t>DEPTH</t>
  </si>
  <si>
    <t>DISPLACEMENT</t>
  </si>
  <si>
    <t>SEATS</t>
  </si>
  <si>
    <t>FERRY SERIAL #</t>
  </si>
  <si>
    <t>FUEL</t>
  </si>
  <si>
    <t>PROPULSION</t>
  </si>
  <si>
    <t>James C. Echols</t>
  </si>
  <si>
    <t xml:space="preserve"> Freeport Shipbuilding  ~  Freeport, Florida</t>
  </si>
  <si>
    <t>Passenger Ferry</t>
  </si>
  <si>
    <t>60.0-ft</t>
  </si>
  <si>
    <t>20.0-ft</t>
  </si>
  <si>
    <t>6.2-ft</t>
  </si>
  <si>
    <t>50-tons</t>
  </si>
  <si>
    <t>138-pass</t>
  </si>
  <si>
    <t>Diesel</t>
  </si>
  <si>
    <t>(2) MTU S-60 Diesel</t>
  </si>
  <si>
    <t>Elizabeth River Ferry II</t>
  </si>
  <si>
    <t xml:space="preserve"> Millers Marine Railway  ~  Deltaville, VA</t>
  </si>
  <si>
    <t>59.2-ft</t>
  </si>
  <si>
    <t>5.9-ft</t>
  </si>
  <si>
    <t>55-tons</t>
  </si>
  <si>
    <t>150-pass</t>
  </si>
  <si>
    <t>(2) Detroit Diesel 6L-71</t>
  </si>
  <si>
    <t>Elizabeth River Ferry III</t>
  </si>
  <si>
    <t>65.0-ft</t>
  </si>
  <si>
    <t>22.0-ft</t>
  </si>
  <si>
    <t>6.0-ft</t>
  </si>
  <si>
    <t>57-tons</t>
  </si>
  <si>
    <t>(2) Detroit Diesel 6V-92</t>
  </si>
  <si>
    <t>PARATRANSIT (PURCHASED TRANSPORTATION)  ACTIVE  FLEET</t>
  </si>
  <si>
    <t>#5   PARATRANSIT (PURCHASED TRANSPORTATION) MV TRANSPORTATION CO.</t>
  </si>
  <si>
    <t>LIFT</t>
  </si>
  <si>
    <t>W/C</t>
  </si>
  <si>
    <t>Location</t>
  </si>
  <si>
    <t>Status</t>
  </si>
  <si>
    <t>Miles</t>
  </si>
  <si>
    <t>Ford</t>
  </si>
  <si>
    <t>E350</t>
  </si>
  <si>
    <t>22.7-ft</t>
  </si>
  <si>
    <t>N</t>
  </si>
  <si>
    <t>1FDWE35S55HA08767</t>
  </si>
  <si>
    <t>114-845L</t>
  </si>
  <si>
    <t>MV Transit</t>
  </si>
  <si>
    <t>Operational</t>
  </si>
  <si>
    <t>1FDWE35S75HA08768</t>
  </si>
  <si>
    <t>126-211L</t>
  </si>
  <si>
    <t>1FDWE35S55HA08770</t>
  </si>
  <si>
    <t>126-244L</t>
  </si>
  <si>
    <t>1FDWE35S05HA08773</t>
  </si>
  <si>
    <t>114-847L</t>
  </si>
  <si>
    <t>1FDWE35S65HA08776</t>
  </si>
  <si>
    <t>114-849L</t>
  </si>
  <si>
    <t>1FDWE35S85HA08780</t>
  </si>
  <si>
    <t>114-844L</t>
  </si>
  <si>
    <t>1FDWE35S35HA08783</t>
  </si>
  <si>
    <t>126-242L</t>
  </si>
  <si>
    <t>1FDWE35S55HA08784</t>
  </si>
  <si>
    <t>126-245L</t>
  </si>
  <si>
    <t>2005 Ford Van</t>
  </si>
  <si>
    <t>Ford / Startrans</t>
  </si>
  <si>
    <t>E-456</t>
  </si>
  <si>
    <t>Y</t>
  </si>
  <si>
    <t>1FDXE45S87DB11427</t>
  </si>
  <si>
    <t>146660L</t>
  </si>
  <si>
    <t>1FDXE45SX7DB11428</t>
  </si>
  <si>
    <t>145-318L</t>
  </si>
  <si>
    <t>1FDXE45S67DB21650</t>
  </si>
  <si>
    <t>145-307L</t>
  </si>
  <si>
    <t>1FDXE45S87DB21651</t>
  </si>
  <si>
    <t>145-308L</t>
  </si>
  <si>
    <t>1FDXE45SX7DB21652</t>
  </si>
  <si>
    <t>145-309L</t>
  </si>
  <si>
    <t>1FDXE45S17DB21653</t>
  </si>
  <si>
    <t>145-310L</t>
  </si>
  <si>
    <t>1FDXE45S07DB21661</t>
  </si>
  <si>
    <t>145-333L</t>
  </si>
  <si>
    <t>1FDXE45S27DB21662</t>
  </si>
  <si>
    <t>145-315L</t>
  </si>
  <si>
    <t>1FDXE45S47DB21663</t>
  </si>
  <si>
    <t>145-316L</t>
  </si>
  <si>
    <t>1FDXE45S67DB21664</t>
  </si>
  <si>
    <t>145-332L</t>
  </si>
  <si>
    <t>1FDXE45S87DB21665</t>
  </si>
  <si>
    <t>145-306L</t>
  </si>
  <si>
    <t>1FDXE45SX7DB21666</t>
  </si>
  <si>
    <t>145-317L</t>
  </si>
  <si>
    <t>1FDXE45S17DB21667</t>
  </si>
  <si>
    <t>145-331L</t>
  </si>
  <si>
    <t>1FDXE45S37DB21668</t>
  </si>
  <si>
    <t>145-330L</t>
  </si>
  <si>
    <t>1FDXE45S57DB21669</t>
  </si>
  <si>
    <t>145-329L</t>
  </si>
  <si>
    <t>1FDXE45S17DB21670</t>
  </si>
  <si>
    <t>145-328L</t>
  </si>
  <si>
    <t>1FDXE45S37DB21671</t>
  </si>
  <si>
    <t>145-311L</t>
  </si>
  <si>
    <t>1FDXE45S57DB21672</t>
  </si>
  <si>
    <t>145-350L</t>
  </si>
  <si>
    <t>1FDXE45S07DB26665</t>
  </si>
  <si>
    <t>146-651L</t>
  </si>
  <si>
    <t>1FDXE45S47DB30184</t>
  </si>
  <si>
    <t>146-652L</t>
  </si>
  <si>
    <t>1FDXE45S67DB30185</t>
  </si>
  <si>
    <t>145-349L</t>
  </si>
  <si>
    <t>1FDXE45S87DB30186</t>
  </si>
  <si>
    <t>146-653L</t>
  </si>
  <si>
    <t>1FDXE45SX7DB30187</t>
  </si>
  <si>
    <t>145-348L</t>
  </si>
  <si>
    <t>1FDXE45S17DB30188</t>
  </si>
  <si>
    <t>145-346L</t>
  </si>
  <si>
    <t>1FDXE45S77DB30194</t>
  </si>
  <si>
    <t>145-345L</t>
  </si>
  <si>
    <t>1FDXE45S97DB30195</t>
  </si>
  <si>
    <t>145-344L</t>
  </si>
  <si>
    <t>1FDXE45S07DB30196</t>
  </si>
  <si>
    <t>145-343L</t>
  </si>
  <si>
    <t>1FDXE45S27DB30197</t>
  </si>
  <si>
    <t>145-342L</t>
  </si>
  <si>
    <t>1FDXE45S27DB32614</t>
  </si>
  <si>
    <t>146661L</t>
  </si>
  <si>
    <t>1FDXE45S47DB32615</t>
  </si>
  <si>
    <t>146659L</t>
  </si>
  <si>
    <t>1FDXE45S67DB32616</t>
  </si>
  <si>
    <t>154121L</t>
  </si>
  <si>
    <t>1FDXE45S87DB32617</t>
  </si>
  <si>
    <t>146663L</t>
  </si>
  <si>
    <t>1FDXE45SX7DB36975</t>
  </si>
  <si>
    <t>146664L</t>
  </si>
  <si>
    <t>2007 Ford Van</t>
  </si>
  <si>
    <t>Total Vehicles Assigned to MV Transit</t>
  </si>
  <si>
    <t>Total Vehicles</t>
  </si>
  <si>
    <t>TRAFFIX  ACTIVE  FLEET</t>
  </si>
  <si>
    <t>TRAFFIX PROGRAM - LEASED VEHICLES</t>
  </si>
  <si>
    <t>V-29</t>
  </si>
  <si>
    <t>Van</t>
  </si>
  <si>
    <t>15-pass</t>
  </si>
  <si>
    <t>1FBSS31L8YHA69954</t>
  </si>
  <si>
    <t>44-238L</t>
  </si>
  <si>
    <t>Back Up</t>
  </si>
  <si>
    <t>V-30</t>
  </si>
  <si>
    <t>1FBSS31LXYHA69955</t>
  </si>
  <si>
    <t>44-241L</t>
  </si>
  <si>
    <t>Available</t>
  </si>
  <si>
    <t>V-31</t>
  </si>
  <si>
    <t>1FBSS31L1YHA69956</t>
  </si>
  <si>
    <t>44-235L</t>
  </si>
  <si>
    <t>V-32</t>
  </si>
  <si>
    <t>1FBSS31L2YHA69951</t>
  </si>
  <si>
    <t>44-240L</t>
  </si>
  <si>
    <t>V-33</t>
  </si>
  <si>
    <t>1FBSS31L6YHA69953</t>
  </si>
  <si>
    <t>44-237L</t>
  </si>
  <si>
    <t>2000 Ford Van</t>
  </si>
  <si>
    <t>V-39</t>
  </si>
  <si>
    <t>Dodge</t>
  </si>
  <si>
    <t>B3500</t>
  </si>
  <si>
    <t>2B5WB35Z6YK105531</t>
  </si>
  <si>
    <t>101-591L</t>
  </si>
  <si>
    <t>2000 Dodge Van</t>
  </si>
  <si>
    <t>V-47</t>
  </si>
  <si>
    <t>2B5WB35Z51K501150</t>
  </si>
  <si>
    <t>102-333L</t>
  </si>
  <si>
    <t>Leased</t>
  </si>
  <si>
    <t>2001 Dodge Van</t>
  </si>
  <si>
    <t>V-50</t>
  </si>
  <si>
    <t>1FBSS31L66HA07871</t>
  </si>
  <si>
    <t>124-079L</t>
  </si>
  <si>
    <t>V-51</t>
  </si>
  <si>
    <t>1FBSS31L46HA07853</t>
  </si>
  <si>
    <t>124-080L</t>
  </si>
  <si>
    <t>V-53</t>
  </si>
  <si>
    <t>1FBSS31L76HA07846</t>
  </si>
  <si>
    <t>124-082L</t>
  </si>
  <si>
    <t>V-56</t>
  </si>
  <si>
    <t>1FBSS31L96HA07847</t>
  </si>
  <si>
    <t>124-085L</t>
  </si>
  <si>
    <t>V-57</t>
  </si>
  <si>
    <t>1FBSS31L96HA07878</t>
  </si>
  <si>
    <t>124-086L</t>
  </si>
  <si>
    <t>V-58</t>
  </si>
  <si>
    <t>1FBSS31LX6HA07873</t>
  </si>
  <si>
    <t>124-087L</t>
  </si>
  <si>
    <t>V-59</t>
  </si>
  <si>
    <t>1FBSS31L16HA07874</t>
  </si>
  <si>
    <t>124-088L</t>
  </si>
  <si>
    <t>V-60</t>
  </si>
  <si>
    <t>1FBSS31L06HA07848</t>
  </si>
  <si>
    <t>124-089L</t>
  </si>
  <si>
    <t>V-61</t>
  </si>
  <si>
    <t>1FBSS31L06HA07879</t>
  </si>
  <si>
    <t>124-090L</t>
  </si>
  <si>
    <t>V-62</t>
  </si>
  <si>
    <t>1FBSS31L36HA07858</t>
  </si>
  <si>
    <t>124-101L</t>
  </si>
  <si>
    <t>V-66</t>
  </si>
  <si>
    <t>1FBSS31L16HA07857</t>
  </si>
  <si>
    <t>124-105L</t>
  </si>
  <si>
    <t>V-67</t>
  </si>
  <si>
    <t>1FBSS31L66HA07854</t>
  </si>
  <si>
    <t>124-091L</t>
  </si>
  <si>
    <t>V-68</t>
  </si>
  <si>
    <t>1FBSS31L36HA07844</t>
  </si>
  <si>
    <t>124-092L</t>
  </si>
  <si>
    <t>V-69</t>
  </si>
  <si>
    <t>1FBSS31L26HA07852</t>
  </si>
  <si>
    <t>124-093L</t>
  </si>
  <si>
    <t>V-70</t>
  </si>
  <si>
    <t>1FBSS31L36HA07875</t>
  </si>
  <si>
    <t>124-094L</t>
  </si>
  <si>
    <t>V-71</t>
  </si>
  <si>
    <t>1FBSS31L56HA07859</t>
  </si>
  <si>
    <t>124-095L</t>
  </si>
  <si>
    <t>V-72</t>
  </si>
  <si>
    <t>1FBSS31L56HA07876</t>
  </si>
  <si>
    <t>124-096L</t>
  </si>
  <si>
    <t>V-73</t>
  </si>
  <si>
    <t>1FBSS31LX6HA07856</t>
  </si>
  <si>
    <t>124-097L</t>
  </si>
  <si>
    <t>V-74</t>
  </si>
  <si>
    <t>1FBSS31L76HA07880</t>
  </si>
  <si>
    <t>124-098L</t>
  </si>
  <si>
    <t>V-75</t>
  </si>
  <si>
    <t>1FBSS31L16HA07843</t>
  </si>
  <si>
    <t>124-099L</t>
  </si>
  <si>
    <t>V-76</t>
  </si>
  <si>
    <t>1FBSS31L46HA07870</t>
  </si>
  <si>
    <t>124-100L</t>
  </si>
  <si>
    <t>V-77</t>
  </si>
  <si>
    <t>1FBSS31L96HA07864</t>
  </si>
  <si>
    <t>124-106L</t>
  </si>
  <si>
    <t>V-79</t>
  </si>
  <si>
    <t>1FBSS31L56HA07862</t>
  </si>
  <si>
    <t>124-108L</t>
  </si>
  <si>
    <t>V-80</t>
  </si>
  <si>
    <t>1FBSS31L36HA07861</t>
  </si>
  <si>
    <t>124-109L</t>
  </si>
  <si>
    <t>V-81</t>
  </si>
  <si>
    <t>1FBSS31L76HAO7863</t>
  </si>
  <si>
    <t>124-110L</t>
  </si>
  <si>
    <t>V-83</t>
  </si>
  <si>
    <t>1FBSS31L06HA07865</t>
  </si>
  <si>
    <t>124-112L</t>
  </si>
  <si>
    <t>V-85</t>
  </si>
  <si>
    <t>1FBSS31L96HA07850</t>
  </si>
  <si>
    <t>124-114L</t>
  </si>
  <si>
    <t>V-86</t>
  </si>
  <si>
    <t>1FBSS31L86HA07872</t>
  </si>
  <si>
    <t>124-115L</t>
  </si>
  <si>
    <t>V-87</t>
  </si>
  <si>
    <t>1FBSS31L06HA07851</t>
  </si>
  <si>
    <t>124-117L</t>
  </si>
  <si>
    <t>V-88</t>
  </si>
  <si>
    <t>1FBSS31L46HA07867</t>
  </si>
  <si>
    <t>124-116L</t>
  </si>
  <si>
    <t>2006 Ford Van</t>
  </si>
  <si>
    <t>V-89</t>
  </si>
  <si>
    <t>Chevrolet</t>
  </si>
  <si>
    <t>Uplander</t>
  </si>
  <si>
    <t>7-pass</t>
  </si>
  <si>
    <t>1GNDV23W68D206353</t>
  </si>
  <si>
    <t>151-666L</t>
  </si>
  <si>
    <t>V-90</t>
  </si>
  <si>
    <t>1GNDV23W48D206559</t>
  </si>
  <si>
    <t>151-667L</t>
  </si>
  <si>
    <t>V-91</t>
  </si>
  <si>
    <t>1GNDV23W18D206759</t>
  </si>
  <si>
    <t>151-668L</t>
  </si>
  <si>
    <t>V-92</t>
  </si>
  <si>
    <t>1GNDV23W88D206516</t>
  </si>
  <si>
    <t>151-669L</t>
  </si>
  <si>
    <t>V-93</t>
  </si>
  <si>
    <t>1GNDV23WX8D207165</t>
  </si>
  <si>
    <t>151-670L</t>
  </si>
  <si>
    <t>V-94</t>
  </si>
  <si>
    <t>1GNDV23WX8D206730</t>
  </si>
  <si>
    <t>151-671L</t>
  </si>
  <si>
    <t>V-95</t>
  </si>
  <si>
    <t>1GNDV23W58D206876</t>
  </si>
  <si>
    <t>151-672L</t>
  </si>
  <si>
    <t>V-96</t>
  </si>
  <si>
    <t>1GNDV23W98D207612</t>
  </si>
  <si>
    <t>151-673L</t>
  </si>
  <si>
    <t>V-97</t>
  </si>
  <si>
    <t>1GNDV23W28D206656</t>
  </si>
  <si>
    <t>151-674L</t>
  </si>
  <si>
    <t>V-98</t>
  </si>
  <si>
    <t>1GNDV23W58D207574</t>
  </si>
  <si>
    <t>151-675L</t>
  </si>
  <si>
    <t>V-99</t>
  </si>
  <si>
    <t>1GNDV23W38D206357</t>
  </si>
  <si>
    <t>151-676L</t>
  </si>
  <si>
    <t>V-100</t>
  </si>
  <si>
    <t>1GNDV23W18D207796</t>
  </si>
  <si>
    <t>151-679L</t>
  </si>
  <si>
    <t>2008 Chevrolet Van</t>
  </si>
  <si>
    <t>V-101</t>
  </si>
  <si>
    <t>GMC</t>
  </si>
  <si>
    <t>SAVANA</t>
  </si>
  <si>
    <t>12-pass</t>
  </si>
  <si>
    <t>1GJGG25K491110968</t>
  </si>
  <si>
    <t>153-525L</t>
  </si>
  <si>
    <t>V-102</t>
  </si>
  <si>
    <t>1GJGG25K391112078</t>
  </si>
  <si>
    <t>153-524L</t>
  </si>
  <si>
    <t>V-103</t>
  </si>
  <si>
    <t>1GJGG25K691110941</t>
  </si>
  <si>
    <t>153-523L</t>
  </si>
  <si>
    <t>V-104</t>
  </si>
  <si>
    <t>1GJGG25K391111058</t>
  </si>
  <si>
    <t>153522L</t>
  </si>
  <si>
    <t>V-105</t>
  </si>
  <si>
    <t>1GJGG25K291110905</t>
  </si>
  <si>
    <t>153521L</t>
  </si>
  <si>
    <t>V-106</t>
  </si>
  <si>
    <t>1GJGG25K191112144</t>
  </si>
  <si>
    <t>153520L</t>
  </si>
  <si>
    <t>V-107</t>
  </si>
  <si>
    <t>1GJGG25K391111951</t>
  </si>
  <si>
    <t>153533L</t>
  </si>
  <si>
    <t>V-108</t>
  </si>
  <si>
    <t>1GJGG25K291118020</t>
  </si>
  <si>
    <t>153532L</t>
  </si>
  <si>
    <t>V-109</t>
  </si>
  <si>
    <t>1GJGG25K491118021</t>
  </si>
  <si>
    <t>153531L</t>
  </si>
  <si>
    <t>V-110</t>
  </si>
  <si>
    <t>1GJGG25K691118022</t>
  </si>
  <si>
    <t>153530L</t>
  </si>
  <si>
    <t>V-111</t>
  </si>
  <si>
    <t>1GJGG25K891118023</t>
  </si>
  <si>
    <t>153529L</t>
  </si>
  <si>
    <t>V-112</t>
  </si>
  <si>
    <t>1GJGG25KX91118024</t>
  </si>
  <si>
    <t>153528L</t>
  </si>
  <si>
    <t>V-113</t>
  </si>
  <si>
    <t>1GJGG25K691118764</t>
  </si>
  <si>
    <t>153527L</t>
  </si>
  <si>
    <t>V-114</t>
  </si>
  <si>
    <t>1GJGG25K491118763</t>
  </si>
  <si>
    <t>153536L</t>
  </si>
  <si>
    <t>V-115</t>
  </si>
  <si>
    <t>1GJGG25K891118765</t>
  </si>
  <si>
    <t>153535L</t>
  </si>
  <si>
    <t>V-116</t>
  </si>
  <si>
    <t>1GJGG25K391118768</t>
  </si>
  <si>
    <t>153537L</t>
  </si>
  <si>
    <t>V-117</t>
  </si>
  <si>
    <t>1GJGG25K591118769</t>
  </si>
  <si>
    <t>153534L</t>
  </si>
  <si>
    <t>2009 GMC Van</t>
  </si>
  <si>
    <t>V-118</t>
  </si>
  <si>
    <t>FORD</t>
  </si>
  <si>
    <t>E-350</t>
  </si>
  <si>
    <t>1FBSS3BLOCDA59112</t>
  </si>
  <si>
    <t>166425L</t>
  </si>
  <si>
    <t>V-119</t>
  </si>
  <si>
    <t>1FBSS3BL2CDA59113</t>
  </si>
  <si>
    <t>166426L</t>
  </si>
  <si>
    <t>V-120</t>
  </si>
  <si>
    <t>1FBSS3BL4CDA59114</t>
  </si>
  <si>
    <t>166427L</t>
  </si>
  <si>
    <t>V-121</t>
  </si>
  <si>
    <t>1FBSS3BL6CDA59115</t>
  </si>
  <si>
    <t>166428L</t>
  </si>
  <si>
    <t>V-122</t>
  </si>
  <si>
    <t>1FBSS3BL8CDA59116</t>
  </si>
  <si>
    <t>166429L</t>
  </si>
  <si>
    <t>V-123</t>
  </si>
  <si>
    <t>1FBSS3BLXCDA59117</t>
  </si>
  <si>
    <t>166430L</t>
  </si>
  <si>
    <t xml:space="preserve">       2012  FORD E-350 Vans</t>
  </si>
  <si>
    <t>V-124</t>
  </si>
  <si>
    <t>DODGE</t>
  </si>
  <si>
    <t>Grand Caravan</t>
  </si>
  <si>
    <t>2C4RDGBG8DR787208</t>
  </si>
  <si>
    <t>170158L</t>
  </si>
  <si>
    <t>V-125</t>
  </si>
  <si>
    <t>2C4RDGBG6DR787210</t>
  </si>
  <si>
    <t>170157L</t>
  </si>
  <si>
    <t xml:space="preserve">                                         2013 DODGE   Grand Caravan</t>
  </si>
  <si>
    <t>Vehicle Total</t>
  </si>
  <si>
    <t>GASOLINE SUPPORT ACTIVE FLEET</t>
  </si>
  <si>
    <t>LOCATION</t>
  </si>
  <si>
    <t>ASSIGNED</t>
  </si>
  <si>
    <t>Mileage Respons.</t>
  </si>
  <si>
    <t>Miles July 2013</t>
  </si>
  <si>
    <t>C4</t>
  </si>
  <si>
    <t>Crwn Vic</t>
  </si>
  <si>
    <t>Sedan</t>
  </si>
  <si>
    <t>Northside</t>
  </si>
  <si>
    <t>Mail  Car</t>
  </si>
  <si>
    <t>Sibyl Pappas</t>
  </si>
  <si>
    <t>2FALP73W7VX191593</t>
  </si>
  <si>
    <t>46-125L</t>
  </si>
  <si>
    <t>P445</t>
  </si>
  <si>
    <t>Southside</t>
  </si>
  <si>
    <t>Pool</t>
  </si>
  <si>
    <t>Etta (Beth) Rector</t>
  </si>
  <si>
    <t>2FAFP71W0WX142270</t>
  </si>
  <si>
    <t>46-382L</t>
  </si>
  <si>
    <t>P446</t>
  </si>
  <si>
    <t>IT</t>
  </si>
  <si>
    <t>Brandon Singleton</t>
  </si>
  <si>
    <t>2FAFP71W6WX142273</t>
  </si>
  <si>
    <t>46-381L</t>
  </si>
  <si>
    <t>P448</t>
  </si>
  <si>
    <t>Dispatch</t>
  </si>
  <si>
    <t>2FAFP71W2WX142271</t>
  </si>
  <si>
    <t>46-379L</t>
  </si>
  <si>
    <t>P449</t>
  </si>
  <si>
    <t>2FAFP71W4WX142272</t>
  </si>
  <si>
    <t>46-378L</t>
  </si>
  <si>
    <t>C10</t>
  </si>
  <si>
    <t>Va. Beach</t>
  </si>
  <si>
    <t>2FAFP71W8YX195429</t>
  </si>
  <si>
    <t>101-565L</t>
  </si>
  <si>
    <t>C59</t>
  </si>
  <si>
    <t>Intrepid</t>
  </si>
  <si>
    <t>Facilities Maint.</t>
  </si>
  <si>
    <t>2B3HD46R52H114287</t>
  </si>
  <si>
    <t>108-467L</t>
  </si>
  <si>
    <t>C61</t>
  </si>
  <si>
    <t>2B3HD46V63H580809</t>
  </si>
  <si>
    <t>113-872L</t>
  </si>
  <si>
    <t>C62</t>
  </si>
  <si>
    <t xml:space="preserve">Helen Moss Craig </t>
  </si>
  <si>
    <t>2B3HD46V23H580810</t>
  </si>
  <si>
    <t>113-873L</t>
  </si>
  <si>
    <t>C63</t>
  </si>
  <si>
    <t>2B3HD46V43H580811</t>
  </si>
  <si>
    <t>113-874L</t>
  </si>
  <si>
    <t>C64</t>
  </si>
  <si>
    <t>2B3HD46V83H580813</t>
  </si>
  <si>
    <t>113-875L</t>
  </si>
  <si>
    <t>C65</t>
  </si>
  <si>
    <t>Safety</t>
  </si>
  <si>
    <t xml:space="preserve">Ron Edwards  </t>
  </si>
  <si>
    <t>2FAFP73W03X185449</t>
  </si>
  <si>
    <t>113-876L</t>
  </si>
  <si>
    <t>C66</t>
  </si>
  <si>
    <t>2B3HD46VX3H580814</t>
  </si>
  <si>
    <t>113-878L</t>
  </si>
  <si>
    <t>C67</t>
  </si>
  <si>
    <t>2B3HD46V92H303165</t>
  </si>
  <si>
    <t>113-835L</t>
  </si>
  <si>
    <t>C68</t>
  </si>
  <si>
    <t>Police</t>
  </si>
  <si>
    <t>2B3HD46V63H580812</t>
  </si>
  <si>
    <t>42-583L</t>
  </si>
  <si>
    <t>C12</t>
  </si>
  <si>
    <t>2FAHP71W07X114799</t>
  </si>
  <si>
    <t>137-396L</t>
  </si>
  <si>
    <t>SC-1</t>
  </si>
  <si>
    <t>Impala</t>
  </si>
  <si>
    <t>Peter Katranides</t>
  </si>
  <si>
    <t>2G1WB58K379402384</t>
  </si>
  <si>
    <t>136-962L</t>
  </si>
  <si>
    <t>SC-2</t>
  </si>
  <si>
    <t>Mike Perez</t>
  </si>
  <si>
    <t>2G1WB58K579403844</t>
  </si>
  <si>
    <t>136-963L</t>
  </si>
  <si>
    <t>SC-3</t>
  </si>
  <si>
    <t>Ray Amoruso</t>
  </si>
  <si>
    <t xml:space="preserve">Carleen Muncy  </t>
  </si>
  <si>
    <t>2G1WB58KX81317798</t>
  </si>
  <si>
    <t>151665L</t>
  </si>
  <si>
    <t>PC-1</t>
  </si>
  <si>
    <t>Charger</t>
  </si>
  <si>
    <t xml:space="preserve">Sedan </t>
  </si>
  <si>
    <t xml:space="preserve"> Rick Justice </t>
  </si>
  <si>
    <t>2C3CDXAT4CH207014</t>
  </si>
  <si>
    <t>166418L</t>
  </si>
  <si>
    <t>PC-2</t>
  </si>
  <si>
    <t>Inactive</t>
  </si>
  <si>
    <t>2C3CDXAT6CH207015</t>
  </si>
  <si>
    <t>166417L</t>
  </si>
  <si>
    <t>Total Sedan</t>
  </si>
  <si>
    <t>Paratransit Van</t>
  </si>
  <si>
    <t>NTF Pool</t>
  </si>
  <si>
    <t>Dwanda Hill</t>
  </si>
  <si>
    <t>1FDWE35S95HA08772</t>
  </si>
  <si>
    <t>126-212L</t>
  </si>
  <si>
    <t>1FDWE35S25HA08774</t>
  </si>
  <si>
    <t>114-848L</t>
  </si>
  <si>
    <t>1FDWE35S45HA08775</t>
  </si>
  <si>
    <t>126-243L</t>
  </si>
  <si>
    <t>V-3</t>
  </si>
  <si>
    <t>15-pax Van</t>
  </si>
  <si>
    <t>2B5WB35X1TK166181</t>
  </si>
  <si>
    <t>46-148L</t>
  </si>
  <si>
    <t>V-19</t>
  </si>
  <si>
    <t>12-pax Van</t>
  </si>
  <si>
    <t>Planning</t>
  </si>
  <si>
    <t>1FBNE31LXWHA81847</t>
  </si>
  <si>
    <t>46-116L</t>
  </si>
  <si>
    <t>V-24</t>
  </si>
  <si>
    <t>Farebox/Radio</t>
  </si>
  <si>
    <t>1FBNE31L3WHA81852</t>
  </si>
  <si>
    <t>46-121L</t>
  </si>
  <si>
    <t>V-35</t>
  </si>
  <si>
    <t>Sales &amp; Advertising</t>
  </si>
  <si>
    <t>2B5WB35Z8YK179680</t>
  </si>
  <si>
    <t>101-552L</t>
  </si>
  <si>
    <t>V-38</t>
  </si>
  <si>
    <t>Customer Service</t>
  </si>
  <si>
    <t>2B5WB35Z6YK105898</t>
  </si>
  <si>
    <t>101-571L</t>
  </si>
  <si>
    <t>V-44</t>
  </si>
  <si>
    <t>2B5WB35Z61K509810</t>
  </si>
  <si>
    <t>40-658L</t>
  </si>
  <si>
    <t>V-45</t>
  </si>
  <si>
    <t>2B5WB35Z71K511548</t>
  </si>
  <si>
    <t>40-660L</t>
  </si>
  <si>
    <t>V-49</t>
  </si>
  <si>
    <t>Career Ops.</t>
  </si>
  <si>
    <t>2B5WB35Z11K515210</t>
  </si>
  <si>
    <t>113-818L</t>
  </si>
  <si>
    <t>V-52</t>
  </si>
  <si>
    <t>Training</t>
  </si>
  <si>
    <t>1FBSS31L16HA07860</t>
  </si>
  <si>
    <t>124-081L</t>
  </si>
  <si>
    <t>V-63</t>
  </si>
  <si>
    <t>1FBSS31L96HA07881</t>
  </si>
  <si>
    <t>124-102L</t>
  </si>
  <si>
    <t>V-65</t>
  </si>
  <si>
    <t>1FBSS31L86HA07855</t>
  </si>
  <si>
    <t>124-104L</t>
  </si>
  <si>
    <t>V-78</t>
  </si>
  <si>
    <t>Marketing Staff</t>
  </si>
  <si>
    <t>1FBSS31L66HA07868</t>
  </si>
  <si>
    <t>124-107L</t>
  </si>
  <si>
    <t>V-82</t>
  </si>
  <si>
    <t>Out Reach</t>
  </si>
  <si>
    <t>1FBSS31L86HA07869</t>
  </si>
  <si>
    <t>124-111L</t>
  </si>
  <si>
    <t>V-84</t>
  </si>
  <si>
    <t>1FBSS31L26HA07866</t>
  </si>
  <si>
    <t>124-113L</t>
  </si>
  <si>
    <t>C56</t>
  </si>
  <si>
    <t>B2500</t>
  </si>
  <si>
    <t>Money Room</t>
  </si>
  <si>
    <t>2B4JB25Z71K537513</t>
  </si>
  <si>
    <t>106-008L</t>
  </si>
  <si>
    <t>C69</t>
  </si>
  <si>
    <t>Express</t>
  </si>
  <si>
    <t>Cargo Van</t>
  </si>
  <si>
    <t>Fare Box</t>
  </si>
  <si>
    <t>1GCSGAF40C1144912</t>
  </si>
  <si>
    <t>162345L</t>
  </si>
  <si>
    <t>C70</t>
  </si>
  <si>
    <t>1GCSGAF44C1145576</t>
  </si>
  <si>
    <t>166416L</t>
  </si>
  <si>
    <t>C71</t>
  </si>
  <si>
    <t>1GCZGUCG9C1198286</t>
  </si>
  <si>
    <t>166534L</t>
  </si>
  <si>
    <t>C72</t>
  </si>
  <si>
    <t>1GCZGUCG0C1199701</t>
  </si>
  <si>
    <t>166535L</t>
  </si>
  <si>
    <t>SV-1</t>
  </si>
  <si>
    <t xml:space="preserve">Escape </t>
  </si>
  <si>
    <t>Hybrid</t>
  </si>
  <si>
    <t>SVP Finance</t>
  </si>
  <si>
    <t>CFO</t>
  </si>
  <si>
    <t>1FMCU59H18KA25489</t>
  </si>
  <si>
    <t>CF10140</t>
  </si>
  <si>
    <t>SV-2</t>
  </si>
  <si>
    <t>Caravan</t>
  </si>
  <si>
    <t>Legal Risk</t>
  </si>
  <si>
    <t>Ted Moyler</t>
  </si>
  <si>
    <t>1D4GP24E17B251610</t>
  </si>
  <si>
    <t>136-961L</t>
  </si>
  <si>
    <t>SV-3</t>
  </si>
  <si>
    <t>Explorer</t>
  </si>
  <si>
    <t>4X4</t>
  </si>
  <si>
    <t>William Harrell</t>
  </si>
  <si>
    <t>1FMEU73E88UA17039</t>
  </si>
  <si>
    <t>145-326L</t>
  </si>
  <si>
    <t>SV-4</t>
  </si>
  <si>
    <t>Jim Price</t>
  </si>
  <si>
    <t>1FMEU73E68UA17038</t>
  </si>
  <si>
    <t>145-327L</t>
  </si>
  <si>
    <t>SV-5</t>
  </si>
  <si>
    <t>Ron Hodges</t>
  </si>
  <si>
    <t>1FMCU59339KB19315</t>
  </si>
  <si>
    <t>154113L</t>
  </si>
  <si>
    <t>SV-6</t>
  </si>
  <si>
    <t>Tahoe</t>
  </si>
  <si>
    <t>SUV</t>
  </si>
  <si>
    <t>1GNFK03069R198857</t>
  </si>
  <si>
    <t>154-122L</t>
  </si>
  <si>
    <t>SV-7</t>
  </si>
  <si>
    <t>Trailblazer</t>
  </si>
  <si>
    <t>1GNDT33S792118109</t>
  </si>
  <si>
    <t>160-674L</t>
  </si>
  <si>
    <t>SV-8</t>
  </si>
  <si>
    <t>1FMCU9C71AKC89857</t>
  </si>
  <si>
    <t>160-684L</t>
  </si>
  <si>
    <t>SV-9</t>
  </si>
  <si>
    <t>1FMCU9C7XAKC89856</t>
  </si>
  <si>
    <t>160-685L</t>
  </si>
  <si>
    <t>SV-10</t>
  </si>
  <si>
    <t>1FMCU9C78AKC89855</t>
  </si>
  <si>
    <t>160-686L</t>
  </si>
  <si>
    <t>SV-11</t>
  </si>
  <si>
    <t>1FMCU9C76AKC89854</t>
  </si>
  <si>
    <t>160-687L</t>
  </si>
  <si>
    <t>SV-12</t>
  </si>
  <si>
    <t>1FMCU9C74AKC89853</t>
  </si>
  <si>
    <t>160-688L</t>
  </si>
  <si>
    <t>SV-13</t>
  </si>
  <si>
    <t>1FMCU9C72AKC96879</t>
  </si>
  <si>
    <t>160-689L</t>
  </si>
  <si>
    <t>SV-15</t>
  </si>
  <si>
    <t>1GCSGAF49B1182153</t>
  </si>
  <si>
    <t>166391L</t>
  </si>
  <si>
    <t>SV16</t>
  </si>
  <si>
    <t>Eloy Recio</t>
  </si>
  <si>
    <t>1GNSK2E0XCR320702</t>
  </si>
  <si>
    <t>166397L</t>
  </si>
  <si>
    <t xml:space="preserve"> Total Vans &amp; SUVs</t>
  </si>
  <si>
    <t>T1</t>
  </si>
  <si>
    <t>F250</t>
  </si>
  <si>
    <t>Pickup</t>
  </si>
  <si>
    <t>Shop</t>
  </si>
  <si>
    <t>1FTRX27W9XNB14617</t>
  </si>
  <si>
    <t>46-051L</t>
  </si>
  <si>
    <t>T-4</t>
  </si>
  <si>
    <t>Ram</t>
  </si>
  <si>
    <t>Pick Up</t>
  </si>
  <si>
    <t>3B7KF26Z81M548089</t>
  </si>
  <si>
    <t>102325L</t>
  </si>
  <si>
    <t>T5</t>
  </si>
  <si>
    <t>W2500</t>
  </si>
  <si>
    <t>4x4 Pickup</t>
  </si>
  <si>
    <t>3B7KF26Z61M548088</t>
  </si>
  <si>
    <t>102-326L</t>
  </si>
  <si>
    <t>T6</t>
  </si>
  <si>
    <t>3B7KF26Z41M548090</t>
  </si>
  <si>
    <t>102-331L</t>
  </si>
  <si>
    <t>T39</t>
  </si>
  <si>
    <t>F150</t>
  </si>
  <si>
    <t>Jalal Samadani</t>
  </si>
  <si>
    <t>1FTRX17W7YNB31346</t>
  </si>
  <si>
    <t>48-334L</t>
  </si>
  <si>
    <t>PM8</t>
  </si>
  <si>
    <t>Michael Smith</t>
  </si>
  <si>
    <t>1FTRX27W7XNB14616</t>
  </si>
  <si>
    <t>45-894L</t>
  </si>
  <si>
    <t>ST-1</t>
  </si>
  <si>
    <t>HD2500</t>
  </si>
  <si>
    <t>1GTHC24UX7E179020</t>
  </si>
  <si>
    <t>133-555L</t>
  </si>
  <si>
    <t>ST-2</t>
  </si>
  <si>
    <t>Silverado</t>
  </si>
  <si>
    <t>1GCEC14X19Z230794</t>
  </si>
  <si>
    <t>160-675L</t>
  </si>
  <si>
    <t>ST-3</t>
  </si>
  <si>
    <t>1GCSKPE31AZ232893</t>
  </si>
  <si>
    <t>160-681L</t>
  </si>
  <si>
    <t>ST-4</t>
  </si>
  <si>
    <t>1GCSKPE34AZ229776</t>
  </si>
  <si>
    <t>160-679L</t>
  </si>
  <si>
    <t>ST-5</t>
  </si>
  <si>
    <t>1GCSKPE36AZ229827</t>
  </si>
  <si>
    <t>160-678L</t>
  </si>
  <si>
    <t>ST-6</t>
  </si>
  <si>
    <t>1GCSKPE31AZ232392</t>
  </si>
  <si>
    <t>160-677L</t>
  </si>
  <si>
    <t>ST-7</t>
  </si>
  <si>
    <t>1GCSKPE33AZ231387</t>
  </si>
  <si>
    <t>160-680L</t>
  </si>
  <si>
    <t>ST-8</t>
  </si>
  <si>
    <t>F-350</t>
  </si>
  <si>
    <t>Storeroom</t>
  </si>
  <si>
    <t xml:space="preserve"> 1FTRF3B61BEA47679</t>
  </si>
  <si>
    <t>160-700L</t>
  </si>
  <si>
    <t>ST-9</t>
  </si>
  <si>
    <t xml:space="preserve"> 1FTRF3B68BEA47680</t>
  </si>
  <si>
    <t>160-699L</t>
  </si>
  <si>
    <t>ST-10</t>
  </si>
  <si>
    <t xml:space="preserve"> 1FTRF3B6XBEA47681</t>
  </si>
  <si>
    <t>161-802L</t>
  </si>
  <si>
    <t>ST-11</t>
  </si>
  <si>
    <t>1FTRF3B61BEA47682</t>
  </si>
  <si>
    <t>161-801L</t>
  </si>
  <si>
    <t>ST-17</t>
  </si>
  <si>
    <t>Truck</t>
  </si>
  <si>
    <t>1GDHC24UX3E302367</t>
  </si>
  <si>
    <t>118-282L</t>
  </si>
  <si>
    <t>ST-18</t>
  </si>
  <si>
    <t>1GCNKPE02BF160320</t>
  </si>
  <si>
    <t>163-928L</t>
  </si>
  <si>
    <t>ST-19</t>
  </si>
  <si>
    <t>3GCPKPEA7BG262728</t>
  </si>
  <si>
    <t>166-355L</t>
  </si>
  <si>
    <t>ST-20</t>
  </si>
  <si>
    <t>1FT8W3A6XCEB68578</t>
  </si>
  <si>
    <t>166422L</t>
  </si>
  <si>
    <t>ST-21</t>
  </si>
  <si>
    <t>Mark Stemple</t>
  </si>
  <si>
    <t>3GCPKPEAXCG292565</t>
  </si>
  <si>
    <t>166513L</t>
  </si>
  <si>
    <t>ST-22</t>
  </si>
  <si>
    <t>1FD8W3A61CEC13287</t>
  </si>
  <si>
    <t>166512L</t>
  </si>
  <si>
    <t>ST-23</t>
  </si>
  <si>
    <t>1FD8W3A63CEC13288</t>
  </si>
  <si>
    <t>166514L</t>
  </si>
  <si>
    <t>ST-24</t>
  </si>
  <si>
    <t>Toyota</t>
  </si>
  <si>
    <t>Tacoma</t>
  </si>
  <si>
    <t>5TFNX4CN7DX023191</t>
  </si>
  <si>
    <t>170-117L</t>
  </si>
  <si>
    <t>Total Pick Up</t>
  </si>
  <si>
    <t>ST-12</t>
  </si>
  <si>
    <t>F-450</t>
  </si>
  <si>
    <t>Utility</t>
  </si>
  <si>
    <t>1FDUF4GY2BEA63556</t>
  </si>
  <si>
    <t>161-837L</t>
  </si>
  <si>
    <t>ST-13</t>
  </si>
  <si>
    <t>1FDUF4GY4BEA63557</t>
  </si>
  <si>
    <t>161-836L</t>
  </si>
  <si>
    <t>ST-14</t>
  </si>
  <si>
    <t>Cut Away</t>
  </si>
  <si>
    <t>Mangrove</t>
  </si>
  <si>
    <t>1FDSE3FL7ADA97314</t>
  </si>
  <si>
    <t>161-835L</t>
  </si>
  <si>
    <t>ST-15</t>
  </si>
  <si>
    <t>1FDSE3FL4ADA97318</t>
  </si>
  <si>
    <t>161-834L</t>
  </si>
  <si>
    <t>ST-16</t>
  </si>
  <si>
    <t>1GB6G3BG7A1164654</t>
  </si>
  <si>
    <t>161-839L</t>
  </si>
  <si>
    <t>T36</t>
  </si>
  <si>
    <t>Stake Body</t>
  </si>
  <si>
    <t>Flat Bed Trk</t>
  </si>
  <si>
    <t>J8DB4B1K8R7003546</t>
  </si>
  <si>
    <t>46-060L</t>
  </si>
  <si>
    <t>M9</t>
  </si>
  <si>
    <t>Sterling</t>
  </si>
  <si>
    <t>Wrecker</t>
  </si>
  <si>
    <t>2FZNNPYB2YAF11723</t>
  </si>
  <si>
    <t>44-830L</t>
  </si>
  <si>
    <t>LTN-1</t>
  </si>
  <si>
    <t>Wacker Neuson</t>
  </si>
  <si>
    <t>LTN</t>
  </si>
  <si>
    <t>Light Cart</t>
  </si>
  <si>
    <t>5XFNL05118N000552</t>
  </si>
  <si>
    <t>160-670L</t>
  </si>
  <si>
    <t>LTN-2</t>
  </si>
  <si>
    <t>5XFLN05119N000763</t>
  </si>
  <si>
    <t>160-671L</t>
  </si>
  <si>
    <t>FBT-1</t>
  </si>
  <si>
    <t>B&amp;A</t>
  </si>
  <si>
    <t>Trailer</t>
  </si>
  <si>
    <t>Flatbed</t>
  </si>
  <si>
    <t>1B9FP132191711358</t>
  </si>
  <si>
    <t>160-676L</t>
  </si>
  <si>
    <t>SU-1</t>
  </si>
  <si>
    <t>Isuzu</t>
  </si>
  <si>
    <t>Sweeper</t>
  </si>
  <si>
    <t>4GTM7F1BX9F700052</t>
  </si>
  <si>
    <t>161-838L</t>
  </si>
  <si>
    <t>SU-2</t>
  </si>
  <si>
    <t>International</t>
  </si>
  <si>
    <t>4000 Series</t>
  </si>
  <si>
    <t>Crane Truck</t>
  </si>
  <si>
    <t>1HTMKAZR8BH331483</t>
  </si>
  <si>
    <t>161-846L</t>
  </si>
  <si>
    <t>SU-3</t>
  </si>
  <si>
    <t>Maxx Force D</t>
  </si>
  <si>
    <t>1HTMMAAN6BH326933</t>
  </si>
  <si>
    <t>163-927L</t>
  </si>
  <si>
    <t>SU-4</t>
  </si>
  <si>
    <t>7400 4x2</t>
  </si>
  <si>
    <t>Cab &amp; Chassis</t>
  </si>
  <si>
    <t>1HTWCAAR0BJ327258</t>
  </si>
  <si>
    <t>166-464L</t>
  </si>
  <si>
    <t>SU-5</t>
  </si>
  <si>
    <t>1HTSCACN1SH617007</t>
  </si>
  <si>
    <t>166-393L</t>
  </si>
  <si>
    <t>Total Special Purpose Vehicles</t>
  </si>
  <si>
    <t>Total Support Fleet  Equipment</t>
  </si>
  <si>
    <t>ACTIVE FLEET CONFIGURATION</t>
  </si>
  <si>
    <t>As of Oct 11, 2013</t>
  </si>
  <si>
    <t>SOUTHSIDE FLEET</t>
  </si>
  <si>
    <t>Aug 1, 2013               Peak Requirement</t>
  </si>
  <si>
    <t>20% Spare Allowance</t>
  </si>
  <si>
    <t>Current Fleet Total</t>
  </si>
  <si>
    <t>Total Authorized</t>
  </si>
  <si>
    <t>Contingency</t>
  </si>
  <si>
    <t>Norfolk</t>
  </si>
  <si>
    <t>VA Beach</t>
  </si>
  <si>
    <t>Total</t>
  </si>
  <si>
    <t>NORTHSIDE FLEET</t>
  </si>
  <si>
    <t>Inactive*</t>
  </si>
  <si>
    <t>Hampton</t>
  </si>
  <si>
    <t>TOTAL HRT FLEET</t>
  </si>
  <si>
    <t>*</t>
  </si>
  <si>
    <t>Awaiting Disposal Through Competitive Auction</t>
  </si>
  <si>
    <t>years ----------</t>
  </si>
  <si>
    <t>Average Age of Hampton Bus Fleet</t>
  </si>
  <si>
    <t>Average Age of Norfolk Bus Fleet</t>
  </si>
  <si>
    <t>Average Age of VA Beach Bus Fleet</t>
  </si>
  <si>
    <t>Average Age of VA Beach Hybrid Bus Fleet</t>
  </si>
  <si>
    <t>Average Age of SS Bus Fleet (Combined Fleet)</t>
  </si>
  <si>
    <r>
      <t>years</t>
    </r>
    <r>
      <rPr>
        <sz val="8"/>
        <rFont val="Arial"/>
        <family val="2"/>
      </rPr>
      <t xml:space="preserve"> ----------</t>
    </r>
  </si>
  <si>
    <t>Average Age of HRT Bus Fleet</t>
  </si>
  <si>
    <t>(FTA 12-year minimum life expectancy)</t>
  </si>
  <si>
    <t>Needed November 2013</t>
  </si>
  <si>
    <t>Norfolk Shortage / Surplus</t>
  </si>
  <si>
    <t>Hampton Shortage / Surplus</t>
  </si>
  <si>
    <t xml:space="preserve">29 ft </t>
  </si>
  <si>
    <t>INACTIVE  FLEET</t>
  </si>
  <si>
    <t>SEAT/STAND</t>
  </si>
  <si>
    <t xml:space="preserve"> HAMPTON</t>
  </si>
  <si>
    <t>1995 Gillig</t>
  </si>
  <si>
    <t>TOTAL INACTIVE VEHICLES</t>
  </si>
  <si>
    <t>PC-3</t>
  </si>
  <si>
    <t>CHARGER</t>
  </si>
  <si>
    <t>SEDAN</t>
  </si>
  <si>
    <t>2C3CDXAG4EH122079</t>
  </si>
  <si>
    <t>170159L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</si>
</sst>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0.0"/>
    <numFmt numFmtId="166" formatCode="0;[Red]0"/>
    <numFmt numFmtId="167" formatCode="_(* #,##0_);_(* \(#,##0\);_(* &quot;-&quot;??_);_(@_)"/>
    <numFmt numFmtId="168" formatCode="0_);\(0\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sz val="11"/>
      <name val="Calibri"/>
      <family val="2"/>
    </font>
    <font>
      <sz val="10"/>
      <color indexed="16"/>
      <name val="Comic Sans MS"/>
      <family val="4"/>
    </font>
    <font>
      <sz val="7"/>
      <name val="Arial"/>
      <family val="2"/>
    </font>
    <font>
      <u/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b/>
      <sz val="10"/>
      <color indexed="48"/>
      <name val="Arial"/>
      <family val="2"/>
    </font>
    <font>
      <b/>
      <sz val="11"/>
      <name val="Arial"/>
      <family val="2"/>
    </font>
    <font>
      <sz val="5"/>
      <name val="Arial"/>
      <family val="2"/>
    </font>
    <font>
      <i/>
      <sz val="14"/>
      <name val="Arial"/>
      <family val="2"/>
    </font>
    <font>
      <i/>
      <sz val="8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18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0" fontId="9" fillId="0" borderId="0"/>
    <xf numFmtId="0" fontId="9" fillId="0" borderId="0"/>
    <xf numFmtId="0" fontId="9" fillId="0" borderId="0"/>
  </cellStyleXfs>
  <cellXfs count="454">
    <xf numFmtId="0" fontId="0" fillId="0" borderId="0" xfId="0"/>
    <xf numFmtId="0" fontId="0" fillId="0" borderId="0" xfId="0" applyFill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/>
    <xf numFmtId="164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8" fillId="0" borderId="5" xfId="0" applyFont="1" applyFill="1" applyBorder="1" applyAlignment="1"/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right"/>
    </xf>
    <xf numFmtId="0" fontId="9" fillId="0" borderId="0" xfId="0" applyFont="1" applyFill="1"/>
    <xf numFmtId="0" fontId="0" fillId="0" borderId="6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0" fontId="0" fillId="0" borderId="7" xfId="0" applyFill="1" applyBorder="1"/>
    <xf numFmtId="0" fontId="4" fillId="0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left"/>
    </xf>
    <xf numFmtId="0" fontId="8" fillId="0" borderId="4" xfId="0" applyFont="1" applyFill="1" applyBorder="1"/>
    <xf numFmtId="0" fontId="8" fillId="0" borderId="5" xfId="0" applyFont="1" applyFill="1" applyBorder="1"/>
    <xf numFmtId="0" fontId="0" fillId="0" borderId="0" xfId="0" applyFill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4" fillId="0" borderId="4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3" fontId="8" fillId="0" borderId="5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/>
    </xf>
    <xf numFmtId="0" fontId="8" fillId="0" borderId="3" xfId="2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12" fillId="0" borderId="3" xfId="0" applyFont="1" applyBorder="1"/>
    <xf numFmtId="1" fontId="9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8" fillId="0" borderId="0" xfId="0" applyFont="1" applyFill="1" applyBorder="1" applyAlignment="1"/>
    <xf numFmtId="1" fontId="4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0" fillId="0" borderId="0" xfId="0" applyFill="1" applyAlignment="1"/>
    <xf numFmtId="0" fontId="4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left"/>
    </xf>
    <xf numFmtId="0" fontId="14" fillId="0" borderId="0" xfId="0" applyFon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9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14" fontId="8" fillId="0" borderId="12" xfId="0" applyNumberFormat="1" applyFont="1" applyFill="1" applyBorder="1" applyAlignment="1">
      <alignment horizontal="center"/>
    </xf>
    <xf numFmtId="164" fontId="8" fillId="0" borderId="12" xfId="0" applyNumberFormat="1" applyFont="1" applyFill="1" applyBorder="1" applyAlignment="1">
      <alignment horizontal="center"/>
    </xf>
    <xf numFmtId="1" fontId="8" fillId="0" borderId="12" xfId="0" applyNumberFormat="1" applyFont="1" applyFill="1" applyBorder="1" applyAlignment="1">
      <alignment horizontal="center"/>
    </xf>
    <xf numFmtId="3" fontId="8" fillId="0" borderId="12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Border="1"/>
    <xf numFmtId="0" fontId="9" fillId="0" borderId="0" xfId="0" applyFont="1" applyBorder="1"/>
    <xf numFmtId="166" fontId="9" fillId="0" borderId="3" xfId="0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/>
    <xf numFmtId="0" fontId="5" fillId="0" borderId="0" xfId="0" applyFont="1" applyFill="1" applyBorder="1"/>
    <xf numFmtId="0" fontId="4" fillId="0" borderId="0" xfId="0" applyFont="1" applyFill="1" applyBorder="1"/>
    <xf numFmtId="0" fontId="9" fillId="0" borderId="0" xfId="0" applyFont="1"/>
    <xf numFmtId="164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right"/>
    </xf>
    <xf numFmtId="0" fontId="9" fillId="0" borderId="0" xfId="2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3" applyFill="1" applyAlignment="1"/>
    <xf numFmtId="0" fontId="9" fillId="0" borderId="0" xfId="3" applyFill="1"/>
    <xf numFmtId="0" fontId="6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9" fillId="0" borderId="3" xfId="3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4" fontId="8" fillId="0" borderId="3" xfId="3" applyNumberFormat="1" applyFont="1" applyFill="1" applyBorder="1" applyAlignment="1">
      <alignment horizontal="center"/>
    </xf>
    <xf numFmtId="43" fontId="16" fillId="0" borderId="14" xfId="1" applyFont="1" applyBorder="1" applyAlignment="1"/>
    <xf numFmtId="1" fontId="8" fillId="0" borderId="3" xfId="3" applyNumberFormat="1" applyFont="1" applyFill="1" applyBorder="1" applyAlignment="1">
      <alignment horizontal="center"/>
    </xf>
    <xf numFmtId="164" fontId="8" fillId="0" borderId="3" xfId="3" applyNumberFormat="1" applyFont="1" applyFill="1" applyBorder="1" applyAlignment="1">
      <alignment horizontal="center"/>
    </xf>
    <xf numFmtId="167" fontId="8" fillId="0" borderId="3" xfId="1" applyNumberFormat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9" fillId="0" borderId="0" xfId="3"/>
    <xf numFmtId="14" fontId="8" fillId="0" borderId="0" xfId="3" applyNumberFormat="1" applyFont="1" applyFill="1" applyBorder="1" applyAlignment="1">
      <alignment horizontal="center"/>
    </xf>
    <xf numFmtId="164" fontId="8" fillId="0" borderId="0" xfId="3" applyNumberFormat="1" applyFont="1" applyFill="1" applyBorder="1" applyAlignment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8" fillId="0" borderId="0" xfId="3" applyFont="1" applyFill="1" applyBorder="1"/>
    <xf numFmtId="0" fontId="9" fillId="0" borderId="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0" fontId="9" fillId="0" borderId="0" xfId="3" applyFill="1" applyBorder="1" applyAlignment="1">
      <alignment horizontal="left"/>
    </xf>
    <xf numFmtId="0" fontId="8" fillId="4" borderId="0" xfId="3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8" fillId="0" borderId="0" xfId="3" applyFont="1" applyFill="1" applyBorder="1" applyAlignment="1"/>
    <xf numFmtId="3" fontId="8" fillId="0" borderId="0" xfId="3" applyNumberFormat="1" applyFont="1" applyFill="1" applyBorder="1" applyAlignment="1">
      <alignment horizontal="center"/>
    </xf>
    <xf numFmtId="0" fontId="9" fillId="0" borderId="0" xfId="3" applyFill="1" applyBorder="1"/>
    <xf numFmtId="0" fontId="3" fillId="0" borderId="0" xfId="0" applyFont="1"/>
    <xf numFmtId="0" fontId="5" fillId="0" borderId="15" xfId="0" applyFont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17" fillId="0" borderId="0" xfId="0" applyFont="1"/>
    <xf numFmtId="0" fontId="8" fillId="0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center"/>
    </xf>
    <xf numFmtId="14" fontId="9" fillId="3" borderId="3" xfId="0" applyNumberFormat="1" applyFont="1" applyFill="1" applyBorder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3" xfId="0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1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6" fontId="8" fillId="0" borderId="0" xfId="0" applyNumberFormat="1" applyFont="1" applyBorder="1" applyAlignment="1">
      <alignment horizontal="center"/>
    </xf>
    <xf numFmtId="8" fontId="8" fillId="0" borderId="0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16" xfId="0" applyFill="1" applyBorder="1" applyAlignment="1" applyProtection="1">
      <alignment horizontal="center"/>
      <protection locked="0"/>
    </xf>
    <xf numFmtId="0" fontId="8" fillId="0" borderId="16" xfId="0" applyFont="1" applyFill="1" applyBorder="1" applyAlignment="1" applyProtection="1">
      <alignment horizontal="center"/>
      <protection locked="0"/>
    </xf>
    <xf numFmtId="0" fontId="9" fillId="0" borderId="16" xfId="4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49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3" fontId="9" fillId="0" borderId="3" xfId="5" applyNumberFormat="1" applyFont="1" applyFill="1" applyBorder="1" applyAlignment="1" applyProtection="1">
      <alignment horizontal="center"/>
      <protection locked="0"/>
    </xf>
    <xf numFmtId="49" fontId="8" fillId="0" borderId="3" xfId="0" applyNumberFormat="1" applyFont="1" applyBorder="1" applyAlignment="1">
      <alignment horizontal="center"/>
    </xf>
    <xf numFmtId="3" fontId="9" fillId="0" borderId="3" xfId="5" applyNumberFormat="1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3" fontId="9" fillId="0" borderId="5" xfId="5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3" fontId="9" fillId="3" borderId="3" xfId="5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0" fontId="0" fillId="3" borderId="3" xfId="0" applyFill="1" applyBorder="1"/>
    <xf numFmtId="0" fontId="9" fillId="3" borderId="0" xfId="4" applyFont="1" applyFill="1" applyBorder="1" applyAlignment="1">
      <alignment horizontal="center"/>
    </xf>
    <xf numFmtId="0" fontId="9" fillId="0" borderId="3" xfId="4" applyFill="1" applyBorder="1" applyAlignment="1">
      <alignment horizontal="center"/>
    </xf>
    <xf numFmtId="0" fontId="9" fillId="0" borderId="3" xfId="4" applyFont="1" applyFill="1" applyBorder="1" applyAlignment="1">
      <alignment horizontal="center"/>
    </xf>
    <xf numFmtId="49" fontId="8" fillId="0" borderId="3" xfId="4" applyNumberFormat="1" applyFont="1" applyBorder="1" applyAlignment="1">
      <alignment horizontal="center"/>
    </xf>
    <xf numFmtId="0" fontId="8" fillId="0" borderId="3" xfId="4" applyFont="1" applyBorder="1" applyAlignment="1">
      <alignment horizontal="center"/>
    </xf>
    <xf numFmtId="3" fontId="8" fillId="0" borderId="3" xfId="5" applyNumberFormat="1" applyFont="1" applyBorder="1" applyAlignment="1">
      <alignment horizontal="center"/>
    </xf>
    <xf numFmtId="0" fontId="4" fillId="0" borderId="18" xfId="0" applyFont="1" applyFill="1" applyBorder="1" applyAlignment="1">
      <alignment horizontal="left"/>
    </xf>
    <xf numFmtId="3" fontId="9" fillId="0" borderId="4" xfId="5" applyNumberFormat="1" applyFont="1" applyFill="1" applyBorder="1" applyAlignment="1">
      <alignment horizontal="center"/>
    </xf>
    <xf numFmtId="16" fontId="0" fillId="0" borderId="3" xfId="0" applyNumberForma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9" fillId="0" borderId="3" xfId="5" applyFont="1" applyFill="1" applyBorder="1" applyAlignment="1">
      <alignment horizontal="center"/>
    </xf>
    <xf numFmtId="0" fontId="9" fillId="0" borderId="3" xfId="4" applyBorder="1" applyAlignment="1">
      <alignment horizontal="center"/>
    </xf>
    <xf numFmtId="0" fontId="0" fillId="0" borderId="3" xfId="4" applyFont="1" applyBorder="1" applyAlignment="1">
      <alignment horizontal="center"/>
    </xf>
    <xf numFmtId="0" fontId="9" fillId="0" borderId="3" xfId="4" applyFont="1" applyBorder="1" applyAlignment="1">
      <alignment horizontal="center"/>
    </xf>
    <xf numFmtId="3" fontId="9" fillId="0" borderId="3" xfId="5" applyNumberFormat="1" applyFont="1" applyBorder="1" applyAlignment="1">
      <alignment horizontal="center"/>
    </xf>
    <xf numFmtId="0" fontId="9" fillId="0" borderId="3" xfId="5" applyFont="1" applyBorder="1" applyAlignment="1">
      <alignment horizontal="center"/>
    </xf>
    <xf numFmtId="0" fontId="9" fillId="0" borderId="4" xfId="5" applyFont="1" applyFill="1" applyBorder="1"/>
    <xf numFmtId="0" fontId="4" fillId="0" borderId="3" xfId="0" applyFont="1" applyFill="1" applyBorder="1" applyAlignment="1">
      <alignment horizontal="left"/>
    </xf>
    <xf numFmtId="0" fontId="0" fillId="0" borderId="4" xfId="0" applyFill="1" applyBorder="1"/>
    <xf numFmtId="0" fontId="9" fillId="0" borderId="4" xfId="4" applyFill="1" applyBorder="1" applyAlignment="1">
      <alignment horizontal="center"/>
    </xf>
    <xf numFmtId="0" fontId="9" fillId="0" borderId="0" xfId="4" applyFill="1" applyBorder="1" applyAlignment="1">
      <alignment horizontal="center"/>
    </xf>
    <xf numFmtId="3" fontId="9" fillId="0" borderId="0" xfId="4" applyNumberFormat="1" applyFill="1" applyBorder="1" applyAlignment="1">
      <alignment horizontal="center"/>
    </xf>
    <xf numFmtId="0" fontId="9" fillId="0" borderId="0" xfId="4" applyFill="1" applyBorder="1"/>
    <xf numFmtId="3" fontId="9" fillId="3" borderId="0" xfId="4" applyNumberForma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center"/>
    </xf>
    <xf numFmtId="0" fontId="9" fillId="0" borderId="0" xfId="4" applyFont="1" applyFill="1" applyBorder="1" applyAlignment="1">
      <alignment horizontal="center"/>
    </xf>
    <xf numFmtId="0" fontId="9" fillId="0" borderId="0" xfId="4" applyFont="1" applyFill="1" applyBorder="1"/>
    <xf numFmtId="0" fontId="4" fillId="0" borderId="0" xfId="4" applyFont="1" applyFill="1" applyBorder="1" applyAlignment="1"/>
    <xf numFmtId="0" fontId="8" fillId="3" borderId="0" xfId="4" applyFont="1" applyFill="1" applyBorder="1" applyAlignment="1">
      <alignment horizontal="center"/>
    </xf>
    <xf numFmtId="3" fontId="9" fillId="3" borderId="0" xfId="4" applyNumberFormat="1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0" xfId="4" applyBorder="1" applyAlignment="1">
      <alignment horizontal="center"/>
    </xf>
    <xf numFmtId="0" fontId="8" fillId="0" borderId="0" xfId="4" applyFont="1" applyBorder="1" applyAlignment="1">
      <alignment horizontal="center"/>
    </xf>
    <xf numFmtId="0" fontId="9" fillId="0" borderId="0" xfId="4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68" fontId="0" fillId="0" borderId="0" xfId="0" applyNumberFormat="1" applyFill="1"/>
    <xf numFmtId="2" fontId="0" fillId="0" borderId="0" xfId="0" applyNumberFormat="1"/>
    <xf numFmtId="168" fontId="0" fillId="0" borderId="5" xfId="0" applyNumberFormat="1" applyFill="1" applyBorder="1"/>
    <xf numFmtId="0" fontId="15" fillId="0" borderId="0" xfId="0" applyFont="1"/>
    <xf numFmtId="0" fontId="4" fillId="0" borderId="0" xfId="0" applyFont="1" applyFill="1"/>
    <xf numFmtId="168" fontId="4" fillId="0" borderId="0" xfId="0" applyNumberFormat="1" applyFont="1" applyFill="1"/>
    <xf numFmtId="168" fontId="4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68" fontId="0" fillId="0" borderId="16" xfId="0" applyNumberFormat="1" applyFill="1" applyBorder="1"/>
    <xf numFmtId="0" fontId="23" fillId="0" borderId="0" xfId="0" applyFont="1" applyFill="1" applyAlignment="1">
      <alignment horizontal="center"/>
    </xf>
    <xf numFmtId="168" fontId="4" fillId="0" borderId="16" xfId="0" applyNumberFormat="1" applyFont="1" applyFill="1" applyBorder="1"/>
    <xf numFmtId="168" fontId="4" fillId="0" borderId="16" xfId="0" applyNumberFormat="1" applyFont="1" applyFill="1" applyBorder="1" applyAlignment="1">
      <alignment horizontal="right"/>
    </xf>
    <xf numFmtId="0" fontId="25" fillId="0" borderId="0" xfId="0" applyFont="1" applyAlignment="1">
      <alignment horizontal="right"/>
    </xf>
    <xf numFmtId="165" fontId="8" fillId="0" borderId="0" xfId="0" applyNumberFormat="1" applyFont="1"/>
    <xf numFmtId="165" fontId="9" fillId="0" borderId="0" xfId="0" applyNumberFormat="1" applyFont="1"/>
    <xf numFmtId="0" fontId="17" fillId="0" borderId="0" xfId="0" applyFont="1" applyFill="1" applyAlignment="1"/>
    <xf numFmtId="165" fontId="8" fillId="0" borderId="0" xfId="0" applyNumberFormat="1" applyFont="1" applyAlignment="1"/>
    <xf numFmtId="0" fontId="17" fillId="0" borderId="0" xfId="0" applyFont="1" applyFill="1"/>
    <xf numFmtId="165" fontId="10" fillId="0" borderId="0" xfId="0" applyNumberFormat="1" applyFont="1"/>
    <xf numFmtId="165" fontId="4" fillId="0" borderId="0" xfId="0" applyNumberFormat="1" applyFont="1"/>
    <xf numFmtId="0" fontId="5" fillId="0" borderId="0" xfId="0" applyFont="1" applyFill="1" applyAlignment="1"/>
    <xf numFmtId="0" fontId="17" fillId="0" borderId="0" xfId="0" applyFont="1" applyFill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4" fillId="0" borderId="2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6" fillId="0" borderId="15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center"/>
    </xf>
    <xf numFmtId="3" fontId="0" fillId="0" borderId="0" xfId="0" applyNumberFormat="1" applyFill="1"/>
    <xf numFmtId="0" fontId="15" fillId="0" borderId="0" xfId="0" applyFont="1" applyFill="1" applyAlignment="1">
      <alignment horizontal="center"/>
    </xf>
    <xf numFmtId="0" fontId="8" fillId="0" borderId="0" xfId="0" applyFont="1" applyFill="1" applyAlignment="1"/>
    <xf numFmtId="0" fontId="4" fillId="0" borderId="0" xfId="0" applyFont="1" applyFill="1" applyAlignment="1">
      <alignment horizontal="left"/>
    </xf>
    <xf numFmtId="14" fontId="8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Fill="1" applyAlignment="1"/>
    <xf numFmtId="0" fontId="31" fillId="0" borderId="0" xfId="0" applyFont="1" applyAlignment="1">
      <alignment horizontal="center"/>
    </xf>
    <xf numFmtId="0" fontId="4" fillId="0" borderId="0" xfId="0" applyFont="1"/>
    <xf numFmtId="0" fontId="4" fillId="0" borderId="31" xfId="0" applyFont="1" applyFill="1" applyBorder="1" applyAlignment="1">
      <alignment horizontal="left"/>
    </xf>
    <xf numFmtId="0" fontId="4" fillId="0" borderId="3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0" fillId="0" borderId="0" xfId="0" applyFill="1" applyAlignment="1"/>
    <xf numFmtId="0" fontId="0" fillId="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/>
    <xf numFmtId="0" fontId="0" fillId="0" borderId="4" xfId="0" applyFill="1" applyBorder="1" applyAlignment="1">
      <alignment horizontal="left"/>
    </xf>
    <xf numFmtId="0" fontId="0" fillId="0" borderId="0" xfId="0"/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2" borderId="0" xfId="0" applyFont="1" applyFill="1" applyAlignment="1">
      <alignment horizontal="center"/>
    </xf>
    <xf numFmtId="0" fontId="4" fillId="0" borderId="0" xfId="3" applyFont="1" applyFill="1" applyBorder="1" applyAlignment="1">
      <alignment horizontal="left"/>
    </xf>
    <xf numFmtId="0" fontId="9" fillId="0" borderId="0" xfId="3" applyFill="1" applyBorder="1" applyAlignment="1">
      <alignment horizontal="left"/>
    </xf>
    <xf numFmtId="0" fontId="2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9" fillId="0" borderId="0" xfId="3" applyFill="1" applyAlignment="1">
      <alignment horizontal="center"/>
    </xf>
    <xf numFmtId="0" fontId="9" fillId="0" borderId="0" xfId="3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10" fillId="0" borderId="3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16" xfId="0" applyFill="1" applyBorder="1" applyAlignment="1" applyProtection="1">
      <protection locked="0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1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23" fillId="0" borderId="0" xfId="0" applyFont="1" applyFill="1" applyAlignment="1">
      <alignment horizontal="center" vertical="center"/>
    </xf>
    <xf numFmtId="0" fontId="24" fillId="0" borderId="5" xfId="0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6" fillId="0" borderId="0" xfId="0" applyFont="1" applyAlignment="1"/>
    <xf numFmtId="0" fontId="21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center" vertical="top" wrapText="1"/>
    </xf>
  </cellXfs>
  <cellStyles count="6">
    <cellStyle name="Comma" xfId="1" builtinId="3"/>
    <cellStyle name="Normal" xfId="0" builtinId="0"/>
    <cellStyle name="Normal 2 2" xfId="4"/>
    <cellStyle name="Normal 2 2 2" xfId="5"/>
    <cellStyle name="Normal 3" xfId="3"/>
    <cellStyle name="Normal_Book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Fleet%20Listing%2010-11-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mpton Bus"/>
      <sheetName val="Norfolk Bus"/>
      <sheetName val="VA Beach"/>
      <sheetName val="Rail"/>
      <sheetName val="Ferry"/>
      <sheetName val="Paratransit-MV"/>
      <sheetName val="Traffix-Leased"/>
      <sheetName val="Support Fleet"/>
      <sheetName val="Fleet Config"/>
      <sheetName val="Inactive"/>
    </sheetNames>
    <sheetDataSet>
      <sheetData sheetId="0">
        <row r="5">
          <cell r="B5">
            <v>1999</v>
          </cell>
        </row>
        <row r="6">
          <cell r="B6">
            <v>1999</v>
          </cell>
        </row>
        <row r="7">
          <cell r="B7">
            <v>1999</v>
          </cell>
        </row>
        <row r="8">
          <cell r="B8">
            <v>1999</v>
          </cell>
        </row>
        <row r="9">
          <cell r="B9">
            <v>1999</v>
          </cell>
        </row>
        <row r="10">
          <cell r="B10">
            <v>1999</v>
          </cell>
        </row>
        <row r="11">
          <cell r="B11">
            <v>1999</v>
          </cell>
        </row>
        <row r="12">
          <cell r="B12">
            <v>1999</v>
          </cell>
        </row>
        <row r="13">
          <cell r="B13">
            <v>1999</v>
          </cell>
        </row>
        <row r="14">
          <cell r="B14">
            <v>1999</v>
          </cell>
        </row>
        <row r="15">
          <cell r="B15">
            <v>1999</v>
          </cell>
        </row>
        <row r="16">
          <cell r="B16">
            <v>1999</v>
          </cell>
        </row>
        <row r="17">
          <cell r="B17">
            <v>1999</v>
          </cell>
        </row>
        <row r="18">
          <cell r="B18">
            <v>1999</v>
          </cell>
        </row>
        <row r="19">
          <cell r="B19">
            <v>1999</v>
          </cell>
        </row>
        <row r="20">
          <cell r="B20">
            <v>1999</v>
          </cell>
        </row>
        <row r="21">
          <cell r="B21">
            <v>1999</v>
          </cell>
        </row>
        <row r="22">
          <cell r="B22">
            <v>1999</v>
          </cell>
        </row>
        <row r="23">
          <cell r="B23">
            <v>1999</v>
          </cell>
        </row>
        <row r="24">
          <cell r="B24">
            <v>1999</v>
          </cell>
        </row>
        <row r="27">
          <cell r="B27">
            <v>2002</v>
          </cell>
        </row>
        <row r="28">
          <cell r="B28">
            <v>2002</v>
          </cell>
        </row>
        <row r="29">
          <cell r="B29">
            <v>2002</v>
          </cell>
        </row>
        <row r="30">
          <cell r="B30">
            <v>2002</v>
          </cell>
        </row>
        <row r="31">
          <cell r="B31">
            <v>2002</v>
          </cell>
        </row>
        <row r="32">
          <cell r="B32">
            <v>2002</v>
          </cell>
        </row>
        <row r="33">
          <cell r="B33">
            <v>2002</v>
          </cell>
        </row>
        <row r="34">
          <cell r="B34">
            <v>2002</v>
          </cell>
        </row>
        <row r="35">
          <cell r="B35">
            <v>2003</v>
          </cell>
        </row>
        <row r="38">
          <cell r="B38">
            <v>2002</v>
          </cell>
        </row>
        <row r="39">
          <cell r="B39">
            <v>2002</v>
          </cell>
        </row>
        <row r="40">
          <cell r="B40">
            <v>2002</v>
          </cell>
        </row>
        <row r="41">
          <cell r="B41">
            <v>2002</v>
          </cell>
        </row>
        <row r="42">
          <cell r="B42">
            <v>2002</v>
          </cell>
        </row>
        <row r="43">
          <cell r="B43">
            <v>2002</v>
          </cell>
        </row>
        <row r="44">
          <cell r="B44">
            <v>2002</v>
          </cell>
        </row>
        <row r="45">
          <cell r="B45">
            <v>2002</v>
          </cell>
        </row>
        <row r="46">
          <cell r="B46">
            <v>2002</v>
          </cell>
        </row>
        <row r="49">
          <cell r="B49">
            <v>2004</v>
          </cell>
        </row>
        <row r="50">
          <cell r="B50">
            <v>2004</v>
          </cell>
        </row>
        <row r="51">
          <cell r="B51">
            <v>2004</v>
          </cell>
        </row>
        <row r="52">
          <cell r="B52">
            <v>2004</v>
          </cell>
        </row>
        <row r="53">
          <cell r="B53">
            <v>2004</v>
          </cell>
        </row>
        <row r="54">
          <cell r="B54">
            <v>2004</v>
          </cell>
        </row>
        <row r="55">
          <cell r="B55">
            <v>2004</v>
          </cell>
        </row>
        <row r="56">
          <cell r="B56">
            <v>2004</v>
          </cell>
        </row>
        <row r="57">
          <cell r="B57">
            <v>2004</v>
          </cell>
        </row>
        <row r="58">
          <cell r="B58">
            <v>2004</v>
          </cell>
        </row>
        <row r="74">
          <cell r="B74">
            <v>2007</v>
          </cell>
        </row>
        <row r="75">
          <cell r="B75">
            <v>2007</v>
          </cell>
        </row>
        <row r="76">
          <cell r="B76">
            <v>2007</v>
          </cell>
        </row>
        <row r="77">
          <cell r="B77">
            <v>2007</v>
          </cell>
        </row>
        <row r="78">
          <cell r="B78">
            <v>2007</v>
          </cell>
        </row>
        <row r="79">
          <cell r="B79">
            <v>2007</v>
          </cell>
        </row>
        <row r="80">
          <cell r="B80">
            <v>2007</v>
          </cell>
        </row>
        <row r="81">
          <cell r="B81">
            <v>2007</v>
          </cell>
        </row>
        <row r="82">
          <cell r="B82">
            <v>2007</v>
          </cell>
        </row>
        <row r="83">
          <cell r="B83">
            <v>2007</v>
          </cell>
        </row>
        <row r="84">
          <cell r="B84">
            <v>2007</v>
          </cell>
        </row>
        <row r="85">
          <cell r="B85">
            <v>2008</v>
          </cell>
        </row>
        <row r="86">
          <cell r="B86">
            <v>2008</v>
          </cell>
        </row>
        <row r="89">
          <cell r="B89">
            <v>2013</v>
          </cell>
        </row>
        <row r="90">
          <cell r="B90">
            <v>2013</v>
          </cell>
        </row>
        <row r="91">
          <cell r="B91">
            <v>2013</v>
          </cell>
        </row>
        <row r="92">
          <cell r="B92">
            <v>2013</v>
          </cell>
        </row>
        <row r="93">
          <cell r="B93">
            <v>2013</v>
          </cell>
        </row>
        <row r="106">
          <cell r="A106">
            <v>13</v>
          </cell>
        </row>
        <row r="107">
          <cell r="A107">
            <v>20</v>
          </cell>
        </row>
        <row r="108">
          <cell r="A108">
            <v>34</v>
          </cell>
        </row>
        <row r="109">
          <cell r="A109">
            <v>9</v>
          </cell>
        </row>
      </sheetData>
      <sheetData sheetId="1">
        <row r="6">
          <cell r="B6">
            <v>1999</v>
          </cell>
        </row>
        <row r="7">
          <cell r="B7">
            <v>1999</v>
          </cell>
        </row>
        <row r="8">
          <cell r="B8">
            <v>1999</v>
          </cell>
        </row>
        <row r="9">
          <cell r="B9">
            <v>1999</v>
          </cell>
        </row>
        <row r="10">
          <cell r="B10" t="str">
            <v>1999 Gillig</v>
          </cell>
        </row>
        <row r="12">
          <cell r="B12">
            <v>2000</v>
          </cell>
        </row>
        <row r="13">
          <cell r="B13">
            <v>2000</v>
          </cell>
        </row>
        <row r="14">
          <cell r="B14">
            <v>2000</v>
          </cell>
        </row>
        <row r="15">
          <cell r="B15">
            <v>2000</v>
          </cell>
        </row>
        <row r="16">
          <cell r="B16">
            <v>2000</v>
          </cell>
        </row>
        <row r="17">
          <cell r="B17">
            <v>2000</v>
          </cell>
        </row>
        <row r="18">
          <cell r="B18">
            <v>2000</v>
          </cell>
        </row>
        <row r="19">
          <cell r="B19">
            <v>2000</v>
          </cell>
        </row>
        <row r="20">
          <cell r="B20" t="str">
            <v>2000 Gillig</v>
          </cell>
        </row>
        <row r="22">
          <cell r="B22">
            <v>2001</v>
          </cell>
        </row>
        <row r="23">
          <cell r="B23">
            <v>2001</v>
          </cell>
        </row>
        <row r="24">
          <cell r="B24">
            <v>2001</v>
          </cell>
        </row>
        <row r="25">
          <cell r="B25">
            <v>2001</v>
          </cell>
        </row>
        <row r="26">
          <cell r="B26">
            <v>2001</v>
          </cell>
        </row>
        <row r="27">
          <cell r="B27">
            <v>2001</v>
          </cell>
        </row>
        <row r="28">
          <cell r="B28">
            <v>2001</v>
          </cell>
        </row>
        <row r="29">
          <cell r="B29">
            <v>2001</v>
          </cell>
        </row>
        <row r="30">
          <cell r="B30">
            <v>2001</v>
          </cell>
        </row>
        <row r="31">
          <cell r="B31">
            <v>2001</v>
          </cell>
        </row>
        <row r="32">
          <cell r="B32">
            <v>2001</v>
          </cell>
        </row>
        <row r="33">
          <cell r="B33">
            <v>2001</v>
          </cell>
        </row>
        <row r="34">
          <cell r="B34">
            <v>2001</v>
          </cell>
        </row>
        <row r="35">
          <cell r="B35">
            <v>2001</v>
          </cell>
        </row>
        <row r="36">
          <cell r="B36">
            <v>2001</v>
          </cell>
        </row>
        <row r="37">
          <cell r="B37">
            <v>2001</v>
          </cell>
        </row>
        <row r="38">
          <cell r="B38">
            <v>2001</v>
          </cell>
        </row>
        <row r="39">
          <cell r="B39">
            <v>2001</v>
          </cell>
        </row>
        <row r="40">
          <cell r="B40">
            <v>2001</v>
          </cell>
        </row>
        <row r="41">
          <cell r="B41">
            <v>2001</v>
          </cell>
        </row>
        <row r="42">
          <cell r="B42">
            <v>2001</v>
          </cell>
        </row>
        <row r="43">
          <cell r="B43">
            <v>2001</v>
          </cell>
        </row>
        <row r="44">
          <cell r="B44" t="str">
            <v>2001 Gillig</v>
          </cell>
        </row>
        <row r="46">
          <cell r="B46">
            <v>2000</v>
          </cell>
        </row>
        <row r="47">
          <cell r="B47">
            <v>2000</v>
          </cell>
        </row>
        <row r="48">
          <cell r="B48">
            <v>2000</v>
          </cell>
        </row>
        <row r="49">
          <cell r="B49" t="str">
            <v>2000 Gillig</v>
          </cell>
        </row>
        <row r="51">
          <cell r="B51">
            <v>2002</v>
          </cell>
        </row>
        <row r="52">
          <cell r="B52">
            <v>2006</v>
          </cell>
        </row>
        <row r="53">
          <cell r="B53">
            <v>2006</v>
          </cell>
        </row>
        <row r="54">
          <cell r="B54">
            <v>2006</v>
          </cell>
        </row>
        <row r="55">
          <cell r="B55" t="str">
            <v>2002, 2006 Chance</v>
          </cell>
        </row>
        <row r="57">
          <cell r="B57">
            <v>2002</v>
          </cell>
        </row>
        <row r="58">
          <cell r="B58">
            <v>2002</v>
          </cell>
        </row>
        <row r="59">
          <cell r="B59">
            <v>2002</v>
          </cell>
        </row>
        <row r="60">
          <cell r="B60">
            <v>2002</v>
          </cell>
        </row>
        <row r="61">
          <cell r="B61">
            <v>2002</v>
          </cell>
        </row>
        <row r="62">
          <cell r="B62">
            <v>2002</v>
          </cell>
        </row>
        <row r="63">
          <cell r="B63">
            <v>2002</v>
          </cell>
        </row>
        <row r="64">
          <cell r="B64" t="str">
            <v>2002 Gillig</v>
          </cell>
        </row>
        <row r="66">
          <cell r="B66">
            <v>2002</v>
          </cell>
        </row>
        <row r="67">
          <cell r="B67">
            <v>2002</v>
          </cell>
        </row>
        <row r="68">
          <cell r="B68">
            <v>2002</v>
          </cell>
        </row>
        <row r="69">
          <cell r="B69">
            <v>2002</v>
          </cell>
        </row>
        <row r="70">
          <cell r="B70">
            <v>2002</v>
          </cell>
        </row>
        <row r="71">
          <cell r="B71">
            <v>2002</v>
          </cell>
        </row>
        <row r="72">
          <cell r="B72" t="str">
            <v>2002 Gillig</v>
          </cell>
        </row>
        <row r="74">
          <cell r="B74">
            <v>2003</v>
          </cell>
        </row>
        <row r="75">
          <cell r="B75">
            <v>2003</v>
          </cell>
        </row>
        <row r="76">
          <cell r="B76">
            <v>2003</v>
          </cell>
        </row>
        <row r="77">
          <cell r="B77">
            <v>2003</v>
          </cell>
        </row>
        <row r="78">
          <cell r="B78">
            <v>2003</v>
          </cell>
        </row>
        <row r="79">
          <cell r="B79">
            <v>2003</v>
          </cell>
        </row>
        <row r="80">
          <cell r="B80">
            <v>2003</v>
          </cell>
        </row>
        <row r="81">
          <cell r="B81">
            <v>2003</v>
          </cell>
        </row>
        <row r="82">
          <cell r="B82">
            <v>2003</v>
          </cell>
        </row>
        <row r="83">
          <cell r="B83">
            <v>2003</v>
          </cell>
        </row>
        <row r="84">
          <cell r="B84">
            <v>2003</v>
          </cell>
        </row>
        <row r="85">
          <cell r="B85">
            <v>2003</v>
          </cell>
        </row>
        <row r="86">
          <cell r="B86">
            <v>2003</v>
          </cell>
        </row>
        <row r="87">
          <cell r="B87">
            <v>2003</v>
          </cell>
        </row>
        <row r="88">
          <cell r="B88">
            <v>2003</v>
          </cell>
        </row>
        <row r="89">
          <cell r="B89">
            <v>2003</v>
          </cell>
        </row>
        <row r="90">
          <cell r="B90" t="str">
            <v>2003 Gillig</v>
          </cell>
        </row>
        <row r="92">
          <cell r="B92">
            <v>2004</v>
          </cell>
        </row>
        <row r="93">
          <cell r="B93">
            <v>2004</v>
          </cell>
        </row>
        <row r="94">
          <cell r="B94">
            <v>2004</v>
          </cell>
        </row>
        <row r="95">
          <cell r="B95">
            <v>2004</v>
          </cell>
        </row>
        <row r="96">
          <cell r="B96">
            <v>2004</v>
          </cell>
        </row>
        <row r="97">
          <cell r="B97">
            <v>2004</v>
          </cell>
        </row>
        <row r="98">
          <cell r="B98">
            <v>2004</v>
          </cell>
        </row>
        <row r="99">
          <cell r="B99">
            <v>2004</v>
          </cell>
        </row>
        <row r="100">
          <cell r="B100">
            <v>2004</v>
          </cell>
        </row>
        <row r="101">
          <cell r="B101">
            <v>2004</v>
          </cell>
        </row>
        <row r="102">
          <cell r="B102">
            <v>2004</v>
          </cell>
        </row>
        <row r="103">
          <cell r="B103" t="str">
            <v>2004 Gillig</v>
          </cell>
        </row>
        <row r="105">
          <cell r="B105">
            <v>2006</v>
          </cell>
        </row>
        <row r="106">
          <cell r="B106">
            <v>2006</v>
          </cell>
        </row>
        <row r="107">
          <cell r="B107">
            <v>2006</v>
          </cell>
        </row>
        <row r="108">
          <cell r="B108">
            <v>2006</v>
          </cell>
        </row>
        <row r="109">
          <cell r="B109">
            <v>2006</v>
          </cell>
        </row>
        <row r="110">
          <cell r="B110">
            <v>2006</v>
          </cell>
        </row>
        <row r="111">
          <cell r="B111">
            <v>2006</v>
          </cell>
        </row>
        <row r="112">
          <cell r="B112">
            <v>2006</v>
          </cell>
        </row>
        <row r="113">
          <cell r="B113">
            <v>2006</v>
          </cell>
        </row>
        <row r="114">
          <cell r="B114">
            <v>2006</v>
          </cell>
        </row>
        <row r="115">
          <cell r="B115">
            <v>2006</v>
          </cell>
        </row>
        <row r="116">
          <cell r="B116">
            <v>2006</v>
          </cell>
        </row>
        <row r="117">
          <cell r="B117">
            <v>2006</v>
          </cell>
        </row>
        <row r="118">
          <cell r="B118">
            <v>2006</v>
          </cell>
        </row>
        <row r="119">
          <cell r="B119">
            <v>2006</v>
          </cell>
        </row>
        <row r="120">
          <cell r="B120">
            <v>2006</v>
          </cell>
        </row>
        <row r="121">
          <cell r="B121">
            <v>2006</v>
          </cell>
        </row>
        <row r="122">
          <cell r="B122">
            <v>2006</v>
          </cell>
        </row>
        <row r="123">
          <cell r="B123">
            <v>2006</v>
          </cell>
        </row>
        <row r="124">
          <cell r="B124">
            <v>2006</v>
          </cell>
        </row>
        <row r="125">
          <cell r="B125">
            <v>2006</v>
          </cell>
        </row>
        <row r="126">
          <cell r="B126">
            <v>2006</v>
          </cell>
        </row>
        <row r="127">
          <cell r="B127">
            <v>2007</v>
          </cell>
        </row>
        <row r="128">
          <cell r="B128">
            <v>2007</v>
          </cell>
        </row>
        <row r="129">
          <cell r="B129">
            <v>2007</v>
          </cell>
        </row>
        <row r="130">
          <cell r="B130">
            <v>2007</v>
          </cell>
        </row>
        <row r="131">
          <cell r="B131">
            <v>2007</v>
          </cell>
        </row>
        <row r="132">
          <cell r="B132">
            <v>2007</v>
          </cell>
        </row>
        <row r="133">
          <cell r="B133">
            <v>2007</v>
          </cell>
        </row>
        <row r="134">
          <cell r="B134">
            <v>2007</v>
          </cell>
        </row>
        <row r="135">
          <cell r="B135">
            <v>2007</v>
          </cell>
        </row>
        <row r="136">
          <cell r="B136">
            <v>2007</v>
          </cell>
        </row>
        <row r="137">
          <cell r="B137">
            <v>2007</v>
          </cell>
        </row>
        <row r="138">
          <cell r="B138">
            <v>2007</v>
          </cell>
        </row>
        <row r="139">
          <cell r="B139">
            <v>2007</v>
          </cell>
        </row>
        <row r="140">
          <cell r="B140">
            <v>2007</v>
          </cell>
        </row>
        <row r="141">
          <cell r="B141">
            <v>2008</v>
          </cell>
        </row>
        <row r="142">
          <cell r="B142">
            <v>2008</v>
          </cell>
        </row>
        <row r="143">
          <cell r="B143">
            <v>2008</v>
          </cell>
        </row>
        <row r="144">
          <cell r="B144">
            <v>2008</v>
          </cell>
        </row>
        <row r="145">
          <cell r="B145">
            <v>2008</v>
          </cell>
        </row>
        <row r="146">
          <cell r="B146">
            <v>2008</v>
          </cell>
        </row>
        <row r="147">
          <cell r="B147">
            <v>2008</v>
          </cell>
        </row>
        <row r="148">
          <cell r="B148" t="str">
            <v>2006-2007 Gillig</v>
          </cell>
        </row>
        <row r="150">
          <cell r="B150">
            <v>2007</v>
          </cell>
        </row>
        <row r="151">
          <cell r="B151">
            <v>2007</v>
          </cell>
        </row>
        <row r="152">
          <cell r="B152">
            <v>2007</v>
          </cell>
        </row>
        <row r="153">
          <cell r="B153">
            <v>2007</v>
          </cell>
        </row>
        <row r="154">
          <cell r="B154">
            <v>2007</v>
          </cell>
        </row>
        <row r="155">
          <cell r="B155">
            <v>2007</v>
          </cell>
        </row>
        <row r="156">
          <cell r="B156">
            <v>2007</v>
          </cell>
        </row>
        <row r="157">
          <cell r="B157">
            <v>2007</v>
          </cell>
        </row>
        <row r="158">
          <cell r="B158">
            <v>2007</v>
          </cell>
        </row>
        <row r="159">
          <cell r="B159">
            <v>2007</v>
          </cell>
        </row>
        <row r="160">
          <cell r="B160">
            <v>2007</v>
          </cell>
        </row>
        <row r="161">
          <cell r="B161">
            <v>2007</v>
          </cell>
        </row>
        <row r="162">
          <cell r="B162">
            <v>2007</v>
          </cell>
        </row>
        <row r="163">
          <cell r="B163">
            <v>2007</v>
          </cell>
        </row>
        <row r="164">
          <cell r="B164">
            <v>2007</v>
          </cell>
        </row>
        <row r="165">
          <cell r="B165">
            <v>2007</v>
          </cell>
        </row>
        <row r="166">
          <cell r="B166">
            <v>2007</v>
          </cell>
        </row>
        <row r="167">
          <cell r="B167">
            <v>2007</v>
          </cell>
        </row>
        <row r="168">
          <cell r="B168">
            <v>2008</v>
          </cell>
        </row>
        <row r="169">
          <cell r="B169">
            <v>2008</v>
          </cell>
        </row>
        <row r="170">
          <cell r="B170">
            <v>2008</v>
          </cell>
        </row>
        <row r="171">
          <cell r="B171">
            <v>2008</v>
          </cell>
        </row>
        <row r="172">
          <cell r="B172">
            <v>2008</v>
          </cell>
        </row>
        <row r="173">
          <cell r="B173" t="str">
            <v>2007-2008  Gillig</v>
          </cell>
        </row>
        <row r="177">
          <cell r="B177">
            <v>2007</v>
          </cell>
        </row>
        <row r="178">
          <cell r="B178">
            <v>2007</v>
          </cell>
        </row>
        <row r="179">
          <cell r="B179">
            <v>2007</v>
          </cell>
        </row>
        <row r="180">
          <cell r="B180">
            <v>2007</v>
          </cell>
        </row>
        <row r="181">
          <cell r="B181">
            <v>2007</v>
          </cell>
        </row>
        <row r="182">
          <cell r="B182">
            <v>2007</v>
          </cell>
        </row>
        <row r="183">
          <cell r="B183">
            <v>2007</v>
          </cell>
        </row>
        <row r="184">
          <cell r="B184">
            <v>2007</v>
          </cell>
        </row>
        <row r="185">
          <cell r="B185">
            <v>2008</v>
          </cell>
        </row>
        <row r="186">
          <cell r="B186">
            <v>2008</v>
          </cell>
        </row>
        <row r="187">
          <cell r="B187">
            <v>2008</v>
          </cell>
        </row>
        <row r="188">
          <cell r="B188">
            <v>2008</v>
          </cell>
        </row>
        <row r="189">
          <cell r="B189">
            <v>2008</v>
          </cell>
        </row>
        <row r="190">
          <cell r="B190">
            <v>2008</v>
          </cell>
        </row>
        <row r="191">
          <cell r="B191">
            <v>2008</v>
          </cell>
        </row>
        <row r="192">
          <cell r="B192">
            <v>2008</v>
          </cell>
        </row>
        <row r="193">
          <cell r="B193">
            <v>2008</v>
          </cell>
        </row>
        <row r="194">
          <cell r="B194">
            <v>2008</v>
          </cell>
        </row>
        <row r="195">
          <cell r="B195">
            <v>2008</v>
          </cell>
        </row>
        <row r="196">
          <cell r="B196">
            <v>2008</v>
          </cell>
        </row>
        <row r="197">
          <cell r="B197">
            <v>2008</v>
          </cell>
        </row>
        <row r="198">
          <cell r="B198">
            <v>2008</v>
          </cell>
        </row>
        <row r="199">
          <cell r="B199">
            <v>2009</v>
          </cell>
        </row>
        <row r="200">
          <cell r="B200">
            <v>2009</v>
          </cell>
        </row>
        <row r="201">
          <cell r="B201">
            <v>2011</v>
          </cell>
        </row>
        <row r="202">
          <cell r="B202">
            <v>2011</v>
          </cell>
        </row>
        <row r="203">
          <cell r="B203">
            <v>2011</v>
          </cell>
        </row>
        <row r="204">
          <cell r="B204">
            <v>2011</v>
          </cell>
        </row>
        <row r="205">
          <cell r="B205">
            <v>2011</v>
          </cell>
        </row>
        <row r="206">
          <cell r="B206">
            <v>2011</v>
          </cell>
        </row>
        <row r="207">
          <cell r="B207">
            <v>2011</v>
          </cell>
        </row>
        <row r="208">
          <cell r="B208">
            <v>2011</v>
          </cell>
        </row>
        <row r="209">
          <cell r="B209">
            <v>2011</v>
          </cell>
        </row>
        <row r="210">
          <cell r="B210">
            <v>2011</v>
          </cell>
        </row>
        <row r="211">
          <cell r="B211">
            <v>2011</v>
          </cell>
        </row>
        <row r="212">
          <cell r="B212" t="str">
            <v>2007-2011  Gillig Hybrid</v>
          </cell>
        </row>
        <row r="214">
          <cell r="B214">
            <v>2012</v>
          </cell>
        </row>
        <row r="215">
          <cell r="B215">
            <v>2012</v>
          </cell>
        </row>
        <row r="216">
          <cell r="B216">
            <v>2012</v>
          </cell>
        </row>
        <row r="217">
          <cell r="B217">
            <v>2012</v>
          </cell>
        </row>
        <row r="218">
          <cell r="B218">
            <v>2012</v>
          </cell>
        </row>
        <row r="219">
          <cell r="B219">
            <v>2012</v>
          </cell>
        </row>
        <row r="220">
          <cell r="B220">
            <v>2012</v>
          </cell>
        </row>
        <row r="221">
          <cell r="B221">
            <v>2012</v>
          </cell>
        </row>
        <row r="222">
          <cell r="B222">
            <v>2012</v>
          </cell>
        </row>
        <row r="223">
          <cell r="B223" t="str">
            <v xml:space="preserve">2012  Gillig </v>
          </cell>
        </row>
        <row r="225">
          <cell r="B225">
            <v>1999</v>
          </cell>
        </row>
        <row r="226">
          <cell r="B226">
            <v>1999</v>
          </cell>
        </row>
        <row r="227">
          <cell r="B227">
            <v>2001</v>
          </cell>
        </row>
        <row r="228">
          <cell r="B228">
            <v>2000</v>
          </cell>
        </row>
        <row r="229">
          <cell r="B229">
            <v>2002</v>
          </cell>
        </row>
        <row r="230">
          <cell r="B230">
            <v>2002</v>
          </cell>
        </row>
        <row r="231">
          <cell r="B231">
            <v>2002</v>
          </cell>
        </row>
        <row r="232">
          <cell r="B232">
            <v>2002</v>
          </cell>
        </row>
        <row r="233">
          <cell r="B233" t="str">
            <v>Out for Long Term Repair</v>
          </cell>
        </row>
        <row r="244">
          <cell r="A244">
            <v>23</v>
          </cell>
        </row>
        <row r="245">
          <cell r="A245">
            <v>62</v>
          </cell>
        </row>
        <row r="246">
          <cell r="A246">
            <v>58</v>
          </cell>
        </row>
        <row r="247">
          <cell r="A247">
            <v>50</v>
          </cell>
        </row>
      </sheetData>
      <sheetData sheetId="2">
        <row r="9">
          <cell r="B9" t="str">
            <v>2002 Optima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4"/>
  <sheetViews>
    <sheetView topLeftCell="A82" workbookViewId="0">
      <selection activeCell="G104" sqref="G104"/>
    </sheetView>
  </sheetViews>
  <sheetFormatPr defaultColWidth="9.109375" defaultRowHeight="14.4"/>
  <cols>
    <col min="1" max="1" width="10.6640625" style="47" customWidth="1"/>
    <col min="2" max="2" width="10.6640625" style="1" customWidth="1"/>
    <col min="3" max="3" width="13.6640625" style="1" customWidth="1"/>
    <col min="4" max="4" width="12" style="1" bestFit="1" customWidth="1"/>
    <col min="5" max="5" width="10.6640625" style="1" customWidth="1"/>
    <col min="6" max="6" width="7.33203125" style="1" bestFit="1" customWidth="1"/>
    <col min="7" max="8" width="10.6640625" style="1" customWidth="1"/>
    <col min="9" max="9" width="10.6640625" style="56" customWidth="1"/>
    <col min="10" max="11" width="10.6640625" style="1" customWidth="1"/>
    <col min="12" max="12" width="7.44140625" style="1" bestFit="1" customWidth="1"/>
    <col min="13" max="14" width="5.44140625" style="1" bestFit="1" customWidth="1"/>
    <col min="15" max="15" width="10.44140625" style="1" bestFit="1" customWidth="1"/>
    <col min="16" max="16" width="19.6640625" style="56" customWidth="1"/>
    <col min="17" max="17" width="8.5546875" style="56" bestFit="1" customWidth="1"/>
    <col min="18" max="18" width="12.44140625" style="56" bestFit="1" customWidth="1"/>
    <col min="19" max="20" width="12.6640625" style="56" customWidth="1"/>
    <col min="21" max="21" width="14.109375" style="56" customWidth="1"/>
    <col min="22" max="23" width="12.6640625" style="56" customWidth="1"/>
    <col min="24" max="25" width="12.6640625" style="57" customWidth="1"/>
    <col min="26" max="26" width="9.109375" style="56"/>
    <col min="27" max="16384" width="9.109375" style="1"/>
  </cols>
  <sheetData>
    <row r="1" spans="1:26" ht="15.6">
      <c r="A1" s="381" t="s">
        <v>0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3"/>
      <c r="M1" s="383"/>
      <c r="N1" s="383"/>
      <c r="O1" s="383"/>
      <c r="P1" s="383"/>
      <c r="Q1" s="383"/>
      <c r="R1" s="383"/>
      <c r="S1" s="384"/>
      <c r="T1" s="384"/>
      <c r="U1" s="384"/>
      <c r="V1" s="384"/>
      <c r="W1" s="384"/>
      <c r="X1" s="384"/>
      <c r="Y1" s="384"/>
      <c r="Z1" s="384"/>
    </row>
    <row r="2" spans="1:26" ht="6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</row>
    <row r="3" spans="1:26">
      <c r="A3" s="386" t="s">
        <v>1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spans="1:26" s="5" customFormat="1" ht="48.75" customHeight="1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3" t="s">
        <v>25</v>
      </c>
      <c r="Y4" s="3" t="s">
        <v>26</v>
      </c>
      <c r="Z4" s="3" t="s">
        <v>27</v>
      </c>
    </row>
    <row r="5" spans="1:26">
      <c r="A5" s="6">
        <v>1201</v>
      </c>
      <c r="B5" s="7">
        <v>1999</v>
      </c>
      <c r="C5" s="8" t="s">
        <v>28</v>
      </c>
      <c r="D5" s="8" t="s">
        <v>29</v>
      </c>
      <c r="E5" s="8" t="s">
        <v>30</v>
      </c>
      <c r="F5" s="8" t="s">
        <v>31</v>
      </c>
      <c r="G5" s="8" t="s">
        <v>32</v>
      </c>
      <c r="H5" s="8" t="s">
        <v>33</v>
      </c>
      <c r="I5" s="8" t="s">
        <v>34</v>
      </c>
      <c r="J5" s="8" t="s">
        <v>35</v>
      </c>
      <c r="K5" s="9" t="s">
        <v>36</v>
      </c>
      <c r="L5" s="9" t="s">
        <v>33</v>
      </c>
      <c r="M5" s="9" t="s">
        <v>33</v>
      </c>
      <c r="N5" s="9" t="s">
        <v>37</v>
      </c>
      <c r="O5" s="9" t="s">
        <v>33</v>
      </c>
      <c r="P5" s="9" t="s">
        <v>38</v>
      </c>
      <c r="Q5" s="9" t="s">
        <v>39</v>
      </c>
      <c r="R5" s="10">
        <v>36209</v>
      </c>
      <c r="S5" s="11">
        <v>238799</v>
      </c>
      <c r="T5" s="12">
        <v>12</v>
      </c>
      <c r="U5" s="11">
        <f t="shared" ref="U5:U24" si="0">IF(S5&gt;0,SLN(S5,2000,12),0)</f>
        <v>19733.25</v>
      </c>
      <c r="V5" s="11">
        <f t="shared" ref="V5:V24" ca="1" si="1">IF(S5-(U5*((NOW()-R5)/365))&gt;2000,S5-(U5*((NOW()-R5)/365)),2000)</f>
        <v>2000</v>
      </c>
      <c r="W5" s="11" t="s">
        <v>40</v>
      </c>
      <c r="X5" s="9" t="s">
        <v>41</v>
      </c>
      <c r="Y5" s="9" t="s">
        <v>42</v>
      </c>
      <c r="Z5" s="13">
        <v>39600</v>
      </c>
    </row>
    <row r="6" spans="1:26">
      <c r="A6" s="6">
        <v>1202</v>
      </c>
      <c r="B6" s="7">
        <v>1999</v>
      </c>
      <c r="C6" s="8" t="s">
        <v>28</v>
      </c>
      <c r="D6" s="8" t="s">
        <v>29</v>
      </c>
      <c r="E6" s="8" t="s">
        <v>30</v>
      </c>
      <c r="F6" s="8" t="s">
        <v>31</v>
      </c>
      <c r="G6" s="8" t="s">
        <v>32</v>
      </c>
      <c r="H6" s="8" t="s">
        <v>33</v>
      </c>
      <c r="I6" s="8" t="s">
        <v>34</v>
      </c>
      <c r="J6" s="8" t="s">
        <v>35</v>
      </c>
      <c r="K6" s="9" t="s">
        <v>36</v>
      </c>
      <c r="L6" s="9" t="s">
        <v>33</v>
      </c>
      <c r="M6" s="9" t="s">
        <v>33</v>
      </c>
      <c r="N6" s="9" t="s">
        <v>37</v>
      </c>
      <c r="O6" s="9" t="s">
        <v>33</v>
      </c>
      <c r="P6" s="9" t="s">
        <v>43</v>
      </c>
      <c r="Q6" s="9" t="s">
        <v>44</v>
      </c>
      <c r="R6" s="10">
        <v>36290</v>
      </c>
      <c r="S6" s="11">
        <v>238799</v>
      </c>
      <c r="T6" s="12">
        <v>12</v>
      </c>
      <c r="U6" s="11">
        <f t="shared" si="0"/>
        <v>19733.25</v>
      </c>
      <c r="V6" s="11">
        <f t="shared" ca="1" si="1"/>
        <v>2000</v>
      </c>
      <c r="W6" s="11" t="s">
        <v>40</v>
      </c>
      <c r="X6" s="9" t="s">
        <v>41</v>
      </c>
      <c r="Y6" s="9" t="s">
        <v>42</v>
      </c>
      <c r="Z6" s="13">
        <v>39600</v>
      </c>
    </row>
    <row r="7" spans="1:26">
      <c r="A7" s="6">
        <v>1204</v>
      </c>
      <c r="B7" s="7">
        <v>1999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34</v>
      </c>
      <c r="J7" s="8" t="s">
        <v>35</v>
      </c>
      <c r="K7" s="9" t="s">
        <v>36</v>
      </c>
      <c r="L7" s="9" t="s">
        <v>33</v>
      </c>
      <c r="M7" s="9" t="s">
        <v>33</v>
      </c>
      <c r="N7" s="9" t="s">
        <v>33</v>
      </c>
      <c r="O7" s="9" t="s">
        <v>33</v>
      </c>
      <c r="P7" s="9" t="s">
        <v>45</v>
      </c>
      <c r="Q7" s="9" t="s">
        <v>46</v>
      </c>
      <c r="R7" s="10">
        <v>36293</v>
      </c>
      <c r="S7" s="11">
        <v>238799</v>
      </c>
      <c r="T7" s="12">
        <v>12</v>
      </c>
      <c r="U7" s="11">
        <f t="shared" si="0"/>
        <v>19733.25</v>
      </c>
      <c r="V7" s="11">
        <f t="shared" ca="1" si="1"/>
        <v>2000</v>
      </c>
      <c r="W7" s="11" t="s">
        <v>40</v>
      </c>
      <c r="X7" s="9" t="s">
        <v>41</v>
      </c>
      <c r="Y7" s="9" t="s">
        <v>42</v>
      </c>
      <c r="Z7" s="13">
        <v>39600</v>
      </c>
    </row>
    <row r="8" spans="1:26">
      <c r="A8" s="6">
        <v>1205</v>
      </c>
      <c r="B8" s="7">
        <v>1999</v>
      </c>
      <c r="C8" s="8" t="s">
        <v>28</v>
      </c>
      <c r="D8" s="8" t="s">
        <v>29</v>
      </c>
      <c r="E8" s="8" t="s">
        <v>30</v>
      </c>
      <c r="F8" s="8" t="s">
        <v>31</v>
      </c>
      <c r="G8" s="8" t="s">
        <v>32</v>
      </c>
      <c r="H8" s="8" t="s">
        <v>33</v>
      </c>
      <c r="I8" s="8" t="s">
        <v>34</v>
      </c>
      <c r="J8" s="8" t="s">
        <v>35</v>
      </c>
      <c r="K8" s="9" t="s">
        <v>36</v>
      </c>
      <c r="L8" s="9" t="s">
        <v>33</v>
      </c>
      <c r="M8" s="9" t="s">
        <v>33</v>
      </c>
      <c r="N8" s="9" t="s">
        <v>37</v>
      </c>
      <c r="O8" s="9" t="s">
        <v>33</v>
      </c>
      <c r="P8" s="9" t="s">
        <v>47</v>
      </c>
      <c r="Q8" s="9" t="s">
        <v>48</v>
      </c>
      <c r="R8" s="10">
        <v>36292</v>
      </c>
      <c r="S8" s="11">
        <v>238799</v>
      </c>
      <c r="T8" s="12">
        <v>12</v>
      </c>
      <c r="U8" s="11">
        <f t="shared" si="0"/>
        <v>19733.25</v>
      </c>
      <c r="V8" s="11">
        <f t="shared" ca="1" si="1"/>
        <v>2000</v>
      </c>
      <c r="W8" s="11" t="s">
        <v>40</v>
      </c>
      <c r="X8" s="9" t="s">
        <v>41</v>
      </c>
      <c r="Y8" s="9" t="s">
        <v>42</v>
      </c>
      <c r="Z8" s="13">
        <v>39600</v>
      </c>
    </row>
    <row r="9" spans="1:26">
      <c r="A9" s="6">
        <v>1206</v>
      </c>
      <c r="B9" s="7">
        <v>1999</v>
      </c>
      <c r="C9" s="8" t="s">
        <v>28</v>
      </c>
      <c r="D9" s="8" t="s">
        <v>29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35</v>
      </c>
      <c r="K9" s="9" t="s">
        <v>36</v>
      </c>
      <c r="L9" s="9" t="s">
        <v>33</v>
      </c>
      <c r="M9" s="9" t="s">
        <v>33</v>
      </c>
      <c r="N9" s="9" t="s">
        <v>37</v>
      </c>
      <c r="O9" s="9" t="s">
        <v>33</v>
      </c>
      <c r="P9" s="9" t="s">
        <v>49</v>
      </c>
      <c r="Q9" s="9" t="s">
        <v>50</v>
      </c>
      <c r="R9" s="10">
        <v>36293</v>
      </c>
      <c r="S9" s="11">
        <v>238799</v>
      </c>
      <c r="T9" s="12">
        <v>12</v>
      </c>
      <c r="U9" s="11">
        <f t="shared" si="0"/>
        <v>19733.25</v>
      </c>
      <c r="V9" s="11">
        <f t="shared" ca="1" si="1"/>
        <v>2000</v>
      </c>
      <c r="W9" s="11" t="s">
        <v>40</v>
      </c>
      <c r="X9" s="9" t="s">
        <v>41</v>
      </c>
      <c r="Y9" s="9" t="s">
        <v>42</v>
      </c>
      <c r="Z9" s="13">
        <v>39600</v>
      </c>
    </row>
    <row r="10" spans="1:26">
      <c r="A10" s="6">
        <v>1207</v>
      </c>
      <c r="B10" s="7">
        <v>1999</v>
      </c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34</v>
      </c>
      <c r="J10" s="8" t="s">
        <v>35</v>
      </c>
      <c r="K10" s="9" t="s">
        <v>36</v>
      </c>
      <c r="L10" s="9" t="s">
        <v>33</v>
      </c>
      <c r="M10" s="9" t="s">
        <v>33</v>
      </c>
      <c r="N10" s="9" t="s">
        <v>37</v>
      </c>
      <c r="O10" s="9" t="s">
        <v>33</v>
      </c>
      <c r="P10" s="9" t="s">
        <v>51</v>
      </c>
      <c r="Q10" s="9" t="s">
        <v>52</v>
      </c>
      <c r="R10" s="10">
        <v>36293</v>
      </c>
      <c r="S10" s="11">
        <v>238799</v>
      </c>
      <c r="T10" s="12">
        <v>12</v>
      </c>
      <c r="U10" s="11">
        <f t="shared" si="0"/>
        <v>19733.25</v>
      </c>
      <c r="V10" s="11">
        <f t="shared" ca="1" si="1"/>
        <v>2000</v>
      </c>
      <c r="W10" s="11" t="s">
        <v>40</v>
      </c>
      <c r="X10" s="9" t="s">
        <v>41</v>
      </c>
      <c r="Y10" s="9" t="s">
        <v>42</v>
      </c>
      <c r="Z10" s="13">
        <v>39600</v>
      </c>
    </row>
    <row r="11" spans="1:26">
      <c r="A11" s="6">
        <v>1208</v>
      </c>
      <c r="B11" s="7">
        <v>1999</v>
      </c>
      <c r="C11" s="8" t="s">
        <v>28</v>
      </c>
      <c r="D11" s="8" t="s">
        <v>29</v>
      </c>
      <c r="E11" s="8" t="s">
        <v>30</v>
      </c>
      <c r="F11" s="8" t="s">
        <v>31</v>
      </c>
      <c r="G11" s="8" t="s">
        <v>32</v>
      </c>
      <c r="H11" s="8" t="s">
        <v>33</v>
      </c>
      <c r="I11" s="8" t="s">
        <v>34</v>
      </c>
      <c r="J11" s="8" t="s">
        <v>35</v>
      </c>
      <c r="K11" s="9" t="s">
        <v>36</v>
      </c>
      <c r="L11" s="9" t="s">
        <v>33</v>
      </c>
      <c r="M11" s="9" t="s">
        <v>33</v>
      </c>
      <c r="N11" s="9" t="s">
        <v>37</v>
      </c>
      <c r="O11" s="9" t="s">
        <v>33</v>
      </c>
      <c r="P11" s="9" t="s">
        <v>53</v>
      </c>
      <c r="Q11" s="9" t="s">
        <v>54</v>
      </c>
      <c r="R11" s="10">
        <v>36297</v>
      </c>
      <c r="S11" s="11">
        <v>238799</v>
      </c>
      <c r="T11" s="12">
        <v>12</v>
      </c>
      <c r="U11" s="11">
        <f t="shared" si="0"/>
        <v>19733.25</v>
      </c>
      <c r="V11" s="11">
        <f t="shared" ca="1" si="1"/>
        <v>2000</v>
      </c>
      <c r="W11" s="11" t="s">
        <v>40</v>
      </c>
      <c r="X11" s="9" t="s">
        <v>41</v>
      </c>
      <c r="Y11" s="9" t="s">
        <v>42</v>
      </c>
      <c r="Z11" s="13">
        <v>39600</v>
      </c>
    </row>
    <row r="12" spans="1:26">
      <c r="A12" s="6">
        <v>1209</v>
      </c>
      <c r="B12" s="7">
        <v>1999</v>
      </c>
      <c r="C12" s="8" t="s">
        <v>28</v>
      </c>
      <c r="D12" s="8" t="s">
        <v>29</v>
      </c>
      <c r="E12" s="8" t="s">
        <v>30</v>
      </c>
      <c r="F12" s="8" t="s">
        <v>31</v>
      </c>
      <c r="G12" s="8" t="s">
        <v>32</v>
      </c>
      <c r="H12" s="8" t="s">
        <v>33</v>
      </c>
      <c r="I12" s="8" t="s">
        <v>34</v>
      </c>
      <c r="J12" s="8" t="s">
        <v>35</v>
      </c>
      <c r="K12" s="9" t="s">
        <v>36</v>
      </c>
      <c r="L12" s="9" t="s">
        <v>33</v>
      </c>
      <c r="M12" s="9" t="s">
        <v>33</v>
      </c>
      <c r="N12" s="9" t="s">
        <v>37</v>
      </c>
      <c r="O12" s="9" t="s">
        <v>33</v>
      </c>
      <c r="P12" s="9" t="s">
        <v>55</v>
      </c>
      <c r="Q12" s="9" t="s">
        <v>56</v>
      </c>
      <c r="R12" s="10">
        <v>36300</v>
      </c>
      <c r="S12" s="11">
        <v>238799</v>
      </c>
      <c r="T12" s="12">
        <v>12</v>
      </c>
      <c r="U12" s="11">
        <f t="shared" si="0"/>
        <v>19733.25</v>
      </c>
      <c r="V12" s="11">
        <f t="shared" ca="1" si="1"/>
        <v>2000</v>
      </c>
      <c r="W12" s="11" t="s">
        <v>40</v>
      </c>
      <c r="X12" s="9" t="s">
        <v>41</v>
      </c>
      <c r="Y12" s="9" t="s">
        <v>42</v>
      </c>
      <c r="Z12" s="13">
        <v>39600</v>
      </c>
    </row>
    <row r="13" spans="1:26">
      <c r="A13" s="6">
        <v>1210</v>
      </c>
      <c r="B13" s="7">
        <v>1999</v>
      </c>
      <c r="C13" s="8" t="s">
        <v>28</v>
      </c>
      <c r="D13" s="8" t="s">
        <v>29</v>
      </c>
      <c r="E13" s="8" t="s">
        <v>30</v>
      </c>
      <c r="F13" s="8" t="s">
        <v>31</v>
      </c>
      <c r="G13" s="8" t="s">
        <v>32</v>
      </c>
      <c r="H13" s="8" t="s">
        <v>33</v>
      </c>
      <c r="I13" s="8" t="s">
        <v>34</v>
      </c>
      <c r="J13" s="8" t="s">
        <v>35</v>
      </c>
      <c r="K13" s="9" t="s">
        <v>36</v>
      </c>
      <c r="L13" s="9" t="s">
        <v>33</v>
      </c>
      <c r="M13" s="9" t="s">
        <v>33</v>
      </c>
      <c r="N13" s="9" t="s">
        <v>37</v>
      </c>
      <c r="O13" s="9" t="s">
        <v>33</v>
      </c>
      <c r="P13" s="9" t="s">
        <v>57</v>
      </c>
      <c r="Q13" s="9" t="s">
        <v>58</v>
      </c>
      <c r="R13" s="10">
        <v>36300</v>
      </c>
      <c r="S13" s="11">
        <v>238799</v>
      </c>
      <c r="T13" s="12">
        <v>12</v>
      </c>
      <c r="U13" s="11">
        <f t="shared" si="0"/>
        <v>19733.25</v>
      </c>
      <c r="V13" s="11">
        <f t="shared" ca="1" si="1"/>
        <v>2000</v>
      </c>
      <c r="W13" s="11" t="s">
        <v>40</v>
      </c>
      <c r="X13" s="9" t="s">
        <v>41</v>
      </c>
      <c r="Y13" s="9" t="s">
        <v>42</v>
      </c>
      <c r="Z13" s="13">
        <v>39600</v>
      </c>
    </row>
    <row r="14" spans="1:26">
      <c r="A14" s="6">
        <v>1211</v>
      </c>
      <c r="B14" s="7">
        <v>1999</v>
      </c>
      <c r="C14" s="8" t="s">
        <v>28</v>
      </c>
      <c r="D14" s="8" t="s">
        <v>29</v>
      </c>
      <c r="E14" s="8" t="s">
        <v>30</v>
      </c>
      <c r="F14" s="8" t="s">
        <v>31</v>
      </c>
      <c r="G14" s="8" t="s">
        <v>32</v>
      </c>
      <c r="H14" s="8" t="s">
        <v>33</v>
      </c>
      <c r="I14" s="8" t="s">
        <v>34</v>
      </c>
      <c r="J14" s="8" t="s">
        <v>35</v>
      </c>
      <c r="K14" s="9" t="s">
        <v>36</v>
      </c>
      <c r="L14" s="9" t="s">
        <v>33</v>
      </c>
      <c r="M14" s="9" t="s">
        <v>33</v>
      </c>
      <c r="N14" s="9" t="s">
        <v>37</v>
      </c>
      <c r="O14" s="9" t="s">
        <v>33</v>
      </c>
      <c r="P14" s="9" t="s">
        <v>59</v>
      </c>
      <c r="Q14" s="9" t="s">
        <v>60</v>
      </c>
      <c r="R14" s="10">
        <v>36300</v>
      </c>
      <c r="S14" s="11">
        <v>238799</v>
      </c>
      <c r="T14" s="12">
        <v>12</v>
      </c>
      <c r="U14" s="11">
        <f t="shared" si="0"/>
        <v>19733.25</v>
      </c>
      <c r="V14" s="11">
        <f t="shared" ca="1" si="1"/>
        <v>2000</v>
      </c>
      <c r="W14" s="11" t="s">
        <v>40</v>
      </c>
      <c r="X14" s="9" t="s">
        <v>41</v>
      </c>
      <c r="Y14" s="9" t="s">
        <v>42</v>
      </c>
      <c r="Z14" s="13">
        <v>39600</v>
      </c>
    </row>
    <row r="15" spans="1:26">
      <c r="A15" s="6">
        <v>1213</v>
      </c>
      <c r="B15" s="7">
        <v>1999</v>
      </c>
      <c r="C15" s="8" t="s">
        <v>28</v>
      </c>
      <c r="D15" s="8" t="s">
        <v>29</v>
      </c>
      <c r="E15" s="8" t="s">
        <v>30</v>
      </c>
      <c r="F15" s="8" t="s">
        <v>31</v>
      </c>
      <c r="G15" s="8" t="s">
        <v>32</v>
      </c>
      <c r="H15" s="8" t="s">
        <v>33</v>
      </c>
      <c r="I15" s="8" t="s">
        <v>34</v>
      </c>
      <c r="J15" s="8" t="s">
        <v>35</v>
      </c>
      <c r="K15" s="9" t="s">
        <v>36</v>
      </c>
      <c r="L15" s="9" t="s">
        <v>33</v>
      </c>
      <c r="M15" s="9" t="s">
        <v>33</v>
      </c>
      <c r="N15" s="9" t="s">
        <v>37</v>
      </c>
      <c r="O15" s="9" t="s">
        <v>33</v>
      </c>
      <c r="P15" s="9" t="s">
        <v>61</v>
      </c>
      <c r="Q15" s="9" t="s">
        <v>62</v>
      </c>
      <c r="R15" s="10">
        <v>36304</v>
      </c>
      <c r="S15" s="11">
        <v>238799</v>
      </c>
      <c r="T15" s="12">
        <v>12</v>
      </c>
      <c r="U15" s="11">
        <f t="shared" si="0"/>
        <v>19733.25</v>
      </c>
      <c r="V15" s="11">
        <f t="shared" ca="1" si="1"/>
        <v>2000</v>
      </c>
      <c r="W15" s="11" t="s">
        <v>40</v>
      </c>
      <c r="X15" s="9" t="s">
        <v>41</v>
      </c>
      <c r="Y15" s="9" t="s">
        <v>42</v>
      </c>
      <c r="Z15" s="13">
        <v>39600</v>
      </c>
    </row>
    <row r="16" spans="1:26">
      <c r="A16" s="6">
        <v>1214</v>
      </c>
      <c r="B16" s="7">
        <v>1999</v>
      </c>
      <c r="C16" s="8" t="s">
        <v>28</v>
      </c>
      <c r="D16" s="8" t="s">
        <v>29</v>
      </c>
      <c r="E16" s="8" t="s">
        <v>30</v>
      </c>
      <c r="F16" s="8" t="s">
        <v>31</v>
      </c>
      <c r="G16" s="8" t="s">
        <v>32</v>
      </c>
      <c r="H16" s="8" t="s">
        <v>33</v>
      </c>
      <c r="I16" s="8" t="s">
        <v>34</v>
      </c>
      <c r="J16" s="8" t="s">
        <v>35</v>
      </c>
      <c r="K16" s="9" t="s">
        <v>36</v>
      </c>
      <c r="L16" s="9" t="s">
        <v>33</v>
      </c>
      <c r="M16" s="9" t="s">
        <v>33</v>
      </c>
      <c r="N16" s="9" t="s">
        <v>37</v>
      </c>
      <c r="O16" s="9" t="s">
        <v>33</v>
      </c>
      <c r="P16" s="9" t="s">
        <v>63</v>
      </c>
      <c r="Q16" s="9" t="s">
        <v>64</v>
      </c>
      <c r="R16" s="10">
        <v>36306</v>
      </c>
      <c r="S16" s="11">
        <v>238799</v>
      </c>
      <c r="T16" s="12">
        <v>12</v>
      </c>
      <c r="U16" s="11">
        <f t="shared" si="0"/>
        <v>19733.25</v>
      </c>
      <c r="V16" s="11">
        <f t="shared" ca="1" si="1"/>
        <v>2000</v>
      </c>
      <c r="W16" s="11" t="s">
        <v>40</v>
      </c>
      <c r="X16" s="9" t="s">
        <v>41</v>
      </c>
      <c r="Y16" s="9" t="s">
        <v>42</v>
      </c>
      <c r="Z16" s="13">
        <v>39600</v>
      </c>
    </row>
    <row r="17" spans="1:26">
      <c r="A17" s="6">
        <v>1215</v>
      </c>
      <c r="B17" s="7">
        <v>1999</v>
      </c>
      <c r="C17" s="8" t="s">
        <v>28</v>
      </c>
      <c r="D17" s="8" t="s">
        <v>29</v>
      </c>
      <c r="E17" s="8" t="s">
        <v>30</v>
      </c>
      <c r="F17" s="8" t="s">
        <v>31</v>
      </c>
      <c r="G17" s="8" t="s">
        <v>32</v>
      </c>
      <c r="H17" s="8" t="s">
        <v>33</v>
      </c>
      <c r="I17" s="8" t="s">
        <v>34</v>
      </c>
      <c r="J17" s="8" t="s">
        <v>35</v>
      </c>
      <c r="K17" s="9" t="s">
        <v>36</v>
      </c>
      <c r="L17" s="9" t="s">
        <v>33</v>
      </c>
      <c r="M17" s="9" t="s">
        <v>33</v>
      </c>
      <c r="N17" s="9" t="s">
        <v>37</v>
      </c>
      <c r="O17" s="9" t="s">
        <v>33</v>
      </c>
      <c r="P17" s="9" t="s">
        <v>65</v>
      </c>
      <c r="Q17" s="9" t="s">
        <v>66</v>
      </c>
      <c r="R17" s="10">
        <v>36306</v>
      </c>
      <c r="S17" s="11">
        <v>238799</v>
      </c>
      <c r="T17" s="12">
        <v>12</v>
      </c>
      <c r="U17" s="11">
        <f t="shared" si="0"/>
        <v>19733.25</v>
      </c>
      <c r="V17" s="11">
        <f t="shared" ca="1" si="1"/>
        <v>2000</v>
      </c>
      <c r="W17" s="11" t="s">
        <v>40</v>
      </c>
      <c r="X17" s="9" t="s">
        <v>41</v>
      </c>
      <c r="Y17" s="9" t="s">
        <v>42</v>
      </c>
      <c r="Z17" s="13">
        <v>39600</v>
      </c>
    </row>
    <row r="18" spans="1:26">
      <c r="A18" s="6">
        <v>1216</v>
      </c>
      <c r="B18" s="7">
        <v>1999</v>
      </c>
      <c r="C18" s="8" t="s">
        <v>28</v>
      </c>
      <c r="D18" s="8" t="s">
        <v>29</v>
      </c>
      <c r="E18" s="8" t="s">
        <v>30</v>
      </c>
      <c r="F18" s="8" t="s">
        <v>31</v>
      </c>
      <c r="G18" s="8" t="s">
        <v>32</v>
      </c>
      <c r="H18" s="8" t="s">
        <v>33</v>
      </c>
      <c r="I18" s="8" t="s">
        <v>34</v>
      </c>
      <c r="J18" s="8" t="s">
        <v>35</v>
      </c>
      <c r="K18" s="9" t="s">
        <v>36</v>
      </c>
      <c r="L18" s="9" t="s">
        <v>33</v>
      </c>
      <c r="M18" s="9" t="s">
        <v>33</v>
      </c>
      <c r="N18" s="9" t="s">
        <v>37</v>
      </c>
      <c r="O18" s="9" t="s">
        <v>33</v>
      </c>
      <c r="P18" s="9" t="s">
        <v>67</v>
      </c>
      <c r="Q18" s="9" t="s">
        <v>68</v>
      </c>
      <c r="R18" s="10">
        <v>36312</v>
      </c>
      <c r="S18" s="11">
        <v>238799</v>
      </c>
      <c r="T18" s="12">
        <v>12</v>
      </c>
      <c r="U18" s="11">
        <f t="shared" si="0"/>
        <v>19733.25</v>
      </c>
      <c r="V18" s="11">
        <f t="shared" ca="1" si="1"/>
        <v>2000</v>
      </c>
      <c r="W18" s="11" t="s">
        <v>40</v>
      </c>
      <c r="X18" s="9" t="s">
        <v>41</v>
      </c>
      <c r="Y18" s="9" t="s">
        <v>42</v>
      </c>
      <c r="Z18" s="13">
        <v>39600</v>
      </c>
    </row>
    <row r="19" spans="1:26">
      <c r="A19" s="6">
        <v>1217</v>
      </c>
      <c r="B19" s="7">
        <v>1999</v>
      </c>
      <c r="C19" s="8" t="s">
        <v>28</v>
      </c>
      <c r="D19" s="8" t="s">
        <v>29</v>
      </c>
      <c r="E19" s="8" t="s">
        <v>30</v>
      </c>
      <c r="F19" s="8" t="s">
        <v>31</v>
      </c>
      <c r="G19" s="8" t="s">
        <v>32</v>
      </c>
      <c r="H19" s="8" t="s">
        <v>33</v>
      </c>
      <c r="I19" s="8" t="s">
        <v>34</v>
      </c>
      <c r="J19" s="8" t="s">
        <v>35</v>
      </c>
      <c r="K19" s="9" t="s">
        <v>36</v>
      </c>
      <c r="L19" s="9" t="s">
        <v>33</v>
      </c>
      <c r="M19" s="9" t="s">
        <v>33</v>
      </c>
      <c r="N19" s="9" t="s">
        <v>37</v>
      </c>
      <c r="O19" s="9" t="s">
        <v>33</v>
      </c>
      <c r="P19" s="9" t="s">
        <v>69</v>
      </c>
      <c r="Q19" s="9" t="s">
        <v>70</v>
      </c>
      <c r="R19" s="10">
        <v>36306</v>
      </c>
      <c r="S19" s="11">
        <v>238799</v>
      </c>
      <c r="T19" s="12">
        <v>12</v>
      </c>
      <c r="U19" s="11">
        <f t="shared" si="0"/>
        <v>19733.25</v>
      </c>
      <c r="V19" s="11">
        <f t="shared" ca="1" si="1"/>
        <v>2000</v>
      </c>
      <c r="W19" s="11" t="s">
        <v>40</v>
      </c>
      <c r="X19" s="9" t="s">
        <v>41</v>
      </c>
      <c r="Y19" s="9" t="s">
        <v>42</v>
      </c>
      <c r="Z19" s="13">
        <v>39600</v>
      </c>
    </row>
    <row r="20" spans="1:26">
      <c r="A20" s="6">
        <v>1218</v>
      </c>
      <c r="B20" s="7">
        <v>1999</v>
      </c>
      <c r="C20" s="8" t="s">
        <v>28</v>
      </c>
      <c r="D20" s="8" t="s">
        <v>29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34</v>
      </c>
      <c r="J20" s="8" t="s">
        <v>35</v>
      </c>
      <c r="K20" s="9" t="s">
        <v>36</v>
      </c>
      <c r="L20" s="9" t="s">
        <v>33</v>
      </c>
      <c r="M20" s="9" t="s">
        <v>33</v>
      </c>
      <c r="N20" s="9" t="s">
        <v>37</v>
      </c>
      <c r="O20" s="9" t="s">
        <v>33</v>
      </c>
      <c r="P20" s="9" t="s">
        <v>71</v>
      </c>
      <c r="Q20" s="9" t="s">
        <v>72</v>
      </c>
      <c r="R20" s="10">
        <v>36306</v>
      </c>
      <c r="S20" s="11">
        <v>238799</v>
      </c>
      <c r="T20" s="12">
        <v>12</v>
      </c>
      <c r="U20" s="11">
        <f t="shared" si="0"/>
        <v>19733.25</v>
      </c>
      <c r="V20" s="11">
        <f t="shared" ca="1" si="1"/>
        <v>2000</v>
      </c>
      <c r="W20" s="11" t="s">
        <v>40</v>
      </c>
      <c r="X20" s="9" t="s">
        <v>41</v>
      </c>
      <c r="Y20" s="9" t="s">
        <v>42</v>
      </c>
      <c r="Z20" s="13">
        <v>39600</v>
      </c>
    </row>
    <row r="21" spans="1:26">
      <c r="A21" s="6">
        <v>1219</v>
      </c>
      <c r="B21" s="7">
        <v>1999</v>
      </c>
      <c r="C21" s="8" t="s">
        <v>28</v>
      </c>
      <c r="D21" s="8" t="s">
        <v>29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34</v>
      </c>
      <c r="J21" s="8" t="s">
        <v>35</v>
      </c>
      <c r="K21" s="9" t="s">
        <v>36</v>
      </c>
      <c r="L21" s="9" t="s">
        <v>33</v>
      </c>
      <c r="M21" s="9" t="s">
        <v>33</v>
      </c>
      <c r="N21" s="9" t="s">
        <v>37</v>
      </c>
      <c r="O21" s="9" t="s">
        <v>33</v>
      </c>
      <c r="P21" s="9" t="s">
        <v>73</v>
      </c>
      <c r="Q21" s="9" t="s">
        <v>74</v>
      </c>
      <c r="R21" s="10">
        <v>36312</v>
      </c>
      <c r="S21" s="11">
        <v>238799</v>
      </c>
      <c r="T21" s="12">
        <v>12</v>
      </c>
      <c r="U21" s="11">
        <f t="shared" si="0"/>
        <v>19733.25</v>
      </c>
      <c r="V21" s="11">
        <f t="shared" ca="1" si="1"/>
        <v>2000</v>
      </c>
      <c r="W21" s="11" t="s">
        <v>40</v>
      </c>
      <c r="X21" s="9" t="s">
        <v>41</v>
      </c>
      <c r="Y21" s="9" t="s">
        <v>42</v>
      </c>
      <c r="Z21" s="13">
        <v>39600</v>
      </c>
    </row>
    <row r="22" spans="1:26">
      <c r="A22" s="6">
        <v>1220</v>
      </c>
      <c r="B22" s="7">
        <v>1999</v>
      </c>
      <c r="C22" s="8" t="s">
        <v>28</v>
      </c>
      <c r="D22" s="8" t="s">
        <v>29</v>
      </c>
      <c r="E22" s="8" t="s">
        <v>30</v>
      </c>
      <c r="F22" s="8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9" t="s">
        <v>36</v>
      </c>
      <c r="L22" s="9" t="s">
        <v>33</v>
      </c>
      <c r="M22" s="9" t="s">
        <v>33</v>
      </c>
      <c r="N22" s="9" t="s">
        <v>37</v>
      </c>
      <c r="O22" s="9" t="s">
        <v>33</v>
      </c>
      <c r="P22" s="9" t="s">
        <v>75</v>
      </c>
      <c r="Q22" s="9" t="s">
        <v>76</v>
      </c>
      <c r="R22" s="10">
        <v>36308</v>
      </c>
      <c r="S22" s="11">
        <v>238799</v>
      </c>
      <c r="T22" s="12">
        <v>12</v>
      </c>
      <c r="U22" s="11">
        <f t="shared" si="0"/>
        <v>19733.25</v>
      </c>
      <c r="V22" s="11">
        <f t="shared" ca="1" si="1"/>
        <v>2000</v>
      </c>
      <c r="W22" s="11" t="s">
        <v>40</v>
      </c>
      <c r="X22" s="9" t="s">
        <v>41</v>
      </c>
      <c r="Y22" s="9" t="s">
        <v>42</v>
      </c>
      <c r="Z22" s="13">
        <v>39600</v>
      </c>
    </row>
    <row r="23" spans="1:26">
      <c r="A23" s="6">
        <v>1221</v>
      </c>
      <c r="B23" s="7">
        <v>1999</v>
      </c>
      <c r="C23" s="8" t="s">
        <v>28</v>
      </c>
      <c r="D23" s="8" t="s">
        <v>29</v>
      </c>
      <c r="E23" s="8" t="s">
        <v>30</v>
      </c>
      <c r="F23" s="8" t="s">
        <v>31</v>
      </c>
      <c r="G23" s="8" t="s">
        <v>32</v>
      </c>
      <c r="H23" s="8" t="s">
        <v>33</v>
      </c>
      <c r="I23" s="8" t="s">
        <v>34</v>
      </c>
      <c r="J23" s="8" t="s">
        <v>35</v>
      </c>
      <c r="K23" s="9" t="s">
        <v>36</v>
      </c>
      <c r="L23" s="9" t="s">
        <v>33</v>
      </c>
      <c r="M23" s="9" t="s">
        <v>33</v>
      </c>
      <c r="N23" s="9" t="s">
        <v>37</v>
      </c>
      <c r="O23" s="9" t="s">
        <v>33</v>
      </c>
      <c r="P23" s="9" t="s">
        <v>77</v>
      </c>
      <c r="Q23" s="9" t="s">
        <v>78</v>
      </c>
      <c r="R23" s="10">
        <v>36308</v>
      </c>
      <c r="S23" s="11">
        <v>238799</v>
      </c>
      <c r="T23" s="12">
        <v>12</v>
      </c>
      <c r="U23" s="11">
        <f t="shared" si="0"/>
        <v>19733.25</v>
      </c>
      <c r="V23" s="11">
        <f t="shared" ca="1" si="1"/>
        <v>2000</v>
      </c>
      <c r="W23" s="11" t="s">
        <v>40</v>
      </c>
      <c r="X23" s="9" t="s">
        <v>41</v>
      </c>
      <c r="Y23" s="9" t="s">
        <v>42</v>
      </c>
      <c r="Z23" s="13">
        <v>39600</v>
      </c>
    </row>
    <row r="24" spans="1:26">
      <c r="A24" s="14">
        <v>1222</v>
      </c>
      <c r="B24" s="7">
        <v>1999</v>
      </c>
      <c r="C24" s="8" t="s">
        <v>28</v>
      </c>
      <c r="D24" s="8" t="s">
        <v>29</v>
      </c>
      <c r="E24" s="8" t="s">
        <v>30</v>
      </c>
      <c r="F24" s="8" t="s">
        <v>31</v>
      </c>
      <c r="G24" s="8" t="s">
        <v>32</v>
      </c>
      <c r="H24" s="8" t="s">
        <v>33</v>
      </c>
      <c r="I24" s="8" t="s">
        <v>34</v>
      </c>
      <c r="J24" s="8" t="s">
        <v>35</v>
      </c>
      <c r="K24" s="9" t="s">
        <v>36</v>
      </c>
      <c r="L24" s="9" t="s">
        <v>33</v>
      </c>
      <c r="M24" s="9" t="s">
        <v>33</v>
      </c>
      <c r="N24" s="9" t="s">
        <v>37</v>
      </c>
      <c r="O24" s="9" t="s">
        <v>33</v>
      </c>
      <c r="P24" s="9" t="s">
        <v>79</v>
      </c>
      <c r="Q24" s="9" t="s">
        <v>80</v>
      </c>
      <c r="R24" s="10">
        <v>36312</v>
      </c>
      <c r="S24" s="11">
        <v>238799</v>
      </c>
      <c r="T24" s="12">
        <v>12</v>
      </c>
      <c r="U24" s="11">
        <f t="shared" si="0"/>
        <v>19733.25</v>
      </c>
      <c r="V24" s="11">
        <f t="shared" ca="1" si="1"/>
        <v>2000</v>
      </c>
      <c r="W24" s="11" t="s">
        <v>40</v>
      </c>
      <c r="X24" s="9" t="s">
        <v>41</v>
      </c>
      <c r="Y24" s="9" t="s">
        <v>42</v>
      </c>
      <c r="Z24" s="13">
        <v>39600</v>
      </c>
    </row>
    <row r="25" spans="1:26">
      <c r="A25" s="15">
        <v>20</v>
      </c>
      <c r="B25" s="378" t="s">
        <v>81</v>
      </c>
      <c r="C25" s="388"/>
      <c r="D25" s="388"/>
      <c r="E25" s="388"/>
      <c r="F25" s="388"/>
      <c r="G25" s="388"/>
      <c r="H25" s="388"/>
      <c r="I25" s="388"/>
      <c r="J25" s="388"/>
      <c r="K25" s="16"/>
      <c r="L25" s="17"/>
      <c r="M25" s="17"/>
      <c r="N25" s="17"/>
      <c r="O25" s="17"/>
      <c r="P25" s="16"/>
      <c r="Q25" s="16"/>
      <c r="R25" s="16"/>
      <c r="S25" s="18"/>
      <c r="T25" s="19"/>
      <c r="U25" s="18"/>
      <c r="V25" s="18"/>
      <c r="W25" s="20"/>
      <c r="X25" s="16"/>
      <c r="Y25" s="16"/>
      <c r="Z25" s="16"/>
    </row>
    <row r="26" spans="1:26">
      <c r="A26" s="21"/>
      <c r="B26" s="22"/>
      <c r="C26" s="23"/>
      <c r="D26" s="23"/>
      <c r="E26" s="23"/>
      <c r="F26" s="23"/>
      <c r="G26" s="23"/>
      <c r="H26" s="23"/>
      <c r="I26" s="24"/>
      <c r="J26" s="23"/>
      <c r="K26" s="25"/>
      <c r="L26" s="25"/>
      <c r="M26" s="25"/>
      <c r="N26" s="25"/>
      <c r="O26" s="25"/>
      <c r="P26" s="26"/>
      <c r="Q26" s="26"/>
      <c r="R26" s="26"/>
      <c r="S26" s="27"/>
      <c r="T26" s="28"/>
      <c r="U26" s="27"/>
      <c r="V26" s="27"/>
      <c r="W26" s="29"/>
      <c r="X26" s="26"/>
      <c r="Y26" s="26"/>
      <c r="Z26" s="26"/>
    </row>
    <row r="27" spans="1:26">
      <c r="A27" s="6">
        <v>1507</v>
      </c>
      <c r="B27" s="30">
        <v>2002</v>
      </c>
      <c r="C27" s="8" t="s">
        <v>28</v>
      </c>
      <c r="D27" s="8" t="s">
        <v>29</v>
      </c>
      <c r="E27" s="8" t="s">
        <v>30</v>
      </c>
      <c r="F27" s="8" t="s">
        <v>31</v>
      </c>
      <c r="G27" s="8" t="s">
        <v>32</v>
      </c>
      <c r="H27" s="31" t="s">
        <v>33</v>
      </c>
      <c r="I27" s="31" t="s">
        <v>82</v>
      </c>
      <c r="J27" s="8" t="s">
        <v>35</v>
      </c>
      <c r="K27" s="9" t="s">
        <v>36</v>
      </c>
      <c r="L27" s="9" t="s">
        <v>33</v>
      </c>
      <c r="M27" s="9" t="s">
        <v>33</v>
      </c>
      <c r="N27" s="9" t="s">
        <v>37</v>
      </c>
      <c r="O27" s="9" t="s">
        <v>33</v>
      </c>
      <c r="P27" s="9" t="s">
        <v>83</v>
      </c>
      <c r="Q27" s="9" t="s">
        <v>84</v>
      </c>
      <c r="R27" s="32">
        <v>37420</v>
      </c>
      <c r="S27" s="11">
        <v>247378</v>
      </c>
      <c r="T27" s="12">
        <v>12</v>
      </c>
      <c r="U27" s="11">
        <f t="shared" ref="U27:U35" si="2">IF(S27&gt;0,SLN(S27,2000,12),0)</f>
        <v>20448.166666666668</v>
      </c>
      <c r="V27" s="11">
        <f t="shared" ref="V27:V35" ca="1" si="3">IF(S27-(U27*((NOW()-R27)/365))&gt;2000,S27-(U27*((NOW()-R27)/365)),2000)</f>
        <v>13839.69252778159</v>
      </c>
      <c r="W27" s="11" t="s">
        <v>40</v>
      </c>
      <c r="X27" s="9" t="s">
        <v>85</v>
      </c>
      <c r="Y27" s="9" t="s">
        <v>86</v>
      </c>
      <c r="Z27" s="13">
        <v>39600</v>
      </c>
    </row>
    <row r="28" spans="1:26">
      <c r="A28" s="6">
        <v>1508</v>
      </c>
      <c r="B28" s="30">
        <v>2002</v>
      </c>
      <c r="C28" s="8" t="s">
        <v>28</v>
      </c>
      <c r="D28" s="8" t="s">
        <v>29</v>
      </c>
      <c r="E28" s="8" t="s">
        <v>30</v>
      </c>
      <c r="F28" s="8" t="s">
        <v>31</v>
      </c>
      <c r="G28" s="8" t="s">
        <v>32</v>
      </c>
      <c r="H28" s="31" t="s">
        <v>33</v>
      </c>
      <c r="I28" s="31" t="s">
        <v>82</v>
      </c>
      <c r="J28" s="8" t="s">
        <v>35</v>
      </c>
      <c r="K28" s="9" t="s">
        <v>36</v>
      </c>
      <c r="L28" s="9" t="s">
        <v>33</v>
      </c>
      <c r="M28" s="9" t="s">
        <v>33</v>
      </c>
      <c r="N28" s="9" t="s">
        <v>37</v>
      </c>
      <c r="O28" s="9" t="s">
        <v>33</v>
      </c>
      <c r="P28" s="9" t="s">
        <v>87</v>
      </c>
      <c r="Q28" s="9" t="s">
        <v>88</v>
      </c>
      <c r="R28" s="32">
        <v>37420</v>
      </c>
      <c r="S28" s="11">
        <v>247378</v>
      </c>
      <c r="T28" s="12">
        <v>12</v>
      </c>
      <c r="U28" s="11">
        <f t="shared" si="2"/>
        <v>20448.166666666668</v>
      </c>
      <c r="V28" s="11">
        <f t="shared" ca="1" si="3"/>
        <v>13839.69252778159</v>
      </c>
      <c r="W28" s="11" t="s">
        <v>40</v>
      </c>
      <c r="X28" s="9" t="s">
        <v>85</v>
      </c>
      <c r="Y28" s="9" t="s">
        <v>86</v>
      </c>
      <c r="Z28" s="13">
        <v>39600</v>
      </c>
    </row>
    <row r="29" spans="1:26">
      <c r="A29" s="6">
        <v>1509</v>
      </c>
      <c r="B29" s="30">
        <v>2002</v>
      </c>
      <c r="C29" s="8" t="s">
        <v>28</v>
      </c>
      <c r="D29" s="8" t="s">
        <v>29</v>
      </c>
      <c r="E29" s="8" t="s">
        <v>30</v>
      </c>
      <c r="F29" s="8" t="s">
        <v>31</v>
      </c>
      <c r="G29" s="8" t="s">
        <v>32</v>
      </c>
      <c r="H29" s="31" t="s">
        <v>33</v>
      </c>
      <c r="I29" s="31" t="s">
        <v>82</v>
      </c>
      <c r="J29" s="8" t="s">
        <v>35</v>
      </c>
      <c r="K29" s="9" t="s">
        <v>36</v>
      </c>
      <c r="L29" s="9" t="s">
        <v>33</v>
      </c>
      <c r="M29" s="9" t="s">
        <v>33</v>
      </c>
      <c r="N29" s="9" t="s">
        <v>37</v>
      </c>
      <c r="O29" s="9" t="s">
        <v>33</v>
      </c>
      <c r="P29" s="9" t="s">
        <v>89</v>
      </c>
      <c r="Q29" s="9" t="s">
        <v>90</v>
      </c>
      <c r="R29" s="32">
        <v>37420</v>
      </c>
      <c r="S29" s="11">
        <v>247378</v>
      </c>
      <c r="T29" s="12">
        <v>12</v>
      </c>
      <c r="U29" s="11">
        <f t="shared" si="2"/>
        <v>20448.166666666668</v>
      </c>
      <c r="V29" s="11">
        <f t="shared" ca="1" si="3"/>
        <v>13839.69252778159</v>
      </c>
      <c r="W29" s="11" t="s">
        <v>40</v>
      </c>
      <c r="X29" s="9" t="s">
        <v>85</v>
      </c>
      <c r="Y29" s="9" t="s">
        <v>86</v>
      </c>
      <c r="Z29" s="13">
        <v>39600</v>
      </c>
    </row>
    <row r="30" spans="1:26">
      <c r="A30" s="6">
        <v>1510</v>
      </c>
      <c r="B30" s="30">
        <v>2002</v>
      </c>
      <c r="C30" s="8" t="s">
        <v>28</v>
      </c>
      <c r="D30" s="8" t="s">
        <v>29</v>
      </c>
      <c r="E30" s="8" t="s">
        <v>30</v>
      </c>
      <c r="F30" s="8" t="s">
        <v>31</v>
      </c>
      <c r="G30" s="8" t="s">
        <v>32</v>
      </c>
      <c r="H30" s="31" t="s">
        <v>33</v>
      </c>
      <c r="I30" s="31" t="s">
        <v>82</v>
      </c>
      <c r="J30" s="8" t="s">
        <v>35</v>
      </c>
      <c r="K30" s="9" t="s">
        <v>36</v>
      </c>
      <c r="L30" s="9" t="s">
        <v>33</v>
      </c>
      <c r="M30" s="9" t="s">
        <v>33</v>
      </c>
      <c r="N30" s="9" t="s">
        <v>37</v>
      </c>
      <c r="O30" s="9" t="s">
        <v>33</v>
      </c>
      <c r="P30" s="9" t="s">
        <v>91</v>
      </c>
      <c r="Q30" s="9" t="s">
        <v>92</v>
      </c>
      <c r="R30" s="32">
        <v>37420</v>
      </c>
      <c r="S30" s="11">
        <v>247378</v>
      </c>
      <c r="T30" s="12">
        <v>12</v>
      </c>
      <c r="U30" s="11">
        <f t="shared" si="2"/>
        <v>20448.166666666668</v>
      </c>
      <c r="V30" s="11">
        <f t="shared" ca="1" si="3"/>
        <v>13839.69252778159</v>
      </c>
      <c r="W30" s="11" t="s">
        <v>40</v>
      </c>
      <c r="X30" s="9" t="s">
        <v>85</v>
      </c>
      <c r="Y30" s="9" t="s">
        <v>86</v>
      </c>
      <c r="Z30" s="13">
        <v>39600</v>
      </c>
    </row>
    <row r="31" spans="1:26">
      <c r="A31" s="6">
        <v>1511</v>
      </c>
      <c r="B31" s="30">
        <v>2002</v>
      </c>
      <c r="C31" s="8" t="s">
        <v>28</v>
      </c>
      <c r="D31" s="8" t="s">
        <v>29</v>
      </c>
      <c r="E31" s="8" t="s">
        <v>30</v>
      </c>
      <c r="F31" s="8" t="s">
        <v>31</v>
      </c>
      <c r="G31" s="8" t="s">
        <v>32</v>
      </c>
      <c r="H31" s="31" t="s">
        <v>33</v>
      </c>
      <c r="I31" s="31" t="s">
        <v>82</v>
      </c>
      <c r="J31" s="8" t="s">
        <v>35</v>
      </c>
      <c r="K31" s="9" t="s">
        <v>36</v>
      </c>
      <c r="L31" s="9" t="s">
        <v>33</v>
      </c>
      <c r="M31" s="9" t="s">
        <v>33</v>
      </c>
      <c r="N31" s="9" t="s">
        <v>37</v>
      </c>
      <c r="O31" s="9" t="s">
        <v>33</v>
      </c>
      <c r="P31" s="9" t="s">
        <v>93</v>
      </c>
      <c r="Q31" s="9" t="s">
        <v>94</v>
      </c>
      <c r="R31" s="32">
        <v>37420</v>
      </c>
      <c r="S31" s="11">
        <v>247378</v>
      </c>
      <c r="T31" s="12">
        <v>12</v>
      </c>
      <c r="U31" s="11">
        <f t="shared" si="2"/>
        <v>20448.166666666668</v>
      </c>
      <c r="V31" s="11">
        <f t="shared" ca="1" si="3"/>
        <v>13839.69252778159</v>
      </c>
      <c r="W31" s="11" t="s">
        <v>40</v>
      </c>
      <c r="X31" s="9" t="s">
        <v>85</v>
      </c>
      <c r="Y31" s="9" t="s">
        <v>86</v>
      </c>
      <c r="Z31" s="13">
        <v>39600</v>
      </c>
    </row>
    <row r="32" spans="1:26">
      <c r="A32" s="6">
        <v>1512</v>
      </c>
      <c r="B32" s="30">
        <v>2002</v>
      </c>
      <c r="C32" s="8" t="s">
        <v>28</v>
      </c>
      <c r="D32" s="8" t="s">
        <v>29</v>
      </c>
      <c r="E32" s="8" t="s">
        <v>30</v>
      </c>
      <c r="F32" s="8" t="s">
        <v>31</v>
      </c>
      <c r="G32" s="8" t="s">
        <v>32</v>
      </c>
      <c r="H32" s="31" t="s">
        <v>33</v>
      </c>
      <c r="I32" s="31" t="s">
        <v>82</v>
      </c>
      <c r="J32" s="8" t="s">
        <v>35</v>
      </c>
      <c r="K32" s="9" t="s">
        <v>36</v>
      </c>
      <c r="L32" s="9" t="s">
        <v>33</v>
      </c>
      <c r="M32" s="9" t="s">
        <v>33</v>
      </c>
      <c r="N32" s="9" t="s">
        <v>37</v>
      </c>
      <c r="O32" s="9" t="s">
        <v>33</v>
      </c>
      <c r="P32" s="9" t="s">
        <v>95</v>
      </c>
      <c r="Q32" s="9" t="s">
        <v>96</v>
      </c>
      <c r="R32" s="32">
        <v>37420</v>
      </c>
      <c r="S32" s="11">
        <v>247378</v>
      </c>
      <c r="T32" s="12">
        <v>12</v>
      </c>
      <c r="U32" s="11">
        <f t="shared" si="2"/>
        <v>20448.166666666668</v>
      </c>
      <c r="V32" s="11">
        <f t="shared" ca="1" si="3"/>
        <v>13839.69252778159</v>
      </c>
      <c r="W32" s="11" t="s">
        <v>40</v>
      </c>
      <c r="X32" s="9" t="s">
        <v>85</v>
      </c>
      <c r="Y32" s="9" t="s">
        <v>86</v>
      </c>
      <c r="Z32" s="13">
        <v>39600</v>
      </c>
    </row>
    <row r="33" spans="1:27">
      <c r="A33" s="6">
        <v>1513</v>
      </c>
      <c r="B33" s="30">
        <v>2002</v>
      </c>
      <c r="C33" s="8" t="s">
        <v>28</v>
      </c>
      <c r="D33" s="8" t="s">
        <v>29</v>
      </c>
      <c r="E33" s="8" t="s">
        <v>30</v>
      </c>
      <c r="F33" s="8" t="s">
        <v>31</v>
      </c>
      <c r="G33" s="8" t="s">
        <v>32</v>
      </c>
      <c r="H33" s="31" t="s">
        <v>33</v>
      </c>
      <c r="I33" s="31" t="s">
        <v>82</v>
      </c>
      <c r="J33" s="8" t="s">
        <v>35</v>
      </c>
      <c r="K33" s="9" t="s">
        <v>36</v>
      </c>
      <c r="L33" s="9" t="s">
        <v>33</v>
      </c>
      <c r="M33" s="9" t="s">
        <v>33</v>
      </c>
      <c r="N33" s="9" t="s">
        <v>37</v>
      </c>
      <c r="O33" s="9" t="s">
        <v>33</v>
      </c>
      <c r="P33" s="9" t="s">
        <v>97</v>
      </c>
      <c r="Q33" s="9" t="s">
        <v>98</v>
      </c>
      <c r="R33" s="32">
        <v>37420</v>
      </c>
      <c r="S33" s="11">
        <v>247378</v>
      </c>
      <c r="T33" s="12">
        <v>12</v>
      </c>
      <c r="U33" s="11">
        <f t="shared" si="2"/>
        <v>20448.166666666668</v>
      </c>
      <c r="V33" s="11">
        <f t="shared" ca="1" si="3"/>
        <v>13839.69252778159</v>
      </c>
      <c r="W33" s="11" t="s">
        <v>40</v>
      </c>
      <c r="X33" s="9" t="s">
        <v>85</v>
      </c>
      <c r="Y33" s="9" t="s">
        <v>86</v>
      </c>
      <c r="Z33" s="13">
        <v>39600</v>
      </c>
    </row>
    <row r="34" spans="1:27">
      <c r="A34" s="6">
        <v>1515</v>
      </c>
      <c r="B34" s="30">
        <v>2002</v>
      </c>
      <c r="C34" s="8" t="s">
        <v>28</v>
      </c>
      <c r="D34" s="8" t="s">
        <v>29</v>
      </c>
      <c r="E34" s="8" t="s">
        <v>30</v>
      </c>
      <c r="F34" s="8" t="s">
        <v>31</v>
      </c>
      <c r="G34" s="8" t="s">
        <v>32</v>
      </c>
      <c r="H34" s="31" t="s">
        <v>33</v>
      </c>
      <c r="I34" s="31" t="s">
        <v>82</v>
      </c>
      <c r="J34" s="8" t="s">
        <v>35</v>
      </c>
      <c r="K34" s="9" t="s">
        <v>36</v>
      </c>
      <c r="L34" s="9" t="s">
        <v>33</v>
      </c>
      <c r="M34" s="9" t="s">
        <v>33</v>
      </c>
      <c r="N34" s="9" t="s">
        <v>33</v>
      </c>
      <c r="O34" s="9" t="s">
        <v>33</v>
      </c>
      <c r="P34" s="9" t="s">
        <v>99</v>
      </c>
      <c r="Q34" s="9" t="s">
        <v>100</v>
      </c>
      <c r="R34" s="32">
        <v>37440</v>
      </c>
      <c r="S34" s="11">
        <v>247378</v>
      </c>
      <c r="T34" s="12">
        <v>12</v>
      </c>
      <c r="U34" s="11">
        <f t="shared" si="2"/>
        <v>20448.166666666668</v>
      </c>
      <c r="V34" s="11">
        <f t="shared" ca="1" si="3"/>
        <v>14960.140016366058</v>
      </c>
      <c r="W34" s="11" t="s">
        <v>40</v>
      </c>
      <c r="X34" s="9" t="s">
        <v>85</v>
      </c>
      <c r="Y34" s="9" t="s">
        <v>86</v>
      </c>
      <c r="Z34" s="13">
        <v>39600</v>
      </c>
    </row>
    <row r="35" spans="1:27">
      <c r="A35" s="6">
        <v>1516</v>
      </c>
      <c r="B35" s="30">
        <v>2003</v>
      </c>
      <c r="C35" s="8" t="s">
        <v>28</v>
      </c>
      <c r="D35" s="8" t="s">
        <v>29</v>
      </c>
      <c r="E35" s="8" t="s">
        <v>30</v>
      </c>
      <c r="F35" s="8" t="s">
        <v>31</v>
      </c>
      <c r="G35" s="8" t="s">
        <v>32</v>
      </c>
      <c r="H35" s="31" t="s">
        <v>33</v>
      </c>
      <c r="I35" s="31" t="s">
        <v>82</v>
      </c>
      <c r="J35" s="8" t="s">
        <v>35</v>
      </c>
      <c r="K35" s="9" t="s">
        <v>36</v>
      </c>
      <c r="L35" s="9" t="s">
        <v>33</v>
      </c>
      <c r="M35" s="9" t="s">
        <v>33</v>
      </c>
      <c r="N35" s="9" t="s">
        <v>33</v>
      </c>
      <c r="O35" s="9" t="s">
        <v>33</v>
      </c>
      <c r="P35" s="9" t="s">
        <v>101</v>
      </c>
      <c r="Q35" s="9" t="s">
        <v>102</v>
      </c>
      <c r="R35" s="32">
        <v>37440</v>
      </c>
      <c r="S35" s="11">
        <v>254057</v>
      </c>
      <c r="T35" s="12">
        <v>12</v>
      </c>
      <c r="U35" s="11">
        <f t="shared" si="2"/>
        <v>21004.75</v>
      </c>
      <c r="V35" s="11">
        <f t="shared" ca="1" si="3"/>
        <v>15312.905036739976</v>
      </c>
      <c r="W35" s="11" t="s">
        <v>40</v>
      </c>
      <c r="X35" s="9" t="s">
        <v>85</v>
      </c>
      <c r="Y35" s="9" t="s">
        <v>86</v>
      </c>
      <c r="Z35" s="13">
        <v>39600</v>
      </c>
    </row>
    <row r="36" spans="1:27">
      <c r="A36" s="15">
        <f>COUNT(A27:A35)</f>
        <v>9</v>
      </c>
      <c r="B36" s="378" t="s">
        <v>103</v>
      </c>
      <c r="C36" s="389"/>
      <c r="D36" s="389"/>
      <c r="E36" s="389"/>
      <c r="F36" s="389"/>
      <c r="G36" s="389"/>
      <c r="H36" s="389"/>
      <c r="I36" s="389"/>
      <c r="J36" s="389"/>
      <c r="K36" s="33"/>
      <c r="L36" s="33"/>
      <c r="M36" s="33"/>
      <c r="N36" s="33"/>
      <c r="O36" s="33"/>
      <c r="P36" s="16"/>
      <c r="Q36" s="16"/>
      <c r="R36" s="16"/>
      <c r="S36" s="18"/>
      <c r="T36" s="19"/>
      <c r="U36" s="18"/>
      <c r="V36" s="18"/>
      <c r="W36" s="20"/>
      <c r="X36" s="16"/>
      <c r="Y36" s="16"/>
      <c r="Z36" s="16"/>
    </row>
    <row r="37" spans="1:2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6"/>
      <c r="L37" s="26"/>
      <c r="M37" s="26"/>
      <c r="N37" s="26"/>
      <c r="O37" s="26"/>
      <c r="P37" s="26"/>
      <c r="Q37" s="26"/>
      <c r="R37" s="26"/>
      <c r="S37" s="27"/>
      <c r="T37" s="28"/>
      <c r="U37" s="27"/>
      <c r="V37" s="27"/>
      <c r="W37" s="29"/>
      <c r="X37" s="26"/>
      <c r="Y37" s="26"/>
      <c r="Z37" s="26"/>
    </row>
    <row r="38" spans="1:27">
      <c r="A38" s="14">
        <v>1600</v>
      </c>
      <c r="B38" s="30">
        <v>2002</v>
      </c>
      <c r="C38" s="8" t="s">
        <v>28</v>
      </c>
      <c r="D38" s="8" t="s">
        <v>104</v>
      </c>
      <c r="E38" s="8" t="s">
        <v>30</v>
      </c>
      <c r="F38" s="8" t="s">
        <v>31</v>
      </c>
      <c r="G38" s="8" t="s">
        <v>105</v>
      </c>
      <c r="H38" s="31" t="s">
        <v>33</v>
      </c>
      <c r="I38" s="31" t="s">
        <v>106</v>
      </c>
      <c r="J38" s="8" t="s">
        <v>35</v>
      </c>
      <c r="K38" s="34" t="s">
        <v>36</v>
      </c>
      <c r="L38" s="9" t="s">
        <v>33</v>
      </c>
      <c r="M38" s="9" t="s">
        <v>37</v>
      </c>
      <c r="N38" s="9" t="s">
        <v>37</v>
      </c>
      <c r="O38" s="9" t="s">
        <v>33</v>
      </c>
      <c r="P38" s="9" t="s">
        <v>107</v>
      </c>
      <c r="Q38" s="9" t="s">
        <v>108</v>
      </c>
      <c r="R38" s="10">
        <v>37582</v>
      </c>
      <c r="S38" s="11">
        <v>253432</v>
      </c>
      <c r="T38" s="12">
        <v>12</v>
      </c>
      <c r="U38" s="11">
        <f>IF(S38&gt;0,SLN(S38,2000,12),0)</f>
        <v>20952.666666666668</v>
      </c>
      <c r="V38" s="11">
        <f t="shared" ref="V38:V40" ca="1" si="4">IF(S38-(U38*((NOW()-R38)/365))&gt;2000,S38-(U38*((NOW()-R38)/365)),2000)</f>
        <v>23431.342787610658</v>
      </c>
      <c r="W38" s="11" t="s">
        <v>109</v>
      </c>
      <c r="X38" s="9" t="s">
        <v>41</v>
      </c>
      <c r="Y38" s="9" t="s">
        <v>42</v>
      </c>
      <c r="Z38" s="13">
        <v>30000</v>
      </c>
    </row>
    <row r="39" spans="1:27">
      <c r="A39" s="14">
        <v>1602</v>
      </c>
      <c r="B39" s="30">
        <v>2002</v>
      </c>
      <c r="C39" s="8" t="s">
        <v>28</v>
      </c>
      <c r="D39" s="8" t="s">
        <v>104</v>
      </c>
      <c r="E39" s="8" t="s">
        <v>30</v>
      </c>
      <c r="F39" s="8" t="s">
        <v>31</v>
      </c>
      <c r="G39" s="8" t="s">
        <v>105</v>
      </c>
      <c r="H39" s="31" t="s">
        <v>33</v>
      </c>
      <c r="I39" s="31" t="s">
        <v>106</v>
      </c>
      <c r="J39" s="8" t="s">
        <v>35</v>
      </c>
      <c r="K39" s="9" t="s">
        <v>36</v>
      </c>
      <c r="L39" s="9" t="s">
        <v>33</v>
      </c>
      <c r="M39" s="9" t="s">
        <v>37</v>
      </c>
      <c r="N39" s="9" t="s">
        <v>37</v>
      </c>
      <c r="O39" s="9" t="s">
        <v>33</v>
      </c>
      <c r="P39" s="9" t="s">
        <v>110</v>
      </c>
      <c r="Q39" s="9" t="s">
        <v>111</v>
      </c>
      <c r="R39" s="10">
        <v>37582</v>
      </c>
      <c r="S39" s="11">
        <v>253432</v>
      </c>
      <c r="T39" s="12">
        <v>12</v>
      </c>
      <c r="U39" s="11">
        <f>IF(S39&gt;0,SLN(S39,2000,12),0)</f>
        <v>20952.666666666668</v>
      </c>
      <c r="V39" s="11">
        <f t="shared" ca="1" si="4"/>
        <v>23431.342787610658</v>
      </c>
      <c r="W39" s="11" t="s">
        <v>109</v>
      </c>
      <c r="X39" s="9" t="s">
        <v>41</v>
      </c>
      <c r="Y39" s="9" t="s">
        <v>42</v>
      </c>
      <c r="Z39" s="13">
        <v>30000</v>
      </c>
    </row>
    <row r="40" spans="1:27">
      <c r="A40" s="6">
        <v>1607</v>
      </c>
      <c r="B40" s="7">
        <v>2002</v>
      </c>
      <c r="C40" s="8" t="s">
        <v>28</v>
      </c>
      <c r="D40" s="8" t="s">
        <v>104</v>
      </c>
      <c r="E40" s="8" t="s">
        <v>30</v>
      </c>
      <c r="F40" s="8" t="s">
        <v>31</v>
      </c>
      <c r="G40" s="8" t="s">
        <v>105</v>
      </c>
      <c r="H40" s="8" t="s">
        <v>33</v>
      </c>
      <c r="I40" s="8" t="s">
        <v>106</v>
      </c>
      <c r="J40" s="8" t="s">
        <v>35</v>
      </c>
      <c r="K40" s="9" t="s">
        <v>36</v>
      </c>
      <c r="L40" s="9" t="s">
        <v>33</v>
      </c>
      <c r="M40" s="9" t="s">
        <v>33</v>
      </c>
      <c r="N40" s="9" t="s">
        <v>37</v>
      </c>
      <c r="O40" s="9" t="s">
        <v>33</v>
      </c>
      <c r="P40" s="9" t="s">
        <v>112</v>
      </c>
      <c r="Q40" s="9" t="s">
        <v>113</v>
      </c>
      <c r="R40" s="32">
        <v>37579</v>
      </c>
      <c r="S40" s="11">
        <v>253432</v>
      </c>
      <c r="T40" s="12">
        <v>12</v>
      </c>
      <c r="U40" s="11">
        <f t="shared" ref="U40" si="5">IF(S40&gt;0,SLN(S40,2000,12),0)</f>
        <v>20952.666666666668</v>
      </c>
      <c r="V40" s="11">
        <f t="shared" ca="1" si="4"/>
        <v>23259.129088980495</v>
      </c>
      <c r="W40" s="11" t="s">
        <v>109</v>
      </c>
      <c r="X40" s="9" t="s">
        <v>85</v>
      </c>
      <c r="Y40" s="9" t="s">
        <v>86</v>
      </c>
      <c r="Z40" s="13">
        <v>30000</v>
      </c>
    </row>
    <row r="41" spans="1:27" s="36" customFormat="1" ht="13.2">
      <c r="A41" s="14">
        <v>1608</v>
      </c>
      <c r="B41" s="30">
        <v>2002</v>
      </c>
      <c r="C41" s="31" t="s">
        <v>28</v>
      </c>
      <c r="D41" s="31" t="s">
        <v>104</v>
      </c>
      <c r="E41" s="31" t="s">
        <v>30</v>
      </c>
      <c r="F41" s="31" t="s">
        <v>31</v>
      </c>
      <c r="G41" s="31" t="s">
        <v>105</v>
      </c>
      <c r="H41" s="31" t="s">
        <v>33</v>
      </c>
      <c r="I41" s="31" t="s">
        <v>106</v>
      </c>
      <c r="J41" s="31" t="s">
        <v>35</v>
      </c>
      <c r="K41" s="34" t="s">
        <v>36</v>
      </c>
      <c r="L41" s="9" t="s">
        <v>33</v>
      </c>
      <c r="M41" s="9" t="s">
        <v>33</v>
      </c>
      <c r="N41" s="9" t="s">
        <v>37</v>
      </c>
      <c r="O41" s="9" t="s">
        <v>33</v>
      </c>
      <c r="P41" s="9" t="s">
        <v>114</v>
      </c>
      <c r="Q41" s="9" t="s">
        <v>115</v>
      </c>
      <c r="R41" s="32">
        <v>37579</v>
      </c>
      <c r="S41" s="11">
        <v>253432</v>
      </c>
      <c r="T41" s="13">
        <v>12</v>
      </c>
      <c r="U41" s="11">
        <f>IF(S41&gt;0,SLN(S41,2000,12),0)</f>
        <v>20952.666666666668</v>
      </c>
      <c r="V41" s="35">
        <f ca="1">IF(S41-(U41*((NOW()-R41)/365))&gt;2000,S41-(U41*((NOW()-R41)/365)),2000)</f>
        <v>23259.129088980495</v>
      </c>
      <c r="W41" s="11" t="s">
        <v>109</v>
      </c>
      <c r="X41" s="9" t="s">
        <v>116</v>
      </c>
      <c r="Y41" s="9" t="s">
        <v>117</v>
      </c>
      <c r="Z41" s="13">
        <v>30000</v>
      </c>
    </row>
    <row r="42" spans="1:27">
      <c r="A42" s="6">
        <v>1609</v>
      </c>
      <c r="B42" s="7">
        <v>2002</v>
      </c>
      <c r="C42" s="8" t="s">
        <v>28</v>
      </c>
      <c r="D42" s="8" t="s">
        <v>104</v>
      </c>
      <c r="E42" s="8" t="s">
        <v>30</v>
      </c>
      <c r="F42" s="8" t="s">
        <v>31</v>
      </c>
      <c r="G42" s="8" t="s">
        <v>105</v>
      </c>
      <c r="H42" s="8" t="s">
        <v>33</v>
      </c>
      <c r="I42" s="8" t="s">
        <v>106</v>
      </c>
      <c r="J42" s="8" t="s">
        <v>35</v>
      </c>
      <c r="K42" s="34" t="s">
        <v>36</v>
      </c>
      <c r="L42" s="9" t="s">
        <v>33</v>
      </c>
      <c r="M42" s="9" t="s">
        <v>33</v>
      </c>
      <c r="N42" s="9" t="s">
        <v>37</v>
      </c>
      <c r="O42" s="9" t="s">
        <v>33</v>
      </c>
      <c r="P42" s="9" t="s">
        <v>118</v>
      </c>
      <c r="Q42" s="9" t="s">
        <v>119</v>
      </c>
      <c r="R42" s="32">
        <v>37579</v>
      </c>
      <c r="S42" s="11">
        <v>253432</v>
      </c>
      <c r="T42" s="12">
        <v>12</v>
      </c>
      <c r="U42" s="11">
        <f t="shared" ref="U42:U46" si="6">IF(S42&gt;0,SLN(S42,2000,12),0)</f>
        <v>20952.666666666668</v>
      </c>
      <c r="V42" s="11">
        <f t="shared" ref="V42:V46" ca="1" si="7">IF(S42-(U42*((NOW()-R42)/365))&gt;2000,S42-(U42*((NOW()-R42)/365)),2000)</f>
        <v>23259.129088980495</v>
      </c>
      <c r="W42" s="11" t="s">
        <v>109</v>
      </c>
      <c r="X42" s="9" t="s">
        <v>85</v>
      </c>
      <c r="Y42" s="9" t="s">
        <v>86</v>
      </c>
      <c r="Z42" s="13">
        <v>30000</v>
      </c>
    </row>
    <row r="43" spans="1:27" s="36" customFormat="1" ht="13.2">
      <c r="A43" s="14">
        <v>1610</v>
      </c>
      <c r="B43" s="30">
        <v>2002</v>
      </c>
      <c r="C43" s="31" t="s">
        <v>28</v>
      </c>
      <c r="D43" s="31" t="s">
        <v>104</v>
      </c>
      <c r="E43" s="31" t="s">
        <v>30</v>
      </c>
      <c r="F43" s="31" t="s">
        <v>31</v>
      </c>
      <c r="G43" s="31" t="s">
        <v>105</v>
      </c>
      <c r="H43" s="31" t="s">
        <v>33</v>
      </c>
      <c r="I43" s="31" t="s">
        <v>106</v>
      </c>
      <c r="J43" s="31" t="s">
        <v>35</v>
      </c>
      <c r="K43" s="34" t="s">
        <v>36</v>
      </c>
      <c r="L43" s="9" t="s">
        <v>33</v>
      </c>
      <c r="M43" s="9" t="s">
        <v>33</v>
      </c>
      <c r="N43" s="9" t="s">
        <v>37</v>
      </c>
      <c r="O43" s="9" t="s">
        <v>33</v>
      </c>
      <c r="P43" s="9" t="s">
        <v>120</v>
      </c>
      <c r="Q43" s="9" t="s">
        <v>121</v>
      </c>
      <c r="R43" s="32">
        <v>37579</v>
      </c>
      <c r="S43" s="11">
        <v>253432</v>
      </c>
      <c r="T43" s="13">
        <v>12</v>
      </c>
      <c r="U43" s="11">
        <f>IF(S43&gt;0,SLN(S43,2000,12),0)</f>
        <v>20952.666666666668</v>
      </c>
      <c r="V43" s="35">
        <f ca="1">IF(S43-(U43*((NOW()-R43)/365))&gt;2000,S43-(U43*((NOW()-R43)/365)),2000)</f>
        <v>23259.129088980495</v>
      </c>
      <c r="W43" s="11" t="s">
        <v>109</v>
      </c>
      <c r="X43" s="9" t="s">
        <v>116</v>
      </c>
      <c r="Y43" s="9" t="s">
        <v>117</v>
      </c>
      <c r="Z43" s="13">
        <v>30000</v>
      </c>
    </row>
    <row r="44" spans="1:27">
      <c r="A44" s="6">
        <v>1611</v>
      </c>
      <c r="B44" s="7">
        <v>2002</v>
      </c>
      <c r="C44" s="8" t="s">
        <v>28</v>
      </c>
      <c r="D44" s="8" t="s">
        <v>104</v>
      </c>
      <c r="E44" s="8" t="s">
        <v>30</v>
      </c>
      <c r="F44" s="8" t="s">
        <v>31</v>
      </c>
      <c r="G44" s="8" t="s">
        <v>105</v>
      </c>
      <c r="H44" s="8" t="s">
        <v>33</v>
      </c>
      <c r="I44" s="8" t="s">
        <v>106</v>
      </c>
      <c r="J44" s="8" t="s">
        <v>35</v>
      </c>
      <c r="K44" s="9" t="s">
        <v>36</v>
      </c>
      <c r="L44" s="9" t="s">
        <v>33</v>
      </c>
      <c r="M44" s="9" t="s">
        <v>33</v>
      </c>
      <c r="N44" s="9" t="s">
        <v>37</v>
      </c>
      <c r="O44" s="9" t="s">
        <v>33</v>
      </c>
      <c r="P44" s="9" t="s">
        <v>122</v>
      </c>
      <c r="Q44" s="9" t="s">
        <v>123</v>
      </c>
      <c r="R44" s="32">
        <v>37579</v>
      </c>
      <c r="S44" s="11">
        <v>253432</v>
      </c>
      <c r="T44" s="12">
        <v>12</v>
      </c>
      <c r="U44" s="11">
        <f t="shared" si="6"/>
        <v>20952.666666666668</v>
      </c>
      <c r="V44" s="11">
        <f t="shared" ca="1" si="7"/>
        <v>23259.129088980495</v>
      </c>
      <c r="W44" s="11" t="s">
        <v>109</v>
      </c>
      <c r="X44" s="9" t="s">
        <v>85</v>
      </c>
      <c r="Y44" s="9" t="s">
        <v>86</v>
      </c>
      <c r="Z44" s="13">
        <v>30000</v>
      </c>
    </row>
    <row r="45" spans="1:27">
      <c r="A45" s="6">
        <v>1612</v>
      </c>
      <c r="B45" s="7">
        <v>2002</v>
      </c>
      <c r="C45" s="8" t="s">
        <v>28</v>
      </c>
      <c r="D45" s="8" t="s">
        <v>104</v>
      </c>
      <c r="E45" s="8" t="s">
        <v>30</v>
      </c>
      <c r="F45" s="8" t="s">
        <v>31</v>
      </c>
      <c r="G45" s="8" t="s">
        <v>105</v>
      </c>
      <c r="H45" s="8" t="s">
        <v>33</v>
      </c>
      <c r="I45" s="8" t="s">
        <v>106</v>
      </c>
      <c r="J45" s="8" t="s">
        <v>35</v>
      </c>
      <c r="K45" s="9" t="s">
        <v>36</v>
      </c>
      <c r="L45" s="9" t="s">
        <v>33</v>
      </c>
      <c r="M45" s="9" t="s">
        <v>33</v>
      </c>
      <c r="N45" s="9" t="s">
        <v>33</v>
      </c>
      <c r="O45" s="9" t="s">
        <v>33</v>
      </c>
      <c r="P45" s="9" t="s">
        <v>124</v>
      </c>
      <c r="Q45" s="9" t="s">
        <v>125</v>
      </c>
      <c r="R45" s="32">
        <v>37579</v>
      </c>
      <c r="S45" s="11">
        <v>253432</v>
      </c>
      <c r="T45" s="12">
        <v>12</v>
      </c>
      <c r="U45" s="11">
        <f t="shared" si="6"/>
        <v>20952.666666666668</v>
      </c>
      <c r="V45" s="11">
        <f t="shared" ca="1" si="7"/>
        <v>23259.129088980495</v>
      </c>
      <c r="W45" s="11" t="s">
        <v>109</v>
      </c>
      <c r="X45" s="9" t="s">
        <v>85</v>
      </c>
      <c r="Y45" s="9" t="s">
        <v>86</v>
      </c>
      <c r="Z45" s="13">
        <v>30000</v>
      </c>
    </row>
    <row r="46" spans="1:27">
      <c r="A46" s="6">
        <v>1613</v>
      </c>
      <c r="B46" s="7">
        <v>2002</v>
      </c>
      <c r="C46" s="8" t="s">
        <v>28</v>
      </c>
      <c r="D46" s="8" t="s">
        <v>104</v>
      </c>
      <c r="E46" s="37" t="s">
        <v>30</v>
      </c>
      <c r="F46" s="37" t="s">
        <v>31</v>
      </c>
      <c r="G46" s="37" t="s">
        <v>105</v>
      </c>
      <c r="H46" s="37" t="s">
        <v>33</v>
      </c>
      <c r="I46" s="37" t="s">
        <v>106</v>
      </c>
      <c r="J46" s="37" t="s">
        <v>35</v>
      </c>
      <c r="K46" s="38" t="s">
        <v>36</v>
      </c>
      <c r="L46" s="38" t="s">
        <v>33</v>
      </c>
      <c r="M46" s="38" t="s">
        <v>33</v>
      </c>
      <c r="N46" s="38" t="s">
        <v>37</v>
      </c>
      <c r="O46" s="38" t="s">
        <v>33</v>
      </c>
      <c r="P46" s="38" t="s">
        <v>126</v>
      </c>
      <c r="Q46" s="38" t="s">
        <v>127</v>
      </c>
      <c r="R46" s="39">
        <v>37579</v>
      </c>
      <c r="S46" s="40">
        <v>253432</v>
      </c>
      <c r="T46" s="41">
        <v>12</v>
      </c>
      <c r="U46" s="40">
        <f t="shared" si="6"/>
        <v>20952.666666666668</v>
      </c>
      <c r="V46" s="40">
        <f t="shared" ca="1" si="7"/>
        <v>23259.129088980495</v>
      </c>
      <c r="W46" s="40" t="s">
        <v>109</v>
      </c>
      <c r="X46" s="38" t="s">
        <v>85</v>
      </c>
      <c r="Y46" s="38" t="s">
        <v>86</v>
      </c>
      <c r="Z46" s="42">
        <v>30000</v>
      </c>
      <c r="AA46" s="43"/>
    </row>
    <row r="47" spans="1:27">
      <c r="A47" s="44">
        <v>9</v>
      </c>
      <c r="B47" s="376" t="s">
        <v>103</v>
      </c>
      <c r="C47" s="376"/>
      <c r="D47" s="376"/>
      <c r="E47" s="45"/>
      <c r="F47" s="45"/>
      <c r="G47" s="45"/>
      <c r="H47" s="45"/>
      <c r="I47" s="46"/>
      <c r="J47" s="45"/>
      <c r="K47" s="33"/>
      <c r="L47" s="33"/>
      <c r="M47" s="33"/>
      <c r="N47" s="33"/>
      <c r="O47" s="33"/>
      <c r="P47" s="16"/>
      <c r="Q47" s="16"/>
      <c r="R47" s="16"/>
      <c r="S47" s="18"/>
      <c r="T47" s="19"/>
      <c r="U47" s="18"/>
      <c r="V47" s="18"/>
      <c r="W47" s="20"/>
      <c r="X47" s="16"/>
      <c r="Y47" s="16"/>
      <c r="Z47" s="16"/>
      <c r="AA47" s="47"/>
    </row>
    <row r="48" spans="1:27">
      <c r="A48" s="44"/>
      <c r="B48" s="376"/>
      <c r="C48" s="377"/>
      <c r="D48" s="377"/>
      <c r="E48" s="377"/>
      <c r="F48" s="377"/>
      <c r="G48" s="377"/>
      <c r="H48" s="377"/>
      <c r="I48" s="377"/>
      <c r="J48" s="377"/>
      <c r="K48" s="48"/>
      <c r="L48" s="48"/>
      <c r="M48" s="48"/>
      <c r="N48" s="48"/>
      <c r="O48" s="48"/>
      <c r="P48" s="49"/>
      <c r="Q48" s="49"/>
      <c r="R48" s="49"/>
      <c r="S48" s="50"/>
      <c r="T48" s="51"/>
      <c r="U48" s="50"/>
      <c r="V48" s="50"/>
      <c r="W48" s="52"/>
      <c r="X48" s="49"/>
      <c r="Y48" s="49"/>
      <c r="Z48" s="49"/>
    </row>
    <row r="49" spans="1:26">
      <c r="A49" s="6">
        <v>1900</v>
      </c>
      <c r="B49" s="7">
        <v>2004</v>
      </c>
      <c r="C49" s="8" t="s">
        <v>28</v>
      </c>
      <c r="D49" s="8" t="s">
        <v>128</v>
      </c>
      <c r="E49" s="8" t="s">
        <v>30</v>
      </c>
      <c r="F49" s="8" t="s">
        <v>31</v>
      </c>
      <c r="G49" s="8" t="s">
        <v>129</v>
      </c>
      <c r="H49" s="8" t="s">
        <v>33</v>
      </c>
      <c r="I49" s="8" t="s">
        <v>130</v>
      </c>
      <c r="J49" s="8" t="s">
        <v>35</v>
      </c>
      <c r="K49" s="9" t="s">
        <v>36</v>
      </c>
      <c r="L49" s="9" t="s">
        <v>33</v>
      </c>
      <c r="M49" s="9" t="s">
        <v>33</v>
      </c>
      <c r="N49" s="9" t="s">
        <v>37</v>
      </c>
      <c r="O49" s="9" t="s">
        <v>33</v>
      </c>
      <c r="P49" s="9" t="s">
        <v>131</v>
      </c>
      <c r="Q49" s="9" t="s">
        <v>132</v>
      </c>
      <c r="R49" s="32">
        <v>38233</v>
      </c>
      <c r="S49" s="11">
        <v>272945</v>
      </c>
      <c r="T49" s="12">
        <v>12</v>
      </c>
      <c r="U49" s="11">
        <f t="shared" ref="U49:U58" si="8">IF(S49&gt;0,SLN(S49,2000,12),0)</f>
        <v>22578.75</v>
      </c>
      <c r="V49" s="11">
        <f t="shared" ref="V49:V58" ca="1" si="9">IF(S49-(U49*((NOW()-R49)/365))&gt;2000,S49-(U49*((NOW()-R49)/365)),2000)</f>
        <v>65365.16742673362</v>
      </c>
      <c r="W49" s="11" t="s">
        <v>40</v>
      </c>
      <c r="X49" s="9" t="s">
        <v>133</v>
      </c>
      <c r="Y49" s="9" t="s">
        <v>134</v>
      </c>
      <c r="Z49" s="13">
        <v>39600</v>
      </c>
    </row>
    <row r="50" spans="1:26">
      <c r="A50" s="6">
        <v>1901</v>
      </c>
      <c r="B50" s="7">
        <v>2004</v>
      </c>
      <c r="C50" s="8" t="s">
        <v>28</v>
      </c>
      <c r="D50" s="8" t="s">
        <v>128</v>
      </c>
      <c r="E50" s="8" t="s">
        <v>30</v>
      </c>
      <c r="F50" s="8" t="s">
        <v>31</v>
      </c>
      <c r="G50" s="8" t="s">
        <v>129</v>
      </c>
      <c r="H50" s="8" t="s">
        <v>33</v>
      </c>
      <c r="I50" s="8" t="s">
        <v>130</v>
      </c>
      <c r="J50" s="8" t="s">
        <v>35</v>
      </c>
      <c r="K50" s="9" t="s">
        <v>36</v>
      </c>
      <c r="L50" s="9" t="s">
        <v>33</v>
      </c>
      <c r="M50" s="9" t="s">
        <v>33</v>
      </c>
      <c r="N50" s="9" t="s">
        <v>37</v>
      </c>
      <c r="O50" s="9" t="s">
        <v>33</v>
      </c>
      <c r="P50" s="9" t="s">
        <v>135</v>
      </c>
      <c r="Q50" s="9" t="s">
        <v>136</v>
      </c>
      <c r="R50" s="32">
        <v>38233</v>
      </c>
      <c r="S50" s="11">
        <v>272945</v>
      </c>
      <c r="T50" s="12">
        <v>12</v>
      </c>
      <c r="U50" s="11">
        <f t="shared" si="8"/>
        <v>22578.75</v>
      </c>
      <c r="V50" s="11">
        <f t="shared" ca="1" si="9"/>
        <v>65365.16742673362</v>
      </c>
      <c r="W50" s="11" t="s">
        <v>40</v>
      </c>
      <c r="X50" s="9" t="s">
        <v>133</v>
      </c>
      <c r="Y50" s="9" t="s">
        <v>134</v>
      </c>
      <c r="Z50" s="13">
        <v>39600</v>
      </c>
    </row>
    <row r="51" spans="1:26">
      <c r="A51" s="6">
        <v>1902</v>
      </c>
      <c r="B51" s="7">
        <v>2004</v>
      </c>
      <c r="C51" s="8" t="s">
        <v>28</v>
      </c>
      <c r="D51" s="8" t="s">
        <v>128</v>
      </c>
      <c r="E51" s="8" t="s">
        <v>30</v>
      </c>
      <c r="F51" s="8" t="s">
        <v>31</v>
      </c>
      <c r="G51" s="8" t="s">
        <v>129</v>
      </c>
      <c r="H51" s="8" t="s">
        <v>33</v>
      </c>
      <c r="I51" s="8" t="s">
        <v>130</v>
      </c>
      <c r="J51" s="8" t="s">
        <v>35</v>
      </c>
      <c r="K51" s="9" t="s">
        <v>36</v>
      </c>
      <c r="L51" s="9" t="s">
        <v>33</v>
      </c>
      <c r="M51" s="9" t="s">
        <v>33</v>
      </c>
      <c r="N51" s="9" t="s">
        <v>37</v>
      </c>
      <c r="O51" s="9" t="s">
        <v>33</v>
      </c>
      <c r="P51" s="9" t="s">
        <v>137</v>
      </c>
      <c r="Q51" s="9" t="s">
        <v>138</v>
      </c>
      <c r="R51" s="32">
        <v>38233</v>
      </c>
      <c r="S51" s="11">
        <v>272945</v>
      </c>
      <c r="T51" s="12">
        <v>12</v>
      </c>
      <c r="U51" s="11">
        <f t="shared" si="8"/>
        <v>22578.75</v>
      </c>
      <c r="V51" s="11">
        <f t="shared" ca="1" si="9"/>
        <v>65365.16742673362</v>
      </c>
      <c r="W51" s="11" t="s">
        <v>40</v>
      </c>
      <c r="X51" s="9" t="s">
        <v>133</v>
      </c>
      <c r="Y51" s="9" t="s">
        <v>134</v>
      </c>
      <c r="Z51" s="13">
        <v>39600</v>
      </c>
    </row>
    <row r="52" spans="1:26">
      <c r="A52" s="6">
        <v>1903</v>
      </c>
      <c r="B52" s="7">
        <v>2004</v>
      </c>
      <c r="C52" s="8" t="s">
        <v>28</v>
      </c>
      <c r="D52" s="8" t="s">
        <v>128</v>
      </c>
      <c r="E52" s="8" t="s">
        <v>30</v>
      </c>
      <c r="F52" s="8" t="s">
        <v>31</v>
      </c>
      <c r="G52" s="8" t="s">
        <v>129</v>
      </c>
      <c r="H52" s="8" t="s">
        <v>33</v>
      </c>
      <c r="I52" s="8" t="s">
        <v>130</v>
      </c>
      <c r="J52" s="8" t="s">
        <v>35</v>
      </c>
      <c r="K52" s="9" t="s">
        <v>36</v>
      </c>
      <c r="L52" s="9" t="s">
        <v>33</v>
      </c>
      <c r="M52" s="9" t="s">
        <v>33</v>
      </c>
      <c r="N52" s="9" t="s">
        <v>37</v>
      </c>
      <c r="O52" s="9" t="s">
        <v>33</v>
      </c>
      <c r="P52" s="9" t="s">
        <v>139</v>
      </c>
      <c r="Q52" s="9" t="s">
        <v>140</v>
      </c>
      <c r="R52" s="32">
        <v>38233</v>
      </c>
      <c r="S52" s="11">
        <v>272945</v>
      </c>
      <c r="T52" s="12">
        <v>12</v>
      </c>
      <c r="U52" s="11">
        <f t="shared" si="8"/>
        <v>22578.75</v>
      </c>
      <c r="V52" s="11">
        <f t="shared" ca="1" si="9"/>
        <v>65365.16742673362</v>
      </c>
      <c r="W52" s="11" t="s">
        <v>40</v>
      </c>
      <c r="X52" s="9" t="s">
        <v>133</v>
      </c>
      <c r="Y52" s="9" t="s">
        <v>134</v>
      </c>
      <c r="Z52" s="13">
        <v>39600</v>
      </c>
    </row>
    <row r="53" spans="1:26">
      <c r="A53" s="6">
        <v>1904</v>
      </c>
      <c r="B53" s="7">
        <v>2004</v>
      </c>
      <c r="C53" s="8" t="s">
        <v>28</v>
      </c>
      <c r="D53" s="8" t="s">
        <v>128</v>
      </c>
      <c r="E53" s="8" t="s">
        <v>30</v>
      </c>
      <c r="F53" s="8" t="s">
        <v>31</v>
      </c>
      <c r="G53" s="8" t="s">
        <v>129</v>
      </c>
      <c r="H53" s="8" t="s">
        <v>33</v>
      </c>
      <c r="I53" s="8" t="s">
        <v>130</v>
      </c>
      <c r="J53" s="8" t="s">
        <v>35</v>
      </c>
      <c r="K53" s="9" t="s">
        <v>36</v>
      </c>
      <c r="L53" s="9" t="s">
        <v>33</v>
      </c>
      <c r="M53" s="9" t="s">
        <v>33</v>
      </c>
      <c r="N53" s="9" t="s">
        <v>33</v>
      </c>
      <c r="O53" s="9" t="s">
        <v>33</v>
      </c>
      <c r="P53" s="9" t="s">
        <v>141</v>
      </c>
      <c r="Q53" s="9" t="s">
        <v>142</v>
      </c>
      <c r="R53" s="32">
        <v>38233</v>
      </c>
      <c r="S53" s="11">
        <v>272945</v>
      </c>
      <c r="T53" s="12">
        <v>12</v>
      </c>
      <c r="U53" s="11">
        <f t="shared" si="8"/>
        <v>22578.75</v>
      </c>
      <c r="V53" s="11">
        <f t="shared" ca="1" si="9"/>
        <v>65365.16742673362</v>
      </c>
      <c r="W53" s="11" t="s">
        <v>40</v>
      </c>
      <c r="X53" s="9" t="s">
        <v>133</v>
      </c>
      <c r="Y53" s="9" t="s">
        <v>134</v>
      </c>
      <c r="Z53" s="13">
        <v>39600</v>
      </c>
    </row>
    <row r="54" spans="1:26">
      <c r="A54" s="6">
        <v>1905</v>
      </c>
      <c r="B54" s="7">
        <v>2004</v>
      </c>
      <c r="C54" s="8" t="s">
        <v>28</v>
      </c>
      <c r="D54" s="8" t="s">
        <v>128</v>
      </c>
      <c r="E54" s="8" t="s">
        <v>30</v>
      </c>
      <c r="F54" s="8" t="s">
        <v>31</v>
      </c>
      <c r="G54" s="8" t="s">
        <v>129</v>
      </c>
      <c r="H54" s="8" t="s">
        <v>33</v>
      </c>
      <c r="I54" s="8" t="s">
        <v>130</v>
      </c>
      <c r="J54" s="8" t="s">
        <v>35</v>
      </c>
      <c r="K54" s="9" t="s">
        <v>36</v>
      </c>
      <c r="L54" s="9" t="s">
        <v>33</v>
      </c>
      <c r="M54" s="9" t="s">
        <v>33</v>
      </c>
      <c r="N54" s="9" t="s">
        <v>37</v>
      </c>
      <c r="O54" s="9" t="s">
        <v>33</v>
      </c>
      <c r="P54" s="9" t="s">
        <v>143</v>
      </c>
      <c r="Q54" s="9" t="s">
        <v>144</v>
      </c>
      <c r="R54" s="32">
        <v>38233</v>
      </c>
      <c r="S54" s="11">
        <v>272945</v>
      </c>
      <c r="T54" s="12">
        <v>12</v>
      </c>
      <c r="U54" s="11">
        <f t="shared" si="8"/>
        <v>22578.75</v>
      </c>
      <c r="V54" s="11">
        <f t="shared" ca="1" si="9"/>
        <v>65365.16742673362</v>
      </c>
      <c r="W54" s="11" t="s">
        <v>40</v>
      </c>
      <c r="X54" s="9" t="s">
        <v>133</v>
      </c>
      <c r="Y54" s="9" t="s">
        <v>134</v>
      </c>
      <c r="Z54" s="13">
        <v>39600</v>
      </c>
    </row>
    <row r="55" spans="1:26">
      <c r="A55" s="6">
        <v>1906</v>
      </c>
      <c r="B55" s="7">
        <v>2004</v>
      </c>
      <c r="C55" s="8" t="s">
        <v>28</v>
      </c>
      <c r="D55" s="8" t="s">
        <v>128</v>
      </c>
      <c r="E55" s="8" t="s">
        <v>30</v>
      </c>
      <c r="F55" s="8" t="s">
        <v>31</v>
      </c>
      <c r="G55" s="8" t="s">
        <v>129</v>
      </c>
      <c r="H55" s="8" t="s">
        <v>33</v>
      </c>
      <c r="I55" s="8" t="s">
        <v>130</v>
      </c>
      <c r="J55" s="8" t="s">
        <v>35</v>
      </c>
      <c r="K55" s="9" t="s">
        <v>36</v>
      </c>
      <c r="L55" s="9" t="s">
        <v>33</v>
      </c>
      <c r="M55" s="9" t="s">
        <v>33</v>
      </c>
      <c r="N55" s="9" t="s">
        <v>37</v>
      </c>
      <c r="O55" s="9" t="s">
        <v>33</v>
      </c>
      <c r="P55" s="9" t="s">
        <v>145</v>
      </c>
      <c r="Q55" s="9" t="s">
        <v>146</v>
      </c>
      <c r="R55" s="32">
        <v>38233</v>
      </c>
      <c r="S55" s="11">
        <v>272945</v>
      </c>
      <c r="T55" s="12">
        <v>12</v>
      </c>
      <c r="U55" s="11">
        <f t="shared" si="8"/>
        <v>22578.75</v>
      </c>
      <c r="V55" s="11">
        <f t="shared" ca="1" si="9"/>
        <v>65365.16742673362</v>
      </c>
      <c r="W55" s="11" t="s">
        <v>40</v>
      </c>
      <c r="X55" s="9" t="s">
        <v>133</v>
      </c>
      <c r="Y55" s="9" t="s">
        <v>134</v>
      </c>
      <c r="Z55" s="13">
        <v>39600</v>
      </c>
    </row>
    <row r="56" spans="1:26">
      <c r="A56" s="6">
        <v>1907</v>
      </c>
      <c r="B56" s="7">
        <v>2004</v>
      </c>
      <c r="C56" s="8" t="s">
        <v>28</v>
      </c>
      <c r="D56" s="8" t="s">
        <v>128</v>
      </c>
      <c r="E56" s="8" t="s">
        <v>30</v>
      </c>
      <c r="F56" s="8" t="s">
        <v>31</v>
      </c>
      <c r="G56" s="8" t="s">
        <v>129</v>
      </c>
      <c r="H56" s="8" t="s">
        <v>33</v>
      </c>
      <c r="I56" s="8" t="s">
        <v>130</v>
      </c>
      <c r="J56" s="8" t="s">
        <v>35</v>
      </c>
      <c r="K56" s="9" t="s">
        <v>36</v>
      </c>
      <c r="L56" s="9" t="s">
        <v>33</v>
      </c>
      <c r="M56" s="9" t="s">
        <v>33</v>
      </c>
      <c r="N56" s="9" t="s">
        <v>37</v>
      </c>
      <c r="O56" s="9" t="s">
        <v>33</v>
      </c>
      <c r="P56" s="9" t="s">
        <v>147</v>
      </c>
      <c r="Q56" s="9" t="s">
        <v>148</v>
      </c>
      <c r="R56" s="32">
        <v>38233</v>
      </c>
      <c r="S56" s="11">
        <v>272945</v>
      </c>
      <c r="T56" s="12">
        <v>12</v>
      </c>
      <c r="U56" s="11">
        <f t="shared" si="8"/>
        <v>22578.75</v>
      </c>
      <c r="V56" s="11">
        <f t="shared" ca="1" si="9"/>
        <v>65365.16742673362</v>
      </c>
      <c r="W56" s="11" t="s">
        <v>40</v>
      </c>
      <c r="X56" s="9" t="s">
        <v>133</v>
      </c>
      <c r="Y56" s="9" t="s">
        <v>134</v>
      </c>
      <c r="Z56" s="13">
        <v>39600</v>
      </c>
    </row>
    <row r="57" spans="1:26">
      <c r="A57" s="6">
        <v>1908</v>
      </c>
      <c r="B57" s="7">
        <v>2004</v>
      </c>
      <c r="C57" s="8" t="s">
        <v>28</v>
      </c>
      <c r="D57" s="8" t="s">
        <v>128</v>
      </c>
      <c r="E57" s="8" t="s">
        <v>30</v>
      </c>
      <c r="F57" s="8" t="s">
        <v>31</v>
      </c>
      <c r="G57" s="8" t="s">
        <v>129</v>
      </c>
      <c r="H57" s="8" t="s">
        <v>33</v>
      </c>
      <c r="I57" s="8" t="s">
        <v>130</v>
      </c>
      <c r="J57" s="8" t="s">
        <v>35</v>
      </c>
      <c r="K57" s="9" t="s">
        <v>36</v>
      </c>
      <c r="L57" s="9" t="s">
        <v>33</v>
      </c>
      <c r="M57" s="9" t="s">
        <v>33</v>
      </c>
      <c r="N57" s="9" t="s">
        <v>33</v>
      </c>
      <c r="O57" s="9" t="s">
        <v>33</v>
      </c>
      <c r="P57" s="9" t="s">
        <v>149</v>
      </c>
      <c r="Q57" s="9" t="s">
        <v>150</v>
      </c>
      <c r="R57" s="32">
        <v>38233</v>
      </c>
      <c r="S57" s="11">
        <v>272945</v>
      </c>
      <c r="T57" s="12">
        <v>12</v>
      </c>
      <c r="U57" s="11">
        <f t="shared" si="8"/>
        <v>22578.75</v>
      </c>
      <c r="V57" s="11">
        <f t="shared" ca="1" si="9"/>
        <v>65365.16742673362</v>
      </c>
      <c r="W57" s="11" t="s">
        <v>40</v>
      </c>
      <c r="X57" s="9" t="s">
        <v>133</v>
      </c>
      <c r="Y57" s="9" t="s">
        <v>134</v>
      </c>
      <c r="Z57" s="13">
        <v>39600</v>
      </c>
    </row>
    <row r="58" spans="1:26">
      <c r="A58" s="6">
        <v>1909</v>
      </c>
      <c r="B58" s="7">
        <v>2004</v>
      </c>
      <c r="C58" s="8" t="s">
        <v>28</v>
      </c>
      <c r="D58" s="8" t="s">
        <v>128</v>
      </c>
      <c r="E58" s="8" t="s">
        <v>30</v>
      </c>
      <c r="F58" s="8" t="s">
        <v>31</v>
      </c>
      <c r="G58" s="8" t="s">
        <v>129</v>
      </c>
      <c r="H58" s="8" t="s">
        <v>33</v>
      </c>
      <c r="I58" s="8" t="s">
        <v>130</v>
      </c>
      <c r="J58" s="8" t="s">
        <v>35</v>
      </c>
      <c r="K58" s="9" t="s">
        <v>36</v>
      </c>
      <c r="L58" s="9" t="s">
        <v>33</v>
      </c>
      <c r="M58" s="9" t="s">
        <v>33</v>
      </c>
      <c r="N58" s="9" t="s">
        <v>33</v>
      </c>
      <c r="O58" s="9" t="s">
        <v>33</v>
      </c>
      <c r="P58" s="9" t="s">
        <v>151</v>
      </c>
      <c r="Q58" s="9" t="s">
        <v>152</v>
      </c>
      <c r="R58" s="32">
        <v>38233</v>
      </c>
      <c r="S58" s="11">
        <v>272945</v>
      </c>
      <c r="T58" s="12">
        <v>12</v>
      </c>
      <c r="U58" s="11">
        <f t="shared" si="8"/>
        <v>22578.75</v>
      </c>
      <c r="V58" s="11">
        <f t="shared" ca="1" si="9"/>
        <v>65365.16742673362</v>
      </c>
      <c r="W58" s="11" t="s">
        <v>40</v>
      </c>
      <c r="X58" s="9" t="s">
        <v>133</v>
      </c>
      <c r="Y58" s="9" t="s">
        <v>134</v>
      </c>
      <c r="Z58" s="13">
        <v>39600</v>
      </c>
    </row>
    <row r="59" spans="1:26">
      <c r="A59" s="15">
        <f>COUNT(B49:B58)</f>
        <v>10</v>
      </c>
      <c r="B59" s="378" t="s">
        <v>153</v>
      </c>
      <c r="C59" s="378"/>
      <c r="D59" s="378"/>
      <c r="E59" s="378"/>
      <c r="F59" s="378"/>
      <c r="G59" s="378"/>
      <c r="H59" s="378"/>
      <c r="I59" s="378"/>
      <c r="J59" s="378"/>
      <c r="K59" s="53"/>
      <c r="L59" s="53"/>
      <c r="M59" s="53"/>
      <c r="N59" s="53"/>
      <c r="O59" s="53"/>
      <c r="P59" s="16"/>
      <c r="Q59" s="16"/>
      <c r="R59" s="16"/>
      <c r="S59" s="16"/>
      <c r="T59" s="19"/>
      <c r="U59" s="16"/>
      <c r="V59" s="16"/>
      <c r="W59" s="16"/>
      <c r="X59" s="54"/>
      <c r="Y59" s="54"/>
      <c r="Z59" s="16"/>
    </row>
    <row r="60" spans="1:2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6"/>
      <c r="L60" s="26"/>
      <c r="M60" s="26"/>
      <c r="N60" s="26"/>
      <c r="O60" s="26"/>
      <c r="P60" s="26"/>
      <c r="Q60" s="26"/>
      <c r="R60" s="26"/>
      <c r="S60" s="27"/>
      <c r="T60" s="28"/>
      <c r="U60" s="27"/>
      <c r="V60" s="27"/>
      <c r="W60" s="26"/>
      <c r="X60" s="55"/>
      <c r="Y60" s="55"/>
      <c r="Z60" s="26"/>
    </row>
    <row r="61" spans="1:26">
      <c r="K61" s="57"/>
      <c r="L61" s="57"/>
      <c r="M61" s="57"/>
      <c r="N61" s="57"/>
      <c r="O61" s="57"/>
      <c r="P61" s="58"/>
      <c r="Q61" s="58"/>
      <c r="R61" s="58"/>
      <c r="S61" s="58"/>
      <c r="T61" s="58"/>
      <c r="U61" s="58"/>
      <c r="V61" s="58"/>
      <c r="W61" s="58"/>
      <c r="Z61" s="58"/>
    </row>
    <row r="62" spans="1:26">
      <c r="A62" s="14">
        <v>2036</v>
      </c>
      <c r="B62" s="30">
        <v>2007</v>
      </c>
      <c r="C62" s="31" t="s">
        <v>28</v>
      </c>
      <c r="D62" s="31" t="s">
        <v>128</v>
      </c>
      <c r="E62" s="31" t="s">
        <v>30</v>
      </c>
      <c r="F62" s="31" t="s">
        <v>31</v>
      </c>
      <c r="G62" s="31" t="s">
        <v>129</v>
      </c>
      <c r="H62" s="31" t="s">
        <v>33</v>
      </c>
      <c r="I62" s="31" t="s">
        <v>154</v>
      </c>
      <c r="J62" s="31" t="s">
        <v>35</v>
      </c>
      <c r="K62" s="9" t="s">
        <v>36</v>
      </c>
      <c r="L62" s="9" t="s">
        <v>33</v>
      </c>
      <c r="M62" s="9" t="s">
        <v>33</v>
      </c>
      <c r="N62" s="9" t="s">
        <v>37</v>
      </c>
      <c r="O62" s="9" t="s">
        <v>33</v>
      </c>
      <c r="P62" s="9" t="s">
        <v>155</v>
      </c>
      <c r="Q62" s="34" t="s">
        <v>156</v>
      </c>
      <c r="R62" s="59">
        <v>39147</v>
      </c>
      <c r="S62" s="11">
        <v>316940</v>
      </c>
      <c r="T62" s="12">
        <v>12</v>
      </c>
      <c r="U62" s="11">
        <f t="shared" ref="U62:U71" si="10">IF(S62&gt;0,SLN(S62,2000,12),0)</f>
        <v>26245</v>
      </c>
      <c r="V62" s="11">
        <f t="shared" ref="V62:V71" ca="1" si="11">IF(S62-(U62*((NOW()-R62)/365))&gt;2000,S62-(U62*((NOW()-R62)/365)),2000)</f>
        <v>141374.51412771741</v>
      </c>
      <c r="W62" s="11" t="s">
        <v>40</v>
      </c>
      <c r="X62" s="9" t="s">
        <v>133</v>
      </c>
      <c r="Y62" s="9" t="s">
        <v>157</v>
      </c>
      <c r="Z62" s="13">
        <v>39600</v>
      </c>
    </row>
    <row r="63" spans="1:26">
      <c r="A63" s="14">
        <v>2037</v>
      </c>
      <c r="B63" s="30">
        <v>2007</v>
      </c>
      <c r="C63" s="31" t="s">
        <v>28</v>
      </c>
      <c r="D63" s="31" t="s">
        <v>128</v>
      </c>
      <c r="E63" s="31" t="s">
        <v>30</v>
      </c>
      <c r="F63" s="31" t="s">
        <v>31</v>
      </c>
      <c r="G63" s="31" t="s">
        <v>129</v>
      </c>
      <c r="H63" s="31" t="s">
        <v>33</v>
      </c>
      <c r="I63" s="31" t="s">
        <v>154</v>
      </c>
      <c r="J63" s="31" t="s">
        <v>35</v>
      </c>
      <c r="K63" s="9" t="s">
        <v>36</v>
      </c>
      <c r="L63" s="9" t="s">
        <v>33</v>
      </c>
      <c r="M63" s="9" t="s">
        <v>33</v>
      </c>
      <c r="N63" s="9" t="s">
        <v>37</v>
      </c>
      <c r="O63" s="9" t="s">
        <v>33</v>
      </c>
      <c r="P63" s="9" t="s">
        <v>158</v>
      </c>
      <c r="Q63" s="34" t="s">
        <v>159</v>
      </c>
      <c r="R63" s="59">
        <v>39149</v>
      </c>
      <c r="S63" s="11">
        <v>316940</v>
      </c>
      <c r="T63" s="12">
        <v>12</v>
      </c>
      <c r="U63" s="11">
        <f t="shared" si="10"/>
        <v>26245</v>
      </c>
      <c r="V63" s="11">
        <f t="shared" ca="1" si="11"/>
        <v>141518.3223468955</v>
      </c>
      <c r="W63" s="11" t="s">
        <v>40</v>
      </c>
      <c r="X63" s="9" t="s">
        <v>133</v>
      </c>
      <c r="Y63" s="9" t="s">
        <v>157</v>
      </c>
      <c r="Z63" s="13">
        <v>39600</v>
      </c>
    </row>
    <row r="64" spans="1:26">
      <c r="A64" s="14">
        <v>2038</v>
      </c>
      <c r="B64" s="30">
        <v>2007</v>
      </c>
      <c r="C64" s="31" t="s">
        <v>28</v>
      </c>
      <c r="D64" s="31" t="s">
        <v>128</v>
      </c>
      <c r="E64" s="31" t="s">
        <v>30</v>
      </c>
      <c r="F64" s="31" t="s">
        <v>31</v>
      </c>
      <c r="G64" s="31" t="s">
        <v>129</v>
      </c>
      <c r="H64" s="31" t="s">
        <v>33</v>
      </c>
      <c r="I64" s="31" t="s">
        <v>154</v>
      </c>
      <c r="J64" s="31" t="s">
        <v>35</v>
      </c>
      <c r="K64" s="9" t="s">
        <v>36</v>
      </c>
      <c r="L64" s="9" t="s">
        <v>33</v>
      </c>
      <c r="M64" s="9" t="s">
        <v>33</v>
      </c>
      <c r="N64" s="9" t="s">
        <v>37</v>
      </c>
      <c r="O64" s="9" t="s">
        <v>33</v>
      </c>
      <c r="P64" s="9" t="s">
        <v>160</v>
      </c>
      <c r="Q64" s="34" t="s">
        <v>161</v>
      </c>
      <c r="R64" s="59">
        <v>39147</v>
      </c>
      <c r="S64" s="11">
        <v>316940</v>
      </c>
      <c r="T64" s="12">
        <v>12</v>
      </c>
      <c r="U64" s="11">
        <f t="shared" si="10"/>
        <v>26245</v>
      </c>
      <c r="V64" s="11">
        <f t="shared" ca="1" si="11"/>
        <v>141374.51412771741</v>
      </c>
      <c r="W64" s="11" t="s">
        <v>40</v>
      </c>
      <c r="X64" s="9" t="s">
        <v>133</v>
      </c>
      <c r="Y64" s="9" t="s">
        <v>157</v>
      </c>
      <c r="Z64" s="13">
        <v>39600</v>
      </c>
    </row>
    <row r="65" spans="1:26">
      <c r="A65" s="14">
        <v>2039</v>
      </c>
      <c r="B65" s="30">
        <v>2007</v>
      </c>
      <c r="C65" s="31" t="s">
        <v>28</v>
      </c>
      <c r="D65" s="31" t="s">
        <v>128</v>
      </c>
      <c r="E65" s="31" t="s">
        <v>30</v>
      </c>
      <c r="F65" s="31" t="s">
        <v>31</v>
      </c>
      <c r="G65" s="31" t="s">
        <v>129</v>
      </c>
      <c r="H65" s="31" t="s">
        <v>33</v>
      </c>
      <c r="I65" s="31" t="s">
        <v>154</v>
      </c>
      <c r="J65" s="31" t="s">
        <v>35</v>
      </c>
      <c r="K65" s="9" t="s">
        <v>36</v>
      </c>
      <c r="L65" s="9" t="s">
        <v>33</v>
      </c>
      <c r="M65" s="9" t="s">
        <v>33</v>
      </c>
      <c r="N65" s="9" t="s">
        <v>37</v>
      </c>
      <c r="O65" s="9" t="s">
        <v>33</v>
      </c>
      <c r="P65" s="9" t="s">
        <v>162</v>
      </c>
      <c r="Q65" s="34" t="s">
        <v>163</v>
      </c>
      <c r="R65" s="59">
        <v>39148</v>
      </c>
      <c r="S65" s="11">
        <v>316940</v>
      </c>
      <c r="T65" s="12">
        <v>12</v>
      </c>
      <c r="U65" s="11">
        <f t="shared" si="10"/>
        <v>26245</v>
      </c>
      <c r="V65" s="11">
        <f t="shared" ca="1" si="11"/>
        <v>141446.41823730644</v>
      </c>
      <c r="W65" s="11" t="s">
        <v>40</v>
      </c>
      <c r="X65" s="9" t="s">
        <v>133</v>
      </c>
      <c r="Y65" s="9" t="s">
        <v>157</v>
      </c>
      <c r="Z65" s="13">
        <v>39600</v>
      </c>
    </row>
    <row r="66" spans="1:26" customFormat="1">
      <c r="A66" s="14">
        <v>2047</v>
      </c>
      <c r="B66" s="30">
        <v>2011</v>
      </c>
      <c r="C66" s="31" t="s">
        <v>28</v>
      </c>
      <c r="D66" s="31" t="s">
        <v>128</v>
      </c>
      <c r="E66" s="31" t="s">
        <v>30</v>
      </c>
      <c r="F66" s="31" t="s">
        <v>31</v>
      </c>
      <c r="G66" s="31" t="s">
        <v>129</v>
      </c>
      <c r="H66" s="31" t="s">
        <v>33</v>
      </c>
      <c r="I66" s="31" t="s">
        <v>154</v>
      </c>
      <c r="J66" s="31" t="s">
        <v>35</v>
      </c>
      <c r="K66" s="9" t="s">
        <v>36</v>
      </c>
      <c r="L66" s="9" t="s">
        <v>33</v>
      </c>
      <c r="M66" s="9" t="s">
        <v>33</v>
      </c>
      <c r="N66" s="9" t="s">
        <v>33</v>
      </c>
      <c r="O66" s="9" t="s">
        <v>33</v>
      </c>
      <c r="P66" s="34" t="s">
        <v>164</v>
      </c>
      <c r="Q66" s="34" t="s">
        <v>165</v>
      </c>
      <c r="R66" s="59">
        <v>40702</v>
      </c>
      <c r="S66" s="11">
        <v>387228</v>
      </c>
      <c r="T66" s="12">
        <v>12</v>
      </c>
      <c r="U66" s="11">
        <f t="shared" si="10"/>
        <v>32102.333333333332</v>
      </c>
      <c r="V66" s="11">
        <f t="shared" ca="1" si="11"/>
        <v>309244.71651624178</v>
      </c>
      <c r="W66" s="11" t="s">
        <v>40</v>
      </c>
      <c r="X66" s="9" t="s">
        <v>133</v>
      </c>
      <c r="Y66" s="9" t="s">
        <v>157</v>
      </c>
      <c r="Z66" s="13">
        <v>39600</v>
      </c>
    </row>
    <row r="67" spans="1:26" customFormat="1">
      <c r="A67" s="14">
        <v>2048</v>
      </c>
      <c r="B67" s="30">
        <v>2011</v>
      </c>
      <c r="C67" s="31" t="s">
        <v>28</v>
      </c>
      <c r="D67" s="31" t="s">
        <v>128</v>
      </c>
      <c r="E67" s="31" t="s">
        <v>30</v>
      </c>
      <c r="F67" s="31" t="s">
        <v>31</v>
      </c>
      <c r="G67" s="31" t="s">
        <v>129</v>
      </c>
      <c r="H67" s="31" t="s">
        <v>33</v>
      </c>
      <c r="I67" s="31" t="s">
        <v>154</v>
      </c>
      <c r="J67" s="31" t="s">
        <v>35</v>
      </c>
      <c r="K67" s="9" t="s">
        <v>36</v>
      </c>
      <c r="L67" s="9" t="s">
        <v>33</v>
      </c>
      <c r="M67" s="9" t="s">
        <v>33</v>
      </c>
      <c r="N67" s="9" t="s">
        <v>33</v>
      </c>
      <c r="O67" s="9" t="s">
        <v>33</v>
      </c>
      <c r="P67" s="34" t="s">
        <v>166</v>
      </c>
      <c r="Q67" s="34" t="s">
        <v>167</v>
      </c>
      <c r="R67" s="59">
        <v>40702</v>
      </c>
      <c r="S67" s="11">
        <v>387228</v>
      </c>
      <c r="T67" s="12">
        <v>12</v>
      </c>
      <c r="U67" s="11">
        <f t="shared" si="10"/>
        <v>32102.333333333332</v>
      </c>
      <c r="V67" s="11">
        <f t="shared" ca="1" si="11"/>
        <v>309244.71651624178</v>
      </c>
      <c r="W67" s="11" t="s">
        <v>40</v>
      </c>
      <c r="X67" s="9" t="s">
        <v>133</v>
      </c>
      <c r="Y67" s="9" t="s">
        <v>157</v>
      </c>
      <c r="Z67" s="13">
        <v>39600</v>
      </c>
    </row>
    <row r="68" spans="1:26" customFormat="1">
      <c r="A68" s="14">
        <v>2049</v>
      </c>
      <c r="B68" s="30">
        <v>2011</v>
      </c>
      <c r="C68" s="31" t="s">
        <v>28</v>
      </c>
      <c r="D68" s="31" t="s">
        <v>128</v>
      </c>
      <c r="E68" s="31" t="s">
        <v>30</v>
      </c>
      <c r="F68" s="31" t="s">
        <v>31</v>
      </c>
      <c r="G68" s="31" t="s">
        <v>129</v>
      </c>
      <c r="H68" s="31" t="s">
        <v>33</v>
      </c>
      <c r="I68" s="31" t="s">
        <v>154</v>
      </c>
      <c r="J68" s="31" t="s">
        <v>35</v>
      </c>
      <c r="K68" s="9" t="s">
        <v>36</v>
      </c>
      <c r="L68" s="9" t="s">
        <v>33</v>
      </c>
      <c r="M68" s="9" t="s">
        <v>33</v>
      </c>
      <c r="N68" s="9" t="s">
        <v>33</v>
      </c>
      <c r="O68" s="9" t="s">
        <v>33</v>
      </c>
      <c r="P68" s="34" t="s">
        <v>168</v>
      </c>
      <c r="Q68" s="34" t="s">
        <v>169</v>
      </c>
      <c r="R68" s="59">
        <v>40703</v>
      </c>
      <c r="S68" s="11">
        <v>387228</v>
      </c>
      <c r="T68" s="12">
        <v>12</v>
      </c>
      <c r="U68" s="11">
        <f t="shared" si="10"/>
        <v>32102.333333333332</v>
      </c>
      <c r="V68" s="11">
        <f t="shared" ca="1" si="11"/>
        <v>309332.66811441531</v>
      </c>
      <c r="W68" s="11" t="s">
        <v>40</v>
      </c>
      <c r="X68" s="9" t="s">
        <v>133</v>
      </c>
      <c r="Y68" s="9" t="s">
        <v>157</v>
      </c>
      <c r="Z68" s="13">
        <v>39600</v>
      </c>
    </row>
    <row r="69" spans="1:26" customFormat="1">
      <c r="A69" s="14">
        <v>2050</v>
      </c>
      <c r="B69" s="30">
        <v>2011</v>
      </c>
      <c r="C69" s="31" t="s">
        <v>28</v>
      </c>
      <c r="D69" s="31" t="s">
        <v>128</v>
      </c>
      <c r="E69" s="31" t="s">
        <v>30</v>
      </c>
      <c r="F69" s="31" t="s">
        <v>31</v>
      </c>
      <c r="G69" s="31" t="s">
        <v>129</v>
      </c>
      <c r="H69" s="31" t="s">
        <v>33</v>
      </c>
      <c r="I69" s="31" t="s">
        <v>154</v>
      </c>
      <c r="J69" s="31" t="s">
        <v>35</v>
      </c>
      <c r="K69" s="9" t="s">
        <v>36</v>
      </c>
      <c r="L69" s="9" t="s">
        <v>33</v>
      </c>
      <c r="M69" s="9" t="s">
        <v>33</v>
      </c>
      <c r="N69" s="9" t="s">
        <v>33</v>
      </c>
      <c r="O69" s="9" t="s">
        <v>33</v>
      </c>
      <c r="P69" s="34" t="s">
        <v>170</v>
      </c>
      <c r="Q69" s="34" t="s">
        <v>171</v>
      </c>
      <c r="R69" s="59">
        <v>40703</v>
      </c>
      <c r="S69" s="11">
        <v>387228</v>
      </c>
      <c r="T69" s="12">
        <v>12</v>
      </c>
      <c r="U69" s="11">
        <f t="shared" si="10"/>
        <v>32102.333333333332</v>
      </c>
      <c r="V69" s="11">
        <f t="shared" ca="1" si="11"/>
        <v>309332.66811441531</v>
      </c>
      <c r="W69" s="11" t="s">
        <v>40</v>
      </c>
      <c r="X69" s="9" t="s">
        <v>133</v>
      </c>
      <c r="Y69" s="9" t="s">
        <v>157</v>
      </c>
      <c r="Z69" s="13">
        <v>39600</v>
      </c>
    </row>
    <row r="70" spans="1:26" customFormat="1">
      <c r="A70" s="14">
        <v>2051</v>
      </c>
      <c r="B70" s="30">
        <v>2011</v>
      </c>
      <c r="C70" s="31" t="s">
        <v>28</v>
      </c>
      <c r="D70" s="31" t="s">
        <v>128</v>
      </c>
      <c r="E70" s="31" t="s">
        <v>30</v>
      </c>
      <c r="F70" s="31" t="s">
        <v>31</v>
      </c>
      <c r="G70" s="31" t="s">
        <v>129</v>
      </c>
      <c r="H70" s="31" t="s">
        <v>33</v>
      </c>
      <c r="I70" s="31" t="s">
        <v>154</v>
      </c>
      <c r="J70" s="31" t="s">
        <v>35</v>
      </c>
      <c r="K70" s="9" t="s">
        <v>36</v>
      </c>
      <c r="L70" s="9" t="s">
        <v>33</v>
      </c>
      <c r="M70" s="9" t="s">
        <v>33</v>
      </c>
      <c r="N70" s="9" t="s">
        <v>33</v>
      </c>
      <c r="O70" s="9" t="s">
        <v>33</v>
      </c>
      <c r="P70" s="34" t="s">
        <v>172</v>
      </c>
      <c r="Q70" s="34" t="s">
        <v>173</v>
      </c>
      <c r="R70" s="59">
        <v>40707</v>
      </c>
      <c r="S70" s="11">
        <v>387228</v>
      </c>
      <c r="T70" s="12">
        <v>12</v>
      </c>
      <c r="U70" s="11">
        <f t="shared" si="10"/>
        <v>32102.333333333332</v>
      </c>
      <c r="V70" s="11">
        <f t="shared" ca="1" si="11"/>
        <v>309684.47450710938</v>
      </c>
      <c r="W70" s="11" t="s">
        <v>40</v>
      </c>
      <c r="X70" s="9" t="s">
        <v>133</v>
      </c>
      <c r="Y70" s="9" t="s">
        <v>157</v>
      </c>
      <c r="Z70" s="13">
        <v>39600</v>
      </c>
    </row>
    <row r="71" spans="1:26" customFormat="1">
      <c r="A71" s="14">
        <v>2052</v>
      </c>
      <c r="B71" s="30">
        <v>2011</v>
      </c>
      <c r="C71" s="31" t="s">
        <v>28</v>
      </c>
      <c r="D71" s="31" t="s">
        <v>128</v>
      </c>
      <c r="E71" s="31" t="s">
        <v>30</v>
      </c>
      <c r="F71" s="31" t="s">
        <v>31</v>
      </c>
      <c r="G71" s="31" t="s">
        <v>129</v>
      </c>
      <c r="H71" s="31" t="s">
        <v>33</v>
      </c>
      <c r="I71" s="31" t="s">
        <v>154</v>
      </c>
      <c r="J71" s="31" t="s">
        <v>35</v>
      </c>
      <c r="K71" s="9" t="s">
        <v>36</v>
      </c>
      <c r="L71" s="9" t="s">
        <v>33</v>
      </c>
      <c r="M71" s="9" t="s">
        <v>33</v>
      </c>
      <c r="N71" s="9" t="s">
        <v>33</v>
      </c>
      <c r="O71" s="9" t="s">
        <v>33</v>
      </c>
      <c r="P71" s="34" t="s">
        <v>174</v>
      </c>
      <c r="Q71" s="34" t="s">
        <v>175</v>
      </c>
      <c r="R71" s="59">
        <v>40707</v>
      </c>
      <c r="S71" s="11">
        <v>387228</v>
      </c>
      <c r="T71" s="12">
        <v>12</v>
      </c>
      <c r="U71" s="11">
        <f t="shared" si="10"/>
        <v>32102.333333333332</v>
      </c>
      <c r="V71" s="11">
        <f t="shared" ca="1" si="11"/>
        <v>309684.47450710938</v>
      </c>
      <c r="W71" s="11" t="s">
        <v>40</v>
      </c>
      <c r="X71" s="9" t="s">
        <v>133</v>
      </c>
      <c r="Y71" s="9" t="s">
        <v>157</v>
      </c>
      <c r="Z71" s="13">
        <v>39600</v>
      </c>
    </row>
    <row r="72" spans="1:26">
      <c r="A72" s="44">
        <f>COUNT(B62:B71)</f>
        <v>10</v>
      </c>
      <c r="B72" s="376" t="s">
        <v>176</v>
      </c>
      <c r="C72" s="376"/>
      <c r="D72" s="376"/>
      <c r="E72" s="60"/>
      <c r="F72" s="60"/>
      <c r="G72" s="60"/>
      <c r="H72" s="60"/>
      <c r="I72" s="15"/>
      <c r="J72" s="60"/>
      <c r="K72" s="16"/>
      <c r="L72" s="16"/>
      <c r="M72" s="16"/>
      <c r="N72" s="16"/>
      <c r="O72" s="16"/>
      <c r="P72" s="16"/>
      <c r="Q72" s="16"/>
      <c r="R72" s="16"/>
      <c r="S72" s="16"/>
      <c r="T72" s="19"/>
      <c r="U72" s="16"/>
      <c r="V72" s="16"/>
      <c r="W72" s="16"/>
      <c r="X72" s="54"/>
      <c r="Y72" s="54"/>
      <c r="Z72" s="16"/>
    </row>
    <row r="73" spans="1:26" s="65" customFormat="1">
      <c r="A73" s="61"/>
      <c r="B73" s="61"/>
      <c r="C73" s="61"/>
      <c r="D73" s="61"/>
      <c r="E73" s="61"/>
      <c r="F73" s="61"/>
      <c r="G73" s="61"/>
      <c r="H73" s="24"/>
      <c r="I73" s="61"/>
      <c r="J73" s="61"/>
      <c r="K73" s="26"/>
      <c r="L73" s="26"/>
      <c r="M73" s="26"/>
      <c r="N73" s="26"/>
      <c r="O73" s="26"/>
      <c r="P73" s="62"/>
      <c r="Q73" s="62"/>
      <c r="R73" s="63"/>
      <c r="S73" s="27"/>
      <c r="T73" s="28"/>
      <c r="U73" s="27"/>
      <c r="V73" s="27"/>
      <c r="W73" s="27"/>
      <c r="X73" s="26"/>
      <c r="Y73" s="26"/>
      <c r="Z73" s="64"/>
    </row>
    <row r="74" spans="1:26" s="47" customFormat="1">
      <c r="A74" s="6" t="s">
        <v>177</v>
      </c>
      <c r="B74" s="66">
        <v>2007</v>
      </c>
      <c r="C74" s="31" t="s">
        <v>28</v>
      </c>
      <c r="D74" s="67" t="s">
        <v>178</v>
      </c>
      <c r="E74" s="31" t="s">
        <v>30</v>
      </c>
      <c r="F74" s="31" t="s">
        <v>31</v>
      </c>
      <c r="G74" s="31" t="s">
        <v>129</v>
      </c>
      <c r="H74" s="31" t="s">
        <v>33</v>
      </c>
      <c r="I74" s="31" t="s">
        <v>154</v>
      </c>
      <c r="J74" s="31" t="s">
        <v>35</v>
      </c>
      <c r="K74" s="34" t="s">
        <v>36</v>
      </c>
      <c r="L74" s="9" t="s">
        <v>33</v>
      </c>
      <c r="M74" s="9" t="s">
        <v>33</v>
      </c>
      <c r="N74" s="9" t="s">
        <v>33</v>
      </c>
      <c r="O74" s="9" t="s">
        <v>33</v>
      </c>
      <c r="P74" s="34" t="s">
        <v>179</v>
      </c>
      <c r="Q74" s="34" t="s">
        <v>180</v>
      </c>
      <c r="R74" s="10">
        <v>39433</v>
      </c>
      <c r="S74" s="11">
        <v>335060</v>
      </c>
      <c r="T74" s="12">
        <v>12</v>
      </c>
      <c r="U74" s="11">
        <f t="shared" ref="U74:U86" si="12">IF(S74&gt;0,SLN(S74,2000,12),0)</f>
        <v>27755</v>
      </c>
      <c r="V74" s="11">
        <f t="shared" ref="V74:V93" ca="1" si="13">IF(S74-(U74*((NOW()-R74)/365))&gt;2000,S74-(U74*((NOW()-R74)/365)),2000)</f>
        <v>171141.14796132344</v>
      </c>
      <c r="W74" s="11" t="s">
        <v>40</v>
      </c>
      <c r="X74" s="9" t="s">
        <v>181</v>
      </c>
      <c r="Y74" s="9" t="s">
        <v>182</v>
      </c>
      <c r="Z74" s="13">
        <v>39600</v>
      </c>
    </row>
    <row r="75" spans="1:26" s="47" customFormat="1">
      <c r="A75" s="6" t="s">
        <v>183</v>
      </c>
      <c r="B75" s="66">
        <v>2007</v>
      </c>
      <c r="C75" s="31" t="s">
        <v>28</v>
      </c>
      <c r="D75" s="67" t="s">
        <v>178</v>
      </c>
      <c r="E75" s="31" t="s">
        <v>30</v>
      </c>
      <c r="F75" s="31" t="s">
        <v>31</v>
      </c>
      <c r="G75" s="31" t="s">
        <v>129</v>
      </c>
      <c r="H75" s="31" t="s">
        <v>33</v>
      </c>
      <c r="I75" s="31" t="s">
        <v>154</v>
      </c>
      <c r="J75" s="31" t="s">
        <v>35</v>
      </c>
      <c r="K75" s="34" t="s">
        <v>36</v>
      </c>
      <c r="L75" s="9" t="s">
        <v>33</v>
      </c>
      <c r="M75" s="9" t="s">
        <v>33</v>
      </c>
      <c r="N75" s="9" t="s">
        <v>33</v>
      </c>
      <c r="O75" s="9" t="s">
        <v>33</v>
      </c>
      <c r="P75" s="34" t="s">
        <v>184</v>
      </c>
      <c r="Q75" s="34" t="s">
        <v>185</v>
      </c>
      <c r="R75" s="10">
        <v>39433</v>
      </c>
      <c r="S75" s="11">
        <v>335060</v>
      </c>
      <c r="T75" s="12">
        <v>12</v>
      </c>
      <c r="U75" s="11">
        <f t="shared" si="12"/>
        <v>27755</v>
      </c>
      <c r="V75" s="11">
        <f t="shared" ca="1" si="13"/>
        <v>171141.14796132344</v>
      </c>
      <c r="W75" s="11" t="s">
        <v>40</v>
      </c>
      <c r="X75" s="9" t="s">
        <v>181</v>
      </c>
      <c r="Y75" s="9" t="s">
        <v>182</v>
      </c>
      <c r="Z75" s="13">
        <v>39600</v>
      </c>
    </row>
    <row r="76" spans="1:26" s="47" customFormat="1">
      <c r="A76" s="6" t="s">
        <v>186</v>
      </c>
      <c r="B76" s="66">
        <v>2007</v>
      </c>
      <c r="C76" s="31" t="s">
        <v>28</v>
      </c>
      <c r="D76" s="67" t="s">
        <v>178</v>
      </c>
      <c r="E76" s="31" t="s">
        <v>30</v>
      </c>
      <c r="F76" s="31" t="s">
        <v>31</v>
      </c>
      <c r="G76" s="31" t="s">
        <v>129</v>
      </c>
      <c r="H76" s="31" t="s">
        <v>33</v>
      </c>
      <c r="I76" s="31" t="s">
        <v>154</v>
      </c>
      <c r="J76" s="31" t="s">
        <v>35</v>
      </c>
      <c r="K76" s="34" t="s">
        <v>36</v>
      </c>
      <c r="L76" s="9" t="s">
        <v>33</v>
      </c>
      <c r="M76" s="9" t="s">
        <v>33</v>
      </c>
      <c r="N76" s="9" t="s">
        <v>37</v>
      </c>
      <c r="O76" s="9" t="s">
        <v>33</v>
      </c>
      <c r="P76" s="34" t="s">
        <v>187</v>
      </c>
      <c r="Q76" s="34" t="s">
        <v>188</v>
      </c>
      <c r="R76" s="10">
        <v>39449</v>
      </c>
      <c r="S76" s="11">
        <v>335060</v>
      </c>
      <c r="T76" s="12">
        <v>12</v>
      </c>
      <c r="U76" s="11">
        <f t="shared" si="12"/>
        <v>27755</v>
      </c>
      <c r="V76" s="11">
        <f t="shared" ca="1" si="13"/>
        <v>172357.80549557001</v>
      </c>
      <c r="W76" s="11" t="s">
        <v>40</v>
      </c>
      <c r="X76" s="9" t="s">
        <v>181</v>
      </c>
      <c r="Y76" s="9" t="s">
        <v>182</v>
      </c>
      <c r="Z76" s="13">
        <v>39600</v>
      </c>
    </row>
    <row r="77" spans="1:26" s="47" customFormat="1">
      <c r="A77" s="6" t="s">
        <v>189</v>
      </c>
      <c r="B77" s="66">
        <v>2007</v>
      </c>
      <c r="C77" s="31" t="s">
        <v>28</v>
      </c>
      <c r="D77" s="67" t="s">
        <v>178</v>
      </c>
      <c r="E77" s="31" t="s">
        <v>30</v>
      </c>
      <c r="F77" s="31" t="s">
        <v>31</v>
      </c>
      <c r="G77" s="31" t="s">
        <v>129</v>
      </c>
      <c r="H77" s="31" t="s">
        <v>33</v>
      </c>
      <c r="I77" s="31" t="s">
        <v>154</v>
      </c>
      <c r="J77" s="31" t="s">
        <v>35</v>
      </c>
      <c r="K77" s="34" t="s">
        <v>36</v>
      </c>
      <c r="L77" s="9" t="s">
        <v>33</v>
      </c>
      <c r="M77" s="9" t="s">
        <v>33</v>
      </c>
      <c r="N77" s="9" t="s">
        <v>37</v>
      </c>
      <c r="O77" s="9" t="s">
        <v>33</v>
      </c>
      <c r="P77" s="34" t="s">
        <v>190</v>
      </c>
      <c r="Q77" s="34" t="s">
        <v>191</v>
      </c>
      <c r="R77" s="10">
        <v>39444</v>
      </c>
      <c r="S77" s="11">
        <v>335060</v>
      </c>
      <c r="T77" s="12">
        <v>12</v>
      </c>
      <c r="U77" s="11">
        <f t="shared" si="12"/>
        <v>27755</v>
      </c>
      <c r="V77" s="11">
        <f t="shared" ca="1" si="13"/>
        <v>171977.60001611794</v>
      </c>
      <c r="W77" s="11" t="s">
        <v>40</v>
      </c>
      <c r="X77" s="9" t="s">
        <v>181</v>
      </c>
      <c r="Y77" s="9" t="s">
        <v>182</v>
      </c>
      <c r="Z77" s="13">
        <v>39600</v>
      </c>
    </row>
    <row r="78" spans="1:26" s="47" customFormat="1">
      <c r="A78" s="6" t="s">
        <v>192</v>
      </c>
      <c r="B78" s="66">
        <v>2007</v>
      </c>
      <c r="C78" s="31" t="s">
        <v>28</v>
      </c>
      <c r="D78" s="67" t="s">
        <v>178</v>
      </c>
      <c r="E78" s="31" t="s">
        <v>30</v>
      </c>
      <c r="F78" s="31" t="s">
        <v>31</v>
      </c>
      <c r="G78" s="31" t="s">
        <v>129</v>
      </c>
      <c r="H78" s="31" t="s">
        <v>33</v>
      </c>
      <c r="I78" s="31" t="s">
        <v>154</v>
      </c>
      <c r="J78" s="31" t="s">
        <v>35</v>
      </c>
      <c r="K78" s="34" t="s">
        <v>36</v>
      </c>
      <c r="L78" s="9" t="s">
        <v>33</v>
      </c>
      <c r="M78" s="9" t="s">
        <v>33</v>
      </c>
      <c r="N78" s="9" t="s">
        <v>37</v>
      </c>
      <c r="O78" s="9" t="s">
        <v>33</v>
      </c>
      <c r="P78" s="34" t="s">
        <v>193</v>
      </c>
      <c r="Q78" s="34" t="s">
        <v>194</v>
      </c>
      <c r="R78" s="10">
        <v>39445</v>
      </c>
      <c r="S78" s="11">
        <v>335060</v>
      </c>
      <c r="T78" s="12">
        <v>12</v>
      </c>
      <c r="U78" s="11">
        <f t="shared" si="12"/>
        <v>27755</v>
      </c>
      <c r="V78" s="11">
        <f t="shared" ca="1" si="13"/>
        <v>172053.64111200836</v>
      </c>
      <c r="W78" s="11" t="s">
        <v>40</v>
      </c>
      <c r="X78" s="9" t="s">
        <v>181</v>
      </c>
      <c r="Y78" s="9" t="s">
        <v>182</v>
      </c>
      <c r="Z78" s="13">
        <v>39600</v>
      </c>
    </row>
    <row r="79" spans="1:26" s="47" customFormat="1">
      <c r="A79" s="6" t="s">
        <v>195</v>
      </c>
      <c r="B79" s="66">
        <v>2007</v>
      </c>
      <c r="C79" s="31" t="s">
        <v>28</v>
      </c>
      <c r="D79" s="67" t="s">
        <v>178</v>
      </c>
      <c r="E79" s="31" t="s">
        <v>30</v>
      </c>
      <c r="F79" s="31" t="s">
        <v>31</v>
      </c>
      <c r="G79" s="31" t="s">
        <v>129</v>
      </c>
      <c r="H79" s="31" t="s">
        <v>33</v>
      </c>
      <c r="I79" s="31" t="s">
        <v>154</v>
      </c>
      <c r="J79" s="31" t="s">
        <v>35</v>
      </c>
      <c r="K79" s="34" t="s">
        <v>36</v>
      </c>
      <c r="L79" s="9" t="s">
        <v>33</v>
      </c>
      <c r="M79" s="9" t="s">
        <v>33</v>
      </c>
      <c r="N79" s="9" t="s">
        <v>37</v>
      </c>
      <c r="O79" s="9" t="s">
        <v>33</v>
      </c>
      <c r="P79" s="34" t="s">
        <v>196</v>
      </c>
      <c r="Q79" s="34" t="s">
        <v>197</v>
      </c>
      <c r="R79" s="10">
        <v>39449</v>
      </c>
      <c r="S79" s="11">
        <v>335060</v>
      </c>
      <c r="T79" s="12">
        <v>12</v>
      </c>
      <c r="U79" s="11">
        <f t="shared" si="12"/>
        <v>27755</v>
      </c>
      <c r="V79" s="11">
        <f t="shared" ca="1" si="13"/>
        <v>172357.80549557001</v>
      </c>
      <c r="W79" s="11" t="s">
        <v>40</v>
      </c>
      <c r="X79" s="9" t="s">
        <v>181</v>
      </c>
      <c r="Y79" s="9" t="s">
        <v>182</v>
      </c>
      <c r="Z79" s="13">
        <v>39600</v>
      </c>
    </row>
    <row r="80" spans="1:26" s="47" customFormat="1">
      <c r="A80" s="6" t="s">
        <v>198</v>
      </c>
      <c r="B80" s="66">
        <v>2007</v>
      </c>
      <c r="C80" s="31" t="s">
        <v>28</v>
      </c>
      <c r="D80" s="67" t="s">
        <v>178</v>
      </c>
      <c r="E80" s="31" t="s">
        <v>30</v>
      </c>
      <c r="F80" s="31" t="s">
        <v>31</v>
      </c>
      <c r="G80" s="31" t="s">
        <v>129</v>
      </c>
      <c r="H80" s="31" t="s">
        <v>33</v>
      </c>
      <c r="I80" s="31" t="s">
        <v>154</v>
      </c>
      <c r="J80" s="31" t="s">
        <v>35</v>
      </c>
      <c r="K80" s="34" t="s">
        <v>36</v>
      </c>
      <c r="L80" s="9" t="s">
        <v>33</v>
      </c>
      <c r="M80" s="9" t="s">
        <v>33</v>
      </c>
      <c r="N80" s="9" t="s">
        <v>37</v>
      </c>
      <c r="O80" s="9" t="s">
        <v>33</v>
      </c>
      <c r="P80" s="34" t="s">
        <v>199</v>
      </c>
      <c r="Q80" s="34" t="s">
        <v>200</v>
      </c>
      <c r="R80" s="10">
        <v>39450</v>
      </c>
      <c r="S80" s="11">
        <v>335060</v>
      </c>
      <c r="T80" s="12">
        <v>12</v>
      </c>
      <c r="U80" s="11">
        <f t="shared" si="12"/>
        <v>27755</v>
      </c>
      <c r="V80" s="11">
        <f t="shared" ca="1" si="13"/>
        <v>172433.84659146043</v>
      </c>
      <c r="W80" s="11" t="s">
        <v>40</v>
      </c>
      <c r="X80" s="9" t="s">
        <v>181</v>
      </c>
      <c r="Y80" s="9" t="s">
        <v>182</v>
      </c>
      <c r="Z80" s="13">
        <v>39600</v>
      </c>
    </row>
    <row r="81" spans="1:27" s="47" customFormat="1">
      <c r="A81" s="6" t="s">
        <v>201</v>
      </c>
      <c r="B81" s="66">
        <v>2007</v>
      </c>
      <c r="C81" s="31" t="s">
        <v>28</v>
      </c>
      <c r="D81" s="67" t="s">
        <v>178</v>
      </c>
      <c r="E81" s="31" t="s">
        <v>30</v>
      </c>
      <c r="F81" s="31" t="s">
        <v>31</v>
      </c>
      <c r="G81" s="31" t="s">
        <v>129</v>
      </c>
      <c r="H81" s="31" t="s">
        <v>33</v>
      </c>
      <c r="I81" s="31" t="s">
        <v>154</v>
      </c>
      <c r="J81" s="31" t="s">
        <v>35</v>
      </c>
      <c r="K81" s="34" t="s">
        <v>36</v>
      </c>
      <c r="L81" s="9" t="s">
        <v>33</v>
      </c>
      <c r="M81" s="9" t="s">
        <v>33</v>
      </c>
      <c r="N81" s="9" t="s">
        <v>37</v>
      </c>
      <c r="O81" s="9" t="s">
        <v>33</v>
      </c>
      <c r="P81" s="34" t="s">
        <v>202</v>
      </c>
      <c r="Q81" s="34" t="s">
        <v>203</v>
      </c>
      <c r="R81" s="10">
        <v>39455</v>
      </c>
      <c r="S81" s="11">
        <v>335060</v>
      </c>
      <c r="T81" s="12">
        <v>12</v>
      </c>
      <c r="U81" s="11">
        <f t="shared" si="12"/>
        <v>27755</v>
      </c>
      <c r="V81" s="11">
        <f t="shared" ca="1" si="13"/>
        <v>172814.05207091247</v>
      </c>
      <c r="W81" s="11" t="s">
        <v>40</v>
      </c>
      <c r="X81" s="9" t="s">
        <v>181</v>
      </c>
      <c r="Y81" s="9" t="s">
        <v>182</v>
      </c>
      <c r="Z81" s="13">
        <v>39600</v>
      </c>
    </row>
    <row r="82" spans="1:27" s="47" customFormat="1">
      <c r="A82" s="6" t="s">
        <v>204</v>
      </c>
      <c r="B82" s="66">
        <v>2007</v>
      </c>
      <c r="C82" s="31" t="s">
        <v>28</v>
      </c>
      <c r="D82" s="67" t="s">
        <v>178</v>
      </c>
      <c r="E82" s="31" t="s">
        <v>30</v>
      </c>
      <c r="F82" s="31" t="s">
        <v>31</v>
      </c>
      <c r="G82" s="31" t="s">
        <v>129</v>
      </c>
      <c r="H82" s="31" t="s">
        <v>33</v>
      </c>
      <c r="I82" s="31" t="s">
        <v>154</v>
      </c>
      <c r="J82" s="31" t="s">
        <v>35</v>
      </c>
      <c r="K82" s="34" t="s">
        <v>36</v>
      </c>
      <c r="L82" s="9" t="s">
        <v>33</v>
      </c>
      <c r="M82" s="9" t="s">
        <v>33</v>
      </c>
      <c r="N82" s="9" t="s">
        <v>37</v>
      </c>
      <c r="O82" s="9" t="s">
        <v>33</v>
      </c>
      <c r="P82" s="34" t="s">
        <v>205</v>
      </c>
      <c r="Q82" s="34" t="s">
        <v>206</v>
      </c>
      <c r="R82" s="10">
        <v>39456</v>
      </c>
      <c r="S82" s="11">
        <v>335060</v>
      </c>
      <c r="T82" s="12">
        <v>12</v>
      </c>
      <c r="U82" s="11">
        <f t="shared" si="12"/>
        <v>27755</v>
      </c>
      <c r="V82" s="11">
        <f t="shared" ca="1" si="13"/>
        <v>172890.09316680286</v>
      </c>
      <c r="W82" s="11" t="s">
        <v>40</v>
      </c>
      <c r="X82" s="9" t="s">
        <v>181</v>
      </c>
      <c r="Y82" s="9" t="s">
        <v>182</v>
      </c>
      <c r="Z82" s="13">
        <v>39600</v>
      </c>
    </row>
    <row r="83" spans="1:27" s="47" customFormat="1">
      <c r="A83" s="6" t="s">
        <v>207</v>
      </c>
      <c r="B83" s="66">
        <v>2007</v>
      </c>
      <c r="C83" s="31" t="s">
        <v>28</v>
      </c>
      <c r="D83" s="67" t="s">
        <v>178</v>
      </c>
      <c r="E83" s="31" t="s">
        <v>30</v>
      </c>
      <c r="F83" s="31" t="s">
        <v>31</v>
      </c>
      <c r="G83" s="31" t="s">
        <v>129</v>
      </c>
      <c r="H83" s="31" t="s">
        <v>33</v>
      </c>
      <c r="I83" s="31" t="s">
        <v>154</v>
      </c>
      <c r="J83" s="31" t="s">
        <v>35</v>
      </c>
      <c r="K83" s="34" t="s">
        <v>36</v>
      </c>
      <c r="L83" s="9" t="s">
        <v>33</v>
      </c>
      <c r="M83" s="9" t="s">
        <v>33</v>
      </c>
      <c r="N83" s="9" t="s">
        <v>37</v>
      </c>
      <c r="O83" s="9" t="s">
        <v>33</v>
      </c>
      <c r="P83" s="34" t="s">
        <v>208</v>
      </c>
      <c r="Q83" s="34" t="s">
        <v>209</v>
      </c>
      <c r="R83" s="10">
        <v>39456</v>
      </c>
      <c r="S83" s="11">
        <v>335060</v>
      </c>
      <c r="T83" s="12">
        <v>12</v>
      </c>
      <c r="U83" s="11">
        <f t="shared" si="12"/>
        <v>27755</v>
      </c>
      <c r="V83" s="11">
        <f t="shared" ca="1" si="13"/>
        <v>172890.09316680286</v>
      </c>
      <c r="W83" s="11" t="s">
        <v>40</v>
      </c>
      <c r="X83" s="9" t="s">
        <v>181</v>
      </c>
      <c r="Y83" s="9" t="s">
        <v>182</v>
      </c>
      <c r="Z83" s="13">
        <v>39600</v>
      </c>
    </row>
    <row r="84" spans="1:27" s="47" customFormat="1">
      <c r="A84" s="6" t="s">
        <v>210</v>
      </c>
      <c r="B84" s="66">
        <v>2007</v>
      </c>
      <c r="C84" s="31" t="s">
        <v>28</v>
      </c>
      <c r="D84" s="67" t="s">
        <v>178</v>
      </c>
      <c r="E84" s="31" t="s">
        <v>30</v>
      </c>
      <c r="F84" s="31" t="s">
        <v>31</v>
      </c>
      <c r="G84" s="31" t="s">
        <v>129</v>
      </c>
      <c r="H84" s="31" t="s">
        <v>33</v>
      </c>
      <c r="I84" s="31" t="s">
        <v>154</v>
      </c>
      <c r="J84" s="31" t="s">
        <v>35</v>
      </c>
      <c r="K84" s="34" t="s">
        <v>36</v>
      </c>
      <c r="L84" s="9" t="s">
        <v>33</v>
      </c>
      <c r="M84" s="9" t="s">
        <v>33</v>
      </c>
      <c r="N84" s="9" t="s">
        <v>37</v>
      </c>
      <c r="O84" s="9" t="s">
        <v>33</v>
      </c>
      <c r="P84" s="34" t="s">
        <v>211</v>
      </c>
      <c r="Q84" s="34" t="s">
        <v>212</v>
      </c>
      <c r="R84" s="10">
        <v>39462</v>
      </c>
      <c r="S84" s="11">
        <v>335060</v>
      </c>
      <c r="T84" s="12">
        <v>12</v>
      </c>
      <c r="U84" s="11">
        <f t="shared" si="12"/>
        <v>27755</v>
      </c>
      <c r="V84" s="11">
        <f t="shared" ca="1" si="13"/>
        <v>173346.33974214533</v>
      </c>
      <c r="W84" s="11" t="s">
        <v>40</v>
      </c>
      <c r="X84" s="9" t="s">
        <v>181</v>
      </c>
      <c r="Y84" s="9" t="s">
        <v>182</v>
      </c>
      <c r="Z84" s="13">
        <v>39600</v>
      </c>
    </row>
    <row r="85" spans="1:27" s="47" customFormat="1">
      <c r="A85" s="14" t="s">
        <v>213</v>
      </c>
      <c r="B85" s="7">
        <v>2008</v>
      </c>
      <c r="C85" s="31" t="s">
        <v>28</v>
      </c>
      <c r="D85" s="67" t="s">
        <v>178</v>
      </c>
      <c r="E85" s="31" t="s">
        <v>30</v>
      </c>
      <c r="F85" s="31" t="s">
        <v>31</v>
      </c>
      <c r="G85" s="31" t="s">
        <v>129</v>
      </c>
      <c r="H85" s="31" t="s">
        <v>33</v>
      </c>
      <c r="I85" s="31" t="s">
        <v>154</v>
      </c>
      <c r="J85" s="31" t="s">
        <v>35</v>
      </c>
      <c r="K85" s="9" t="s">
        <v>214</v>
      </c>
      <c r="L85" s="9" t="s">
        <v>33</v>
      </c>
      <c r="M85" s="9" t="s">
        <v>37</v>
      </c>
      <c r="N85" s="9" t="s">
        <v>33</v>
      </c>
      <c r="O85" s="9" t="s">
        <v>37</v>
      </c>
      <c r="P85" s="68" t="s">
        <v>215</v>
      </c>
      <c r="Q85" s="9" t="s">
        <v>216</v>
      </c>
      <c r="R85" s="10">
        <v>39666</v>
      </c>
      <c r="S85" s="11">
        <v>343305</v>
      </c>
      <c r="T85" s="12">
        <v>12</v>
      </c>
      <c r="U85" s="11">
        <f t="shared" si="12"/>
        <v>28442.083333333332</v>
      </c>
      <c r="V85" s="11">
        <f t="shared" ca="1" si="13"/>
        <v>193484.46693448556</v>
      </c>
      <c r="W85" s="11" t="s">
        <v>217</v>
      </c>
      <c r="X85" s="9" t="s">
        <v>181</v>
      </c>
      <c r="Y85" s="9" t="s">
        <v>182</v>
      </c>
      <c r="Z85" s="13">
        <v>36600</v>
      </c>
      <c r="AA85" s="69"/>
    </row>
    <row r="86" spans="1:27" s="47" customFormat="1">
      <c r="A86" s="14" t="s">
        <v>218</v>
      </c>
      <c r="B86" s="7">
        <v>2008</v>
      </c>
      <c r="C86" s="31" t="s">
        <v>28</v>
      </c>
      <c r="D86" s="67" t="s">
        <v>178</v>
      </c>
      <c r="E86" s="31" t="s">
        <v>30</v>
      </c>
      <c r="F86" s="31" t="s">
        <v>31</v>
      </c>
      <c r="G86" s="31" t="s">
        <v>129</v>
      </c>
      <c r="H86" s="31" t="s">
        <v>33</v>
      </c>
      <c r="I86" s="31" t="s">
        <v>154</v>
      </c>
      <c r="J86" s="31" t="s">
        <v>35</v>
      </c>
      <c r="K86" s="9" t="s">
        <v>214</v>
      </c>
      <c r="L86" s="9" t="s">
        <v>33</v>
      </c>
      <c r="M86" s="9" t="s">
        <v>37</v>
      </c>
      <c r="N86" s="9" t="s">
        <v>37</v>
      </c>
      <c r="O86" s="9" t="s">
        <v>37</v>
      </c>
      <c r="P86" s="68" t="s">
        <v>219</v>
      </c>
      <c r="Q86" s="9" t="s">
        <v>220</v>
      </c>
      <c r="R86" s="10">
        <v>39666</v>
      </c>
      <c r="S86" s="11">
        <v>343305</v>
      </c>
      <c r="T86" s="12">
        <v>12</v>
      </c>
      <c r="U86" s="11">
        <f t="shared" si="12"/>
        <v>28442.083333333332</v>
      </c>
      <c r="V86" s="11">
        <f t="shared" ca="1" si="13"/>
        <v>193484.46693448556</v>
      </c>
      <c r="W86" s="11" t="s">
        <v>217</v>
      </c>
      <c r="X86" s="9" t="s">
        <v>181</v>
      </c>
      <c r="Y86" s="9" t="s">
        <v>182</v>
      </c>
      <c r="Z86" s="13">
        <v>36600</v>
      </c>
      <c r="AA86" s="69"/>
    </row>
    <row r="87" spans="1:27" s="47" customFormat="1">
      <c r="A87" s="44">
        <v>13</v>
      </c>
      <c r="B87" s="376" t="s">
        <v>221</v>
      </c>
      <c r="C87" s="376"/>
      <c r="D87" s="376"/>
      <c r="E87" s="376"/>
      <c r="F87" s="376"/>
      <c r="G87" s="376"/>
      <c r="H87" s="376"/>
      <c r="I87" s="376"/>
      <c r="J87" s="376"/>
      <c r="K87" s="49"/>
      <c r="L87" s="49"/>
      <c r="M87" s="49"/>
      <c r="N87" s="49"/>
      <c r="O87" s="49"/>
      <c r="P87" s="49"/>
      <c r="Q87" s="49"/>
      <c r="R87" s="49"/>
      <c r="S87" s="49"/>
      <c r="T87" s="51"/>
      <c r="U87" s="49"/>
      <c r="V87" s="50"/>
      <c r="W87" s="49"/>
      <c r="X87" s="69"/>
      <c r="Y87" s="69"/>
      <c r="Z87" s="49"/>
    </row>
    <row r="88" spans="1:27" s="47" customFormat="1">
      <c r="A88" s="70"/>
      <c r="B88" s="71"/>
      <c r="C88" s="72"/>
      <c r="D88" s="73"/>
      <c r="E88" s="72"/>
      <c r="F88" s="72"/>
      <c r="G88" s="72"/>
      <c r="H88" s="72"/>
      <c r="I88" s="72"/>
      <c r="J88" s="72"/>
      <c r="K88" s="74"/>
      <c r="L88" s="49"/>
      <c r="M88" s="49"/>
      <c r="N88" s="49"/>
      <c r="O88" s="49"/>
      <c r="P88" s="74"/>
      <c r="Q88" s="74"/>
      <c r="R88" s="75"/>
      <c r="S88" s="50"/>
      <c r="T88" s="51"/>
      <c r="U88" s="50"/>
      <c r="V88" s="50"/>
      <c r="W88" s="50"/>
      <c r="X88" s="49"/>
      <c r="Y88" s="49"/>
      <c r="Z88" s="76"/>
    </row>
    <row r="89" spans="1:27" s="47" customFormat="1">
      <c r="A89" s="14">
        <v>5009</v>
      </c>
      <c r="B89" s="7">
        <v>2013</v>
      </c>
      <c r="C89" s="31" t="s">
        <v>28</v>
      </c>
      <c r="D89" s="77" t="s">
        <v>222</v>
      </c>
      <c r="E89" s="31" t="s">
        <v>30</v>
      </c>
      <c r="F89" s="31" t="s">
        <v>31</v>
      </c>
      <c r="G89" s="8" t="s">
        <v>32</v>
      </c>
      <c r="H89" s="31" t="s">
        <v>33</v>
      </c>
      <c r="I89" s="8" t="s">
        <v>223</v>
      </c>
      <c r="J89" s="8" t="s">
        <v>35</v>
      </c>
      <c r="K89" s="9" t="s">
        <v>36</v>
      </c>
      <c r="L89" s="9" t="s">
        <v>33</v>
      </c>
      <c r="M89" s="9" t="s">
        <v>33</v>
      </c>
      <c r="N89" s="9" t="s">
        <v>33</v>
      </c>
      <c r="O89" s="9" t="s">
        <v>33</v>
      </c>
      <c r="P89" s="9" t="s">
        <v>224</v>
      </c>
      <c r="Q89" s="9" t="s">
        <v>225</v>
      </c>
      <c r="R89" s="10">
        <v>41326</v>
      </c>
      <c r="S89" s="11">
        <v>389688</v>
      </c>
      <c r="T89" s="12">
        <v>12</v>
      </c>
      <c r="U89" s="11">
        <f t="shared" ref="U89:U93" si="14">IF(S89&gt;0,SLN(S89,2000,12),0)</f>
        <v>32307.333333333332</v>
      </c>
      <c r="V89" s="11">
        <f t="shared" ca="1" si="13"/>
        <v>366438.99164388323</v>
      </c>
      <c r="W89" s="9" t="s">
        <v>226</v>
      </c>
      <c r="X89" s="9" t="s">
        <v>133</v>
      </c>
      <c r="Y89" s="9" t="s">
        <v>227</v>
      </c>
      <c r="Z89" s="13">
        <v>39600</v>
      </c>
    </row>
    <row r="90" spans="1:27" s="47" customFormat="1">
      <c r="A90" s="14">
        <v>5010</v>
      </c>
      <c r="B90" s="7">
        <v>2013</v>
      </c>
      <c r="C90" s="31" t="s">
        <v>28</v>
      </c>
      <c r="D90" s="77" t="s">
        <v>222</v>
      </c>
      <c r="E90" s="31" t="s">
        <v>30</v>
      </c>
      <c r="F90" s="31" t="s">
        <v>31</v>
      </c>
      <c r="G90" s="8" t="s">
        <v>32</v>
      </c>
      <c r="H90" s="31" t="s">
        <v>33</v>
      </c>
      <c r="I90" s="8" t="s">
        <v>223</v>
      </c>
      <c r="J90" s="8" t="s">
        <v>35</v>
      </c>
      <c r="K90" s="9" t="s">
        <v>36</v>
      </c>
      <c r="L90" s="9" t="s">
        <v>33</v>
      </c>
      <c r="M90" s="9" t="s">
        <v>33</v>
      </c>
      <c r="N90" s="9" t="s">
        <v>33</v>
      </c>
      <c r="O90" s="9" t="s">
        <v>33</v>
      </c>
      <c r="P90" s="9" t="s">
        <v>228</v>
      </c>
      <c r="Q90" s="9" t="s">
        <v>229</v>
      </c>
      <c r="R90" s="10">
        <v>41325</v>
      </c>
      <c r="S90" s="11">
        <v>389688</v>
      </c>
      <c r="T90" s="12">
        <v>12</v>
      </c>
      <c r="U90" s="11">
        <f t="shared" si="14"/>
        <v>32307.333333333332</v>
      </c>
      <c r="V90" s="11">
        <f t="shared" ca="1" si="13"/>
        <v>366350.47840187408</v>
      </c>
      <c r="W90" s="9" t="s">
        <v>226</v>
      </c>
      <c r="X90" s="9" t="s">
        <v>133</v>
      </c>
      <c r="Y90" s="9" t="s">
        <v>227</v>
      </c>
      <c r="Z90" s="13">
        <v>39600</v>
      </c>
    </row>
    <row r="91" spans="1:27" s="69" customFormat="1">
      <c r="A91" s="14">
        <v>5011</v>
      </c>
      <c r="B91" s="7">
        <v>2013</v>
      </c>
      <c r="C91" s="31" t="s">
        <v>28</v>
      </c>
      <c r="D91" s="77" t="s">
        <v>222</v>
      </c>
      <c r="E91" s="31" t="s">
        <v>30</v>
      </c>
      <c r="F91" s="31" t="s">
        <v>31</v>
      </c>
      <c r="G91" s="8" t="s">
        <v>32</v>
      </c>
      <c r="H91" s="31" t="s">
        <v>33</v>
      </c>
      <c r="I91" s="8" t="s">
        <v>223</v>
      </c>
      <c r="J91" s="8" t="s">
        <v>35</v>
      </c>
      <c r="K91" s="9" t="s">
        <v>36</v>
      </c>
      <c r="L91" s="9" t="s">
        <v>33</v>
      </c>
      <c r="M91" s="9" t="s">
        <v>33</v>
      </c>
      <c r="N91" s="9" t="s">
        <v>33</v>
      </c>
      <c r="O91" s="9" t="s">
        <v>33</v>
      </c>
      <c r="P91" s="9" t="s">
        <v>230</v>
      </c>
      <c r="Q91" s="9" t="s">
        <v>231</v>
      </c>
      <c r="R91" s="10">
        <v>41334</v>
      </c>
      <c r="S91" s="11">
        <v>389688</v>
      </c>
      <c r="T91" s="12">
        <v>12</v>
      </c>
      <c r="U91" s="11">
        <f t="shared" si="14"/>
        <v>32307.333333333332</v>
      </c>
      <c r="V91" s="11">
        <f t="shared" ca="1" si="13"/>
        <v>367147.09757995629</v>
      </c>
      <c r="W91" s="9" t="s">
        <v>226</v>
      </c>
      <c r="X91" s="9" t="s">
        <v>133</v>
      </c>
      <c r="Y91" s="9" t="s">
        <v>227</v>
      </c>
      <c r="Z91" s="13">
        <v>39600</v>
      </c>
    </row>
    <row r="92" spans="1:27" s="69" customFormat="1">
      <c r="A92" s="14">
        <v>5012</v>
      </c>
      <c r="B92" s="7">
        <v>2013</v>
      </c>
      <c r="C92" s="31" t="s">
        <v>28</v>
      </c>
      <c r="D92" s="77" t="s">
        <v>222</v>
      </c>
      <c r="E92" s="31" t="s">
        <v>30</v>
      </c>
      <c r="F92" s="31" t="s">
        <v>31</v>
      </c>
      <c r="G92" s="8" t="s">
        <v>32</v>
      </c>
      <c r="H92" s="31" t="s">
        <v>33</v>
      </c>
      <c r="I92" s="8" t="s">
        <v>223</v>
      </c>
      <c r="J92" s="8" t="s">
        <v>35</v>
      </c>
      <c r="K92" s="9" t="s">
        <v>36</v>
      </c>
      <c r="L92" s="9" t="s">
        <v>33</v>
      </c>
      <c r="M92" s="9" t="s">
        <v>33</v>
      </c>
      <c r="N92" s="9" t="s">
        <v>33</v>
      </c>
      <c r="O92" s="9" t="s">
        <v>33</v>
      </c>
      <c r="P92" s="9" t="s">
        <v>232</v>
      </c>
      <c r="Q92" s="9" t="s">
        <v>233</v>
      </c>
      <c r="R92" s="10">
        <v>41332</v>
      </c>
      <c r="S92" s="11">
        <v>389688</v>
      </c>
      <c r="T92" s="12">
        <v>12</v>
      </c>
      <c r="U92" s="11">
        <f t="shared" si="14"/>
        <v>32307.333333333332</v>
      </c>
      <c r="V92" s="11">
        <f t="shared" ca="1" si="13"/>
        <v>366970.07109593804</v>
      </c>
      <c r="W92" s="9" t="s">
        <v>226</v>
      </c>
      <c r="X92" s="9" t="s">
        <v>133</v>
      </c>
      <c r="Y92" s="9" t="s">
        <v>227</v>
      </c>
      <c r="Z92" s="13">
        <v>39600</v>
      </c>
    </row>
    <row r="93" spans="1:27" s="79" customFormat="1">
      <c r="A93" s="78">
        <v>5013</v>
      </c>
      <c r="B93" s="7">
        <v>2013</v>
      </c>
      <c r="C93" s="31" t="s">
        <v>28</v>
      </c>
      <c r="D93" s="77" t="s">
        <v>222</v>
      </c>
      <c r="E93" s="31" t="s">
        <v>30</v>
      </c>
      <c r="F93" s="31" t="s">
        <v>31</v>
      </c>
      <c r="G93" s="8" t="s">
        <v>32</v>
      </c>
      <c r="H93" s="31" t="s">
        <v>33</v>
      </c>
      <c r="I93" s="8" t="s">
        <v>223</v>
      </c>
      <c r="J93" s="8" t="s">
        <v>35</v>
      </c>
      <c r="K93" s="9" t="s">
        <v>36</v>
      </c>
      <c r="L93" s="9" t="s">
        <v>33</v>
      </c>
      <c r="M93" s="9" t="s">
        <v>33</v>
      </c>
      <c r="N93" s="9" t="s">
        <v>33</v>
      </c>
      <c r="O93" s="9" t="s">
        <v>33</v>
      </c>
      <c r="P93" s="9" t="s">
        <v>234</v>
      </c>
      <c r="Q93" s="9" t="s">
        <v>235</v>
      </c>
      <c r="R93" s="10">
        <v>41337</v>
      </c>
      <c r="S93" s="11">
        <v>389688</v>
      </c>
      <c r="T93" s="12">
        <v>12</v>
      </c>
      <c r="U93" s="11">
        <f t="shared" si="14"/>
        <v>32307.333333333332</v>
      </c>
      <c r="V93" s="11">
        <f t="shared" ca="1" si="13"/>
        <v>367412.63730598369</v>
      </c>
      <c r="W93" s="9" t="s">
        <v>226</v>
      </c>
      <c r="X93" s="9" t="s">
        <v>133</v>
      </c>
      <c r="Y93" s="9" t="s">
        <v>227</v>
      </c>
      <c r="Z93" s="13">
        <v>39600</v>
      </c>
    </row>
    <row r="94" spans="1:27" s="70" customFormat="1">
      <c r="A94" s="80">
        <v>5</v>
      </c>
      <c r="B94" s="44" t="s">
        <v>236</v>
      </c>
      <c r="C94" s="81"/>
      <c r="D94" s="82"/>
      <c r="E94" s="82"/>
      <c r="F94" s="82"/>
      <c r="G94" s="82"/>
      <c r="H94" s="82"/>
      <c r="J94" s="82"/>
      <c r="K94" s="83"/>
      <c r="L94" s="49"/>
      <c r="M94" s="49"/>
      <c r="N94" s="49"/>
      <c r="O94" s="49"/>
      <c r="P94" s="49"/>
      <c r="Q94" s="49"/>
      <c r="R94" s="49"/>
      <c r="S94" s="49"/>
      <c r="T94" s="51"/>
      <c r="U94" s="49"/>
      <c r="V94" s="49"/>
      <c r="W94" s="49"/>
      <c r="X94" s="49"/>
      <c r="Y94" s="49"/>
      <c r="Z94" s="76"/>
    </row>
    <row r="95" spans="1:27" s="69" customFormat="1">
      <c r="A95" s="72"/>
      <c r="B95" s="70"/>
      <c r="C95" s="72"/>
      <c r="D95" s="70"/>
      <c r="E95" s="72"/>
      <c r="F95" s="72"/>
      <c r="G95" s="70"/>
      <c r="H95" s="72"/>
      <c r="I95" s="70"/>
      <c r="J95" s="70"/>
      <c r="K95" s="49"/>
      <c r="L95" s="49"/>
      <c r="M95" s="49"/>
      <c r="N95" s="49"/>
      <c r="O95" s="49"/>
      <c r="P95" s="49"/>
      <c r="Q95" s="49"/>
      <c r="R95" s="75"/>
      <c r="S95" s="50"/>
      <c r="T95" s="51"/>
      <c r="U95" s="50"/>
      <c r="V95" s="50"/>
      <c r="W95" s="49"/>
      <c r="X95" s="49"/>
      <c r="Y95" s="49"/>
      <c r="Z95" s="76"/>
    </row>
    <row r="96" spans="1:27" s="69" customFormat="1">
      <c r="A96" s="6">
        <v>525</v>
      </c>
      <c r="B96" s="7">
        <v>1995</v>
      </c>
      <c r="C96" s="9" t="s">
        <v>28</v>
      </c>
      <c r="D96" s="9" t="s">
        <v>237</v>
      </c>
      <c r="E96" s="31" t="s">
        <v>30</v>
      </c>
      <c r="F96" s="31" t="s">
        <v>238</v>
      </c>
      <c r="G96" s="31" t="s">
        <v>129</v>
      </c>
      <c r="H96" s="31" t="s">
        <v>33</v>
      </c>
      <c r="I96" s="31" t="s">
        <v>239</v>
      </c>
      <c r="J96" s="31" t="s">
        <v>240</v>
      </c>
      <c r="K96" s="9" t="s">
        <v>241</v>
      </c>
      <c r="L96" s="9" t="s">
        <v>33</v>
      </c>
      <c r="M96" s="9" t="s">
        <v>33</v>
      </c>
      <c r="N96" s="9" t="s">
        <v>37</v>
      </c>
      <c r="O96" s="9" t="s">
        <v>33</v>
      </c>
      <c r="P96" s="9" t="s">
        <v>242</v>
      </c>
      <c r="Q96" s="9" t="s">
        <v>243</v>
      </c>
      <c r="R96" s="10">
        <v>34901</v>
      </c>
      <c r="S96" s="11">
        <v>212062</v>
      </c>
      <c r="T96" s="12">
        <v>12</v>
      </c>
      <c r="U96" s="11">
        <f t="shared" ref="U96:U97" si="15">IF(S96&gt;0,SLN(S96,2000,12),0)</f>
        <v>17505.166666666668</v>
      </c>
      <c r="V96" s="11">
        <f t="shared" ref="V96:V97" ca="1" si="16">IF(S96-(U96*((NOW()-R96)/365))&gt;2000,S96-(U96*((NOW()-R96)/365)),2000)</f>
        <v>2000</v>
      </c>
      <c r="W96" s="11" t="s">
        <v>40</v>
      </c>
      <c r="X96" s="9" t="s">
        <v>244</v>
      </c>
      <c r="Y96" s="9" t="s">
        <v>245</v>
      </c>
      <c r="Z96" s="13">
        <v>39400</v>
      </c>
    </row>
    <row r="97" spans="1:26" s="69" customFormat="1">
      <c r="A97" s="6">
        <v>532</v>
      </c>
      <c r="B97" s="7">
        <v>1995</v>
      </c>
      <c r="C97" s="9" t="s">
        <v>28</v>
      </c>
      <c r="D97" s="9" t="s">
        <v>237</v>
      </c>
      <c r="E97" s="31" t="s">
        <v>30</v>
      </c>
      <c r="F97" s="31" t="s">
        <v>238</v>
      </c>
      <c r="G97" s="31" t="s">
        <v>129</v>
      </c>
      <c r="H97" s="31" t="s">
        <v>33</v>
      </c>
      <c r="I97" s="31" t="s">
        <v>239</v>
      </c>
      <c r="J97" s="31" t="s">
        <v>240</v>
      </c>
      <c r="K97" s="9" t="s">
        <v>241</v>
      </c>
      <c r="L97" s="9" t="s">
        <v>33</v>
      </c>
      <c r="M97" s="9" t="s">
        <v>33</v>
      </c>
      <c r="N97" s="9" t="s">
        <v>37</v>
      </c>
      <c r="O97" s="9" t="s">
        <v>33</v>
      </c>
      <c r="P97" s="9" t="s">
        <v>246</v>
      </c>
      <c r="Q97" s="9" t="s">
        <v>247</v>
      </c>
      <c r="R97" s="10">
        <v>34905</v>
      </c>
      <c r="S97" s="11">
        <v>212062</v>
      </c>
      <c r="T97" s="12">
        <v>12</v>
      </c>
      <c r="U97" s="11">
        <f t="shared" si="15"/>
        <v>17505.166666666668</v>
      </c>
      <c r="V97" s="11">
        <f t="shared" ca="1" si="16"/>
        <v>2000</v>
      </c>
      <c r="W97" s="11" t="s">
        <v>40</v>
      </c>
      <c r="X97" s="9" t="s">
        <v>244</v>
      </c>
      <c r="Y97" s="9" t="s">
        <v>245</v>
      </c>
      <c r="Z97" s="13">
        <v>39400</v>
      </c>
    </row>
    <row r="98" spans="1:26" s="79" customFormat="1" ht="13.2">
      <c r="A98" s="84">
        <v>2</v>
      </c>
      <c r="B98" s="378" t="s">
        <v>248</v>
      </c>
      <c r="C98" s="378"/>
      <c r="D98" s="378"/>
      <c r="E98" s="378"/>
      <c r="F98" s="378"/>
      <c r="G98" s="378"/>
      <c r="H98" s="378"/>
      <c r="I98" s="378"/>
      <c r="J98" s="378"/>
      <c r="P98" s="72"/>
      <c r="Q98" s="72"/>
      <c r="R98" s="72"/>
      <c r="S98" s="72"/>
      <c r="T98" s="85"/>
      <c r="U98" s="72"/>
      <c r="V98" s="72"/>
      <c r="W98" s="72"/>
      <c r="Z98" s="72"/>
    </row>
    <row r="99" spans="1:26" s="79" customFormat="1" ht="13.2">
      <c r="A99" s="84"/>
      <c r="B99" s="86"/>
      <c r="C99" s="86"/>
      <c r="D99" s="86"/>
      <c r="E99" s="86"/>
      <c r="F99" s="86"/>
      <c r="G99" s="86"/>
      <c r="H99" s="86"/>
      <c r="I99" s="86"/>
      <c r="J99" s="86"/>
      <c r="P99" s="72"/>
      <c r="Q99" s="72"/>
      <c r="R99" s="72"/>
      <c r="S99" s="72"/>
      <c r="T99" s="85"/>
      <c r="U99" s="72"/>
      <c r="V99" s="72"/>
      <c r="W99" s="72"/>
      <c r="Z99" s="72"/>
    </row>
    <row r="100" spans="1:26" s="47" customFormat="1">
      <c r="A100" s="44">
        <f>SUM(A25+A36+A47+A59+A72+A87+A94)</f>
        <v>76</v>
      </c>
      <c r="B100" s="379" t="s">
        <v>249</v>
      </c>
      <c r="C100" s="380"/>
      <c r="D100" s="380"/>
      <c r="E100" s="380"/>
      <c r="F100" s="380"/>
      <c r="G100" s="380"/>
      <c r="H100" s="380"/>
      <c r="I100" s="380"/>
      <c r="J100" s="380"/>
      <c r="K100" s="88"/>
      <c r="L100" s="88"/>
      <c r="M100" s="88"/>
      <c r="N100" s="88"/>
      <c r="O100" s="88"/>
      <c r="P100" s="70"/>
      <c r="Q100" s="70"/>
      <c r="R100" s="70"/>
      <c r="S100" s="70"/>
      <c r="T100" s="89"/>
      <c r="U100" s="70"/>
      <c r="V100" s="70"/>
      <c r="W100" s="70"/>
      <c r="X100" s="69"/>
      <c r="Y100" s="69"/>
      <c r="Z100" s="70"/>
    </row>
    <row r="101" spans="1:26" s="47" customFormat="1" ht="16.2">
      <c r="B101" s="376" t="s">
        <v>250</v>
      </c>
      <c r="C101" s="377"/>
      <c r="D101" s="377"/>
      <c r="E101" s="377"/>
      <c r="F101" s="377"/>
      <c r="G101" s="377"/>
      <c r="H101" s="377"/>
      <c r="I101" s="377"/>
      <c r="J101" s="377"/>
      <c r="K101" s="82"/>
      <c r="L101" s="82"/>
      <c r="M101" s="82"/>
      <c r="N101" s="82"/>
      <c r="O101" s="82"/>
      <c r="P101" s="90"/>
      <c r="Q101" s="70"/>
      <c r="R101" s="70"/>
      <c r="S101" s="70"/>
      <c r="T101" s="89"/>
      <c r="U101" s="70"/>
      <c r="V101" s="70"/>
      <c r="W101" s="70"/>
      <c r="X101" s="69"/>
      <c r="Y101" s="69"/>
      <c r="Z101" s="70"/>
    </row>
    <row r="102" spans="1:26" s="47" customFormat="1" ht="16.2">
      <c r="A102" s="44"/>
      <c r="B102" s="81"/>
      <c r="C102" s="82"/>
      <c r="D102" s="82"/>
      <c r="E102" s="82"/>
      <c r="F102" s="82"/>
      <c r="G102" s="82"/>
      <c r="H102" s="82"/>
      <c r="I102" s="70"/>
      <c r="J102" s="82"/>
      <c r="K102" s="82"/>
      <c r="L102" s="82"/>
      <c r="M102" s="82"/>
      <c r="N102" s="82"/>
      <c r="O102" s="82"/>
      <c r="P102" s="90"/>
      <c r="Q102" s="70"/>
      <c r="R102" s="70"/>
      <c r="S102" s="70"/>
      <c r="T102" s="89"/>
      <c r="U102" s="70"/>
      <c r="V102" s="70"/>
      <c r="W102" s="70"/>
      <c r="X102" s="69"/>
      <c r="Y102" s="69"/>
      <c r="Z102" s="70"/>
    </row>
    <row r="103" spans="1:26" s="47" customFormat="1">
      <c r="A103" s="91"/>
      <c r="K103" s="88"/>
      <c r="L103" s="88"/>
      <c r="M103" s="88"/>
      <c r="N103" s="88"/>
      <c r="O103" s="88"/>
      <c r="P103" s="70"/>
      <c r="Q103" s="70"/>
      <c r="R103" s="70"/>
      <c r="S103" s="70"/>
      <c r="T103" s="89"/>
      <c r="U103" s="70"/>
      <c r="V103" s="70"/>
      <c r="W103" s="70"/>
      <c r="X103" s="69"/>
      <c r="Y103" s="69"/>
      <c r="Z103" s="70"/>
    </row>
    <row r="104" spans="1:26" s="47" customFormat="1" ht="15" thickBot="1">
      <c r="I104" s="70"/>
      <c r="P104" s="70"/>
      <c r="Q104" s="70"/>
      <c r="R104" s="70"/>
      <c r="S104" s="70"/>
      <c r="T104" s="89"/>
      <c r="U104" s="70"/>
      <c r="V104" s="70"/>
      <c r="W104" s="70"/>
      <c r="X104" s="69"/>
      <c r="Y104" s="69"/>
      <c r="Z104" s="70"/>
    </row>
    <row r="105" spans="1:26" s="47" customFormat="1" ht="27.75" customHeight="1" thickBot="1">
      <c r="A105" s="92" t="s">
        <v>251</v>
      </c>
      <c r="B105" s="93" t="s">
        <v>252</v>
      </c>
      <c r="C105" s="94" t="s">
        <v>253</v>
      </c>
      <c r="I105" s="70"/>
      <c r="P105" s="70"/>
      <c r="Q105" s="70"/>
      <c r="R105" s="70"/>
      <c r="S105" s="70"/>
      <c r="T105" s="89"/>
      <c r="U105" s="70"/>
      <c r="V105" s="70"/>
      <c r="W105" s="70"/>
      <c r="X105" s="69"/>
      <c r="Y105" s="69"/>
      <c r="Z105" s="70"/>
    </row>
    <row r="106" spans="1:26" s="47" customFormat="1">
      <c r="A106" s="44">
        <f>SUM(A87)</f>
        <v>13</v>
      </c>
      <c r="B106" s="95">
        <v>11</v>
      </c>
      <c r="C106" s="44" t="s">
        <v>254</v>
      </c>
      <c r="I106" s="70"/>
      <c r="P106" s="70"/>
      <c r="Q106" s="70"/>
      <c r="R106" s="70"/>
      <c r="S106" s="70"/>
      <c r="T106" s="89"/>
      <c r="U106" s="70"/>
      <c r="V106" s="70"/>
      <c r="W106" s="70"/>
      <c r="X106" s="69"/>
      <c r="Y106" s="69"/>
      <c r="Z106" s="70"/>
    </row>
    <row r="107" spans="1:26" s="47" customFormat="1">
      <c r="A107" s="44">
        <f>SUM(A59+A72)</f>
        <v>20</v>
      </c>
      <c r="B107" s="95">
        <v>13</v>
      </c>
      <c r="C107" s="44" t="s">
        <v>255</v>
      </c>
      <c r="I107" s="70"/>
      <c r="P107" s="70"/>
      <c r="Q107" s="70"/>
      <c r="R107" s="70"/>
      <c r="S107" s="70"/>
      <c r="T107" s="89"/>
      <c r="U107" s="70"/>
      <c r="V107" s="70"/>
      <c r="W107" s="70"/>
      <c r="X107" s="69"/>
      <c r="Y107" s="69"/>
      <c r="Z107" s="70"/>
    </row>
    <row r="108" spans="1:26" s="47" customFormat="1">
      <c r="A108" s="44">
        <f>SUM(A25+A47+A94)</f>
        <v>34</v>
      </c>
      <c r="B108" s="95">
        <v>23</v>
      </c>
      <c r="C108" s="44" t="s">
        <v>256</v>
      </c>
      <c r="I108" s="70"/>
      <c r="P108" s="70"/>
      <c r="Q108" s="70"/>
      <c r="R108" s="70"/>
      <c r="S108" s="70"/>
      <c r="T108" s="89"/>
      <c r="U108" s="70"/>
      <c r="V108" s="70"/>
      <c r="W108" s="70"/>
      <c r="X108" s="69"/>
      <c r="Y108" s="69"/>
      <c r="Z108" s="70"/>
    </row>
    <row r="109" spans="1:26">
      <c r="A109" s="44">
        <f>SUM(A47)</f>
        <v>9</v>
      </c>
      <c r="B109" s="95">
        <v>12</v>
      </c>
      <c r="C109" s="44" t="s">
        <v>257</v>
      </c>
      <c r="T109" s="96"/>
    </row>
    <row r="110" spans="1:26" ht="15" thickBot="1">
      <c r="A110" s="97">
        <f>SUM(A106:A109)</f>
        <v>76</v>
      </c>
      <c r="B110" s="98">
        <f>SUM(B106:B109)</f>
        <v>59</v>
      </c>
      <c r="T110" s="96"/>
    </row>
    <row r="111" spans="1:26" ht="15" thickTop="1">
      <c r="T111" s="96"/>
    </row>
    <row r="112" spans="1:26">
      <c r="T112" s="96"/>
    </row>
    <row r="113" spans="20:20">
      <c r="T113" s="96"/>
    </row>
    <row r="114" spans="20:20">
      <c r="T114" s="96"/>
    </row>
    <row r="115" spans="20:20">
      <c r="T115" s="96"/>
    </row>
    <row r="116" spans="20:20">
      <c r="T116" s="96"/>
    </row>
    <row r="117" spans="20:20">
      <c r="T117" s="96"/>
    </row>
    <row r="118" spans="20:20">
      <c r="T118" s="96"/>
    </row>
    <row r="119" spans="20:20">
      <c r="T119" s="96"/>
    </row>
    <row r="120" spans="20:20">
      <c r="T120" s="96"/>
    </row>
    <row r="121" spans="20:20">
      <c r="T121" s="96"/>
    </row>
    <row r="122" spans="20:20">
      <c r="T122" s="96"/>
    </row>
    <row r="123" spans="20:20">
      <c r="T123" s="96"/>
    </row>
    <row r="124" spans="20:20">
      <c r="T124" s="96"/>
    </row>
  </sheetData>
  <mergeCells count="13">
    <mergeCell ref="B47:D47"/>
    <mergeCell ref="A1:Z1"/>
    <mergeCell ref="A2:Z2"/>
    <mergeCell ref="A3:Z3"/>
    <mergeCell ref="B25:J25"/>
    <mergeCell ref="B36:J36"/>
    <mergeCell ref="B101:J101"/>
    <mergeCell ref="B48:J48"/>
    <mergeCell ref="B59:J59"/>
    <mergeCell ref="B72:D72"/>
    <mergeCell ref="B87:J87"/>
    <mergeCell ref="B98:J98"/>
    <mergeCell ref="B100:J10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1"/>
  <sheetViews>
    <sheetView workbookViewId="0">
      <selection activeCell="K31" sqref="K31"/>
    </sheetView>
  </sheetViews>
  <sheetFormatPr defaultColWidth="9.109375" defaultRowHeight="14.4"/>
  <cols>
    <col min="1" max="2" width="10.6640625" style="56" customWidth="1"/>
    <col min="3" max="3" width="13.6640625" style="56" customWidth="1"/>
    <col min="4" max="4" width="12" style="56" customWidth="1"/>
    <col min="5" max="5" width="10.6640625" style="56" customWidth="1"/>
    <col min="6" max="6" width="7.33203125" style="56" customWidth="1"/>
    <col min="7" max="8" width="10.6640625" style="56" customWidth="1"/>
    <col min="9" max="10" width="10.6640625" style="1" customWidth="1"/>
    <col min="11" max="11" width="20" style="1" bestFit="1" customWidth="1"/>
    <col min="12" max="12" width="9.33203125" style="1" bestFit="1" customWidth="1"/>
    <col min="13" max="14" width="5.44140625" style="1" customWidth="1"/>
    <col min="15" max="15" width="10.44140625" style="1" customWidth="1"/>
    <col min="16" max="16" width="19.6640625" style="1" customWidth="1"/>
    <col min="17" max="17" width="8.5546875" style="1" customWidth="1"/>
    <col min="18" max="18" width="12.44140625" style="1" customWidth="1"/>
    <col min="19" max="20" width="12.6640625" style="1" customWidth="1"/>
    <col min="21" max="21" width="13.88671875" style="1" customWidth="1"/>
    <col min="22" max="25" width="12.6640625" style="1" customWidth="1"/>
    <col min="26" max="26" width="9.109375" style="1"/>
    <col min="27" max="27" width="11.44140625" style="1" bestFit="1" customWidth="1"/>
    <col min="28" max="16384" width="9.109375" style="1"/>
  </cols>
  <sheetData>
    <row r="1" spans="1:26" ht="15.6">
      <c r="A1" s="381" t="s">
        <v>1561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</row>
    <row r="2" spans="1:26" s="348" customFormat="1" ht="6" customHeight="1"/>
    <row r="3" spans="1:26" s="348" customFormat="1">
      <c r="A3" s="453"/>
      <c r="B3" s="453"/>
      <c r="C3" s="453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3"/>
      <c r="Y3" s="453"/>
      <c r="Z3" s="453"/>
    </row>
    <row r="4" spans="1:26" s="348" customFormat="1"/>
    <row r="5" spans="1:26" s="348" customFormat="1" ht="44.25" customHeight="1" thickBot="1">
      <c r="A5" s="172" t="s">
        <v>2</v>
      </c>
      <c r="B5" s="172" t="s">
        <v>3</v>
      </c>
      <c r="C5" s="172" t="s">
        <v>4</v>
      </c>
      <c r="D5" s="172" t="s">
        <v>5</v>
      </c>
      <c r="E5" s="172" t="s">
        <v>6</v>
      </c>
      <c r="F5" s="172" t="s">
        <v>7</v>
      </c>
      <c r="G5" s="172" t="s">
        <v>8</v>
      </c>
      <c r="H5" s="172" t="s">
        <v>9</v>
      </c>
      <c r="I5" s="172" t="s">
        <v>1562</v>
      </c>
      <c r="J5" s="172" t="s">
        <v>11</v>
      </c>
      <c r="K5" s="172" t="s">
        <v>12</v>
      </c>
      <c r="L5" s="172" t="s">
        <v>13</v>
      </c>
      <c r="M5" s="172" t="s">
        <v>14</v>
      </c>
      <c r="N5" s="172" t="s">
        <v>15</v>
      </c>
      <c r="O5" s="349" t="s">
        <v>16</v>
      </c>
      <c r="P5" s="172" t="s">
        <v>17</v>
      </c>
      <c r="Q5" s="172" t="s">
        <v>18</v>
      </c>
      <c r="R5" s="350" t="s">
        <v>19</v>
      </c>
      <c r="S5" s="350" t="s">
        <v>20</v>
      </c>
      <c r="T5" s="350" t="s">
        <v>21</v>
      </c>
      <c r="U5" s="351" t="s">
        <v>22</v>
      </c>
      <c r="V5" s="351" t="s">
        <v>23</v>
      </c>
      <c r="W5" s="350" t="s">
        <v>24</v>
      </c>
      <c r="X5" s="352" t="s">
        <v>25</v>
      </c>
      <c r="Y5" s="352" t="s">
        <v>26</v>
      </c>
      <c r="Z5" s="352" t="s">
        <v>27</v>
      </c>
    </row>
    <row r="6" spans="1:26" s="348" customFormat="1">
      <c r="A6" s="353"/>
      <c r="B6" s="353"/>
      <c r="C6" s="353"/>
      <c r="D6" s="353"/>
      <c r="E6" s="353"/>
      <c r="F6" s="353"/>
      <c r="G6" s="353"/>
    </row>
    <row r="7" spans="1:26" s="356" customFormat="1">
      <c r="A7" s="354" t="s">
        <v>30</v>
      </c>
      <c r="B7" s="355"/>
      <c r="C7" s="355"/>
      <c r="D7" s="355"/>
      <c r="E7" s="355"/>
      <c r="F7" s="355"/>
      <c r="G7" s="355"/>
      <c r="I7" s="357"/>
    </row>
    <row r="8" spans="1:26">
      <c r="A8" s="358" t="s">
        <v>1563</v>
      </c>
      <c r="B8" s="358"/>
      <c r="C8" s="129"/>
      <c r="D8" s="358"/>
      <c r="E8" s="358"/>
      <c r="F8" s="358"/>
      <c r="G8" s="358"/>
      <c r="H8" s="129"/>
      <c r="I8" s="358"/>
      <c r="J8" s="358"/>
      <c r="K8" s="358"/>
      <c r="L8" s="358"/>
      <c r="M8" s="358"/>
      <c r="N8" s="358"/>
      <c r="O8" s="358"/>
      <c r="P8" s="56"/>
      <c r="Q8" s="70"/>
      <c r="R8" s="70"/>
      <c r="S8" s="56"/>
      <c r="T8" s="56"/>
      <c r="U8" s="56"/>
      <c r="V8" s="56"/>
      <c r="W8" s="56"/>
      <c r="X8" s="57"/>
      <c r="Y8" s="57"/>
    </row>
    <row r="9" spans="1:26">
      <c r="A9" s="56">
        <v>525</v>
      </c>
      <c r="B9" s="56">
        <v>1995</v>
      </c>
      <c r="C9" s="56" t="s">
        <v>28</v>
      </c>
      <c r="D9" s="359" t="s">
        <v>237</v>
      </c>
      <c r="E9" s="56" t="s">
        <v>30</v>
      </c>
      <c r="F9" s="56" t="s">
        <v>238</v>
      </c>
      <c r="G9" s="56" t="s">
        <v>129</v>
      </c>
      <c r="H9" s="56" t="s">
        <v>33</v>
      </c>
      <c r="I9" s="56" t="s">
        <v>239</v>
      </c>
      <c r="J9" s="56" t="s">
        <v>240</v>
      </c>
      <c r="K9" s="49" t="s">
        <v>241</v>
      </c>
      <c r="L9" s="56" t="s">
        <v>33</v>
      </c>
      <c r="M9" s="56" t="s">
        <v>33</v>
      </c>
      <c r="N9" s="56" t="s">
        <v>37</v>
      </c>
      <c r="O9" s="56" t="s">
        <v>33</v>
      </c>
      <c r="P9" s="58" t="s">
        <v>242</v>
      </c>
      <c r="Q9" s="58" t="s">
        <v>243</v>
      </c>
      <c r="R9" s="58"/>
      <c r="S9" s="360">
        <v>212062</v>
      </c>
      <c r="T9" s="96">
        <v>12</v>
      </c>
      <c r="U9" s="360">
        <f t="shared" ref="U9:U10" si="0">IF(S9&gt;0,SLN(S9,2000,12),0)</f>
        <v>17505.166666666668</v>
      </c>
      <c r="V9" s="360">
        <f t="shared" ref="V9:V10" ca="1" si="1">IF(S9-(U9*((NOW()-R9)/365))&gt;2000,S9-(U9*((NOW()-R9)/365)),2000)</f>
        <v>2000</v>
      </c>
      <c r="W9" s="361" t="s">
        <v>40</v>
      </c>
      <c r="X9" s="58" t="s">
        <v>244</v>
      </c>
      <c r="Y9" s="58" t="s">
        <v>245</v>
      </c>
      <c r="Z9" s="362">
        <v>39400</v>
      </c>
    </row>
    <row r="10" spans="1:26">
      <c r="A10" s="363">
        <v>532</v>
      </c>
      <c r="B10" s="56">
        <v>1995</v>
      </c>
      <c r="C10" s="56" t="s">
        <v>28</v>
      </c>
      <c r="D10" s="359" t="s">
        <v>237</v>
      </c>
      <c r="E10" s="56" t="s">
        <v>30</v>
      </c>
      <c r="F10" s="56" t="s">
        <v>238</v>
      </c>
      <c r="G10" s="56" t="s">
        <v>129</v>
      </c>
      <c r="H10" s="56" t="s">
        <v>33</v>
      </c>
      <c r="I10" s="56" t="s">
        <v>239</v>
      </c>
      <c r="J10" s="56" t="s">
        <v>240</v>
      </c>
      <c r="K10" s="49" t="s">
        <v>241</v>
      </c>
      <c r="L10" s="56" t="s">
        <v>33</v>
      </c>
      <c r="M10" s="56" t="s">
        <v>33</v>
      </c>
      <c r="N10" s="56" t="s">
        <v>37</v>
      </c>
      <c r="O10" s="56" t="s">
        <v>33</v>
      </c>
      <c r="P10" s="58" t="s">
        <v>246</v>
      </c>
      <c r="Q10" s="58" t="s">
        <v>247</v>
      </c>
      <c r="R10" s="58"/>
      <c r="S10" s="360">
        <v>212062</v>
      </c>
      <c r="T10" s="96">
        <v>12</v>
      </c>
      <c r="U10" s="360">
        <f t="shared" si="0"/>
        <v>17505.166666666668</v>
      </c>
      <c r="V10" s="360">
        <f t="shared" ca="1" si="1"/>
        <v>2000</v>
      </c>
      <c r="W10" s="361" t="s">
        <v>40</v>
      </c>
      <c r="X10" s="58" t="s">
        <v>244</v>
      </c>
      <c r="Y10" s="58" t="s">
        <v>245</v>
      </c>
      <c r="Z10" s="362">
        <v>39400</v>
      </c>
    </row>
    <row r="11" spans="1:26">
      <c r="A11" s="100">
        <v>2</v>
      </c>
      <c r="B11" s="451" t="s">
        <v>1564</v>
      </c>
      <c r="C11" s="384"/>
      <c r="D11" s="384"/>
      <c r="E11" s="384"/>
      <c r="F11" s="384"/>
      <c r="G11" s="384"/>
      <c r="H11" s="384"/>
      <c r="I11" s="384"/>
      <c r="J11" s="384"/>
      <c r="K11" s="364"/>
      <c r="L11" s="99"/>
      <c r="M11" s="99"/>
      <c r="N11" s="99"/>
      <c r="O11" s="99"/>
      <c r="P11" s="58"/>
      <c r="Q11" s="58"/>
      <c r="R11" s="58"/>
      <c r="S11" s="360"/>
      <c r="T11" s="96"/>
      <c r="U11" s="360"/>
      <c r="V11" s="360"/>
      <c r="W11" s="360"/>
      <c r="X11" s="58"/>
      <c r="Y11" s="58"/>
    </row>
    <row r="12" spans="1:26">
      <c r="D12" s="359"/>
      <c r="I12" s="56"/>
      <c r="J12" s="56"/>
      <c r="K12" s="49"/>
      <c r="L12" s="56"/>
      <c r="M12" s="56"/>
      <c r="N12" s="56"/>
      <c r="O12" s="56"/>
      <c r="P12" s="58"/>
      <c r="Q12" s="58"/>
      <c r="R12" s="58"/>
      <c r="S12" s="360"/>
      <c r="T12" s="96"/>
      <c r="U12" s="360"/>
      <c r="V12" s="360"/>
      <c r="W12" s="361"/>
      <c r="X12" s="58"/>
      <c r="Y12" s="58"/>
      <c r="Z12" s="362"/>
    </row>
    <row r="13" spans="1:26">
      <c r="D13" s="359"/>
      <c r="I13" s="56"/>
      <c r="J13" s="56"/>
      <c r="K13" s="49"/>
      <c r="L13" s="56"/>
      <c r="M13" s="56"/>
      <c r="N13" s="56"/>
      <c r="O13" s="56"/>
      <c r="P13" s="58"/>
      <c r="Q13" s="58"/>
      <c r="R13" s="58"/>
      <c r="S13" s="360"/>
      <c r="T13" s="96"/>
      <c r="U13" s="360"/>
      <c r="V13" s="360"/>
      <c r="W13" s="361"/>
      <c r="X13" s="58"/>
      <c r="Y13" s="58"/>
      <c r="Z13" s="362"/>
    </row>
    <row r="14" spans="1:26">
      <c r="D14" s="359"/>
      <c r="I14" s="56"/>
      <c r="J14" s="56"/>
      <c r="K14" s="49"/>
      <c r="L14" s="56"/>
      <c r="M14" s="56"/>
      <c r="N14" s="56"/>
      <c r="O14" s="56"/>
      <c r="P14" s="58"/>
      <c r="Q14" s="58"/>
      <c r="R14" s="58"/>
      <c r="S14" s="360"/>
      <c r="T14" s="96"/>
      <c r="U14" s="360"/>
      <c r="V14" s="360"/>
      <c r="W14" s="361"/>
      <c r="X14" s="58"/>
      <c r="Y14" s="58"/>
      <c r="Z14" s="362"/>
    </row>
    <row r="15" spans="1:26">
      <c r="D15" s="359"/>
      <c r="I15" s="56"/>
      <c r="J15" s="56"/>
      <c r="K15" s="49"/>
      <c r="L15" s="56"/>
      <c r="M15" s="56"/>
      <c r="N15" s="56"/>
      <c r="O15" s="56"/>
      <c r="P15" s="58"/>
      <c r="Q15" s="58"/>
      <c r="R15" s="58"/>
      <c r="S15" s="360"/>
      <c r="T15" s="96"/>
      <c r="U15" s="360"/>
      <c r="V15" s="360"/>
      <c r="W15" s="361"/>
      <c r="X15" s="58"/>
      <c r="Y15" s="58"/>
      <c r="Z15" s="362"/>
    </row>
    <row r="16" spans="1:26">
      <c r="D16" s="359"/>
      <c r="I16" s="56"/>
      <c r="J16" s="56"/>
      <c r="K16" s="49"/>
      <c r="L16" s="56"/>
      <c r="M16" s="56"/>
      <c r="N16" s="56"/>
      <c r="O16" s="56"/>
      <c r="P16" s="58"/>
      <c r="Q16" s="58"/>
      <c r="R16" s="58"/>
      <c r="S16" s="360"/>
      <c r="T16" s="96"/>
      <c r="U16" s="360"/>
      <c r="V16" s="360"/>
      <c r="W16" s="361"/>
      <c r="X16" s="58"/>
      <c r="Y16" s="58"/>
      <c r="Z16" s="362"/>
    </row>
    <row r="17" spans="1:26">
      <c r="D17" s="359"/>
      <c r="I17" s="56"/>
      <c r="J17" s="56"/>
      <c r="K17" s="49"/>
      <c r="L17" s="56"/>
      <c r="M17" s="56"/>
      <c r="N17" s="56"/>
      <c r="O17" s="56"/>
      <c r="P17" s="58"/>
      <c r="Q17" s="58"/>
      <c r="R17" s="58"/>
      <c r="S17" s="360"/>
      <c r="T17" s="96"/>
      <c r="U17" s="360"/>
      <c r="V17" s="360"/>
      <c r="W17" s="361"/>
      <c r="X17" s="58"/>
      <c r="Y17" s="58"/>
      <c r="Z17" s="362"/>
    </row>
    <row r="18" spans="1:26">
      <c r="D18" s="359"/>
      <c r="I18" s="56"/>
      <c r="J18" s="56"/>
      <c r="K18" s="49"/>
      <c r="L18" s="56"/>
      <c r="M18" s="56"/>
      <c r="N18" s="56"/>
      <c r="O18" s="56"/>
      <c r="P18" s="58"/>
      <c r="Q18" s="58"/>
      <c r="R18" s="58"/>
      <c r="S18" s="360"/>
      <c r="T18" s="96"/>
      <c r="U18" s="360"/>
      <c r="V18" s="360"/>
      <c r="W18" s="361"/>
      <c r="X18" s="58"/>
      <c r="Y18" s="58"/>
      <c r="Z18" s="362"/>
    </row>
    <row r="19" spans="1:26">
      <c r="D19" s="359"/>
      <c r="I19" s="56"/>
      <c r="J19" s="56"/>
      <c r="K19" s="49"/>
      <c r="L19" s="56"/>
      <c r="M19" s="56"/>
      <c r="N19" s="56"/>
      <c r="O19" s="56"/>
      <c r="P19" s="58"/>
      <c r="Q19" s="58"/>
      <c r="R19" s="58"/>
      <c r="S19" s="360"/>
      <c r="T19" s="96"/>
      <c r="U19" s="360"/>
      <c r="V19" s="360"/>
      <c r="W19" s="361"/>
      <c r="X19" s="58"/>
      <c r="Y19" s="58"/>
      <c r="Z19" s="362"/>
    </row>
    <row r="20" spans="1:26">
      <c r="D20" s="359"/>
      <c r="I20" s="56"/>
      <c r="J20" s="56"/>
      <c r="K20" s="49"/>
      <c r="L20" s="56"/>
      <c r="M20" s="56"/>
      <c r="N20" s="56"/>
      <c r="O20" s="56"/>
      <c r="P20" s="58"/>
      <c r="Q20" s="58"/>
      <c r="R20" s="58"/>
      <c r="S20" s="360"/>
      <c r="T20" s="96"/>
      <c r="U20" s="360"/>
      <c r="V20" s="360"/>
      <c r="W20" s="361"/>
      <c r="X20" s="58"/>
      <c r="Y20" s="58"/>
      <c r="Z20" s="362"/>
    </row>
    <row r="21" spans="1:26">
      <c r="D21" s="359"/>
      <c r="I21" s="56"/>
      <c r="J21" s="56"/>
      <c r="K21" s="49"/>
      <c r="L21" s="56"/>
      <c r="M21" s="56"/>
      <c r="N21" s="56"/>
      <c r="O21" s="56"/>
      <c r="P21" s="58"/>
      <c r="Q21" s="58"/>
      <c r="R21" s="58"/>
      <c r="S21" s="360"/>
      <c r="T21" s="96"/>
      <c r="U21" s="360"/>
      <c r="V21" s="360"/>
      <c r="W21" s="361"/>
      <c r="X21" s="58"/>
      <c r="Y21" s="58"/>
      <c r="Z21" s="362"/>
    </row>
    <row r="22" spans="1:26">
      <c r="A22" s="363"/>
      <c r="D22" s="359"/>
      <c r="I22" s="56"/>
      <c r="J22" s="56"/>
      <c r="K22" s="49"/>
      <c r="L22" s="56"/>
      <c r="M22" s="56"/>
      <c r="N22" s="56"/>
      <c r="O22" s="56"/>
      <c r="P22" s="58"/>
      <c r="Q22" s="58"/>
      <c r="R22" s="58"/>
      <c r="S22" s="360"/>
      <c r="T22" s="96"/>
      <c r="U22" s="360"/>
      <c r="V22" s="360"/>
      <c r="W22" s="361"/>
      <c r="X22" s="58"/>
      <c r="Y22" s="58"/>
      <c r="Z22" s="362"/>
    </row>
    <row r="23" spans="1:26">
      <c r="A23" s="100"/>
      <c r="B23" s="451"/>
      <c r="C23" s="384"/>
      <c r="D23" s="384"/>
      <c r="E23" s="384"/>
      <c r="F23" s="384"/>
      <c r="G23" s="384"/>
      <c r="H23" s="384"/>
      <c r="I23" s="384"/>
      <c r="J23" s="384"/>
      <c r="K23" s="364"/>
      <c r="L23" s="99"/>
      <c r="M23" s="99"/>
      <c r="N23" s="99"/>
      <c r="O23" s="99"/>
      <c r="P23" s="58"/>
      <c r="Q23" s="58"/>
      <c r="R23" s="58"/>
      <c r="S23" s="360"/>
      <c r="T23" s="96"/>
      <c r="U23" s="360"/>
      <c r="V23" s="360"/>
      <c r="W23" s="360"/>
      <c r="X23" s="58"/>
      <c r="Y23" s="58"/>
    </row>
    <row r="24" spans="1:26">
      <c r="A24" s="100"/>
      <c r="B24" s="365"/>
      <c r="C24" s="99"/>
      <c r="D24" s="99"/>
      <c r="E24" s="99"/>
      <c r="F24" s="99"/>
      <c r="G24" s="99"/>
      <c r="H24" s="99"/>
      <c r="I24" s="99"/>
      <c r="J24" s="99"/>
      <c r="K24" s="364"/>
      <c r="L24" s="99"/>
      <c r="M24" s="99"/>
      <c r="N24" s="99"/>
      <c r="O24" s="99"/>
      <c r="P24" s="58"/>
      <c r="Q24" s="58"/>
      <c r="R24" s="58"/>
      <c r="S24" s="360"/>
      <c r="T24" s="96"/>
      <c r="U24" s="360"/>
      <c r="V24" s="360"/>
      <c r="W24" s="360"/>
      <c r="X24" s="58"/>
      <c r="Y24" s="58"/>
    </row>
    <row r="25" spans="1:26">
      <c r="A25" s="358"/>
      <c r="I25" s="56"/>
      <c r="J25" s="56"/>
      <c r="K25" s="58"/>
      <c r="L25" s="56"/>
      <c r="M25" s="56"/>
      <c r="N25" s="56"/>
      <c r="O25" s="56"/>
      <c r="P25" s="58"/>
      <c r="Q25" s="58"/>
      <c r="R25" s="366"/>
      <c r="S25" s="360"/>
      <c r="T25" s="96"/>
      <c r="U25" s="360"/>
      <c r="V25" s="360"/>
      <c r="W25" s="361"/>
      <c r="X25" s="58"/>
      <c r="Y25" s="58"/>
      <c r="Z25" s="362"/>
    </row>
    <row r="26" spans="1:26">
      <c r="D26" s="359"/>
      <c r="I26" s="56"/>
      <c r="J26" s="56"/>
      <c r="K26" s="49"/>
      <c r="L26" s="56"/>
      <c r="M26" s="56"/>
      <c r="N26" s="56"/>
      <c r="O26" s="56"/>
      <c r="P26" s="58"/>
      <c r="Q26" s="58"/>
      <c r="R26" s="58"/>
      <c r="S26" s="360"/>
      <c r="T26" s="96"/>
      <c r="U26" s="360"/>
      <c r="V26" s="360"/>
      <c r="W26" s="361"/>
      <c r="X26" s="58"/>
      <c r="Y26" s="58"/>
      <c r="Z26" s="362"/>
    </row>
    <row r="27" spans="1:26">
      <c r="D27" s="359"/>
      <c r="I27" s="56"/>
      <c r="J27" s="56"/>
      <c r="K27" s="49"/>
      <c r="L27" s="56"/>
      <c r="M27" s="56"/>
      <c r="N27" s="56"/>
      <c r="O27" s="56"/>
      <c r="P27" s="58"/>
      <c r="Q27" s="58"/>
      <c r="R27" s="58"/>
      <c r="S27" s="360"/>
      <c r="T27" s="96"/>
      <c r="U27" s="360"/>
      <c r="V27" s="360"/>
      <c r="W27" s="361"/>
      <c r="X27" s="58"/>
      <c r="Y27" s="58"/>
      <c r="Z27" s="362"/>
    </row>
    <row r="28" spans="1:26">
      <c r="D28" s="359"/>
      <c r="I28" s="56"/>
      <c r="J28" s="56"/>
      <c r="K28" s="49"/>
      <c r="L28" s="56"/>
      <c r="M28" s="56"/>
      <c r="N28" s="56"/>
      <c r="O28" s="56"/>
      <c r="P28" s="58"/>
      <c r="Q28" s="58"/>
      <c r="R28" s="58"/>
      <c r="S28" s="360"/>
      <c r="T28" s="96"/>
      <c r="U28" s="360"/>
      <c r="V28" s="360"/>
      <c r="W28" s="361"/>
      <c r="X28" s="58"/>
      <c r="Y28" s="58"/>
      <c r="Z28" s="362"/>
    </row>
    <row r="29" spans="1:26">
      <c r="D29" s="359"/>
      <c r="I29" s="56"/>
      <c r="J29" s="56"/>
      <c r="K29" s="49"/>
      <c r="L29" s="56"/>
      <c r="M29" s="56"/>
      <c r="N29" s="56"/>
      <c r="O29" s="56"/>
      <c r="P29" s="58"/>
      <c r="Q29" s="58"/>
      <c r="R29" s="58"/>
      <c r="S29" s="360"/>
      <c r="T29" s="96"/>
      <c r="U29" s="360"/>
      <c r="V29" s="360"/>
      <c r="W29" s="361"/>
      <c r="X29" s="58"/>
      <c r="Y29" s="58"/>
      <c r="Z29" s="362"/>
    </row>
    <row r="30" spans="1:26">
      <c r="D30" s="359"/>
      <c r="I30" s="56"/>
      <c r="J30" s="56"/>
      <c r="K30" s="49"/>
      <c r="L30" s="56"/>
      <c r="M30" s="56"/>
      <c r="N30" s="56"/>
      <c r="O30" s="56"/>
      <c r="P30" s="58"/>
      <c r="Q30" s="58"/>
      <c r="R30" s="58"/>
      <c r="S30" s="360"/>
      <c r="T30" s="96"/>
      <c r="U30" s="360"/>
      <c r="V30" s="360"/>
      <c r="W30" s="361"/>
      <c r="X30" s="58"/>
      <c r="Y30" s="58"/>
      <c r="Z30" s="362"/>
    </row>
    <row r="31" spans="1:26">
      <c r="D31" s="359"/>
      <c r="I31" s="56"/>
      <c r="J31" s="56"/>
      <c r="K31" s="49"/>
      <c r="L31" s="56"/>
      <c r="M31" s="56"/>
      <c r="N31" s="56"/>
      <c r="O31" s="56"/>
      <c r="P31" s="58"/>
      <c r="Q31" s="58"/>
      <c r="R31" s="58"/>
      <c r="S31" s="360"/>
      <c r="T31" s="96"/>
      <c r="U31" s="360"/>
      <c r="V31" s="360"/>
      <c r="W31" s="361"/>
      <c r="X31" s="58"/>
      <c r="Y31" s="58"/>
      <c r="Z31" s="362"/>
    </row>
    <row r="32" spans="1:26">
      <c r="A32" s="363"/>
      <c r="D32" s="359"/>
      <c r="I32" s="56"/>
      <c r="J32" s="56"/>
      <c r="K32" s="49"/>
      <c r="L32" s="56"/>
      <c r="M32" s="56"/>
      <c r="N32" s="56"/>
      <c r="O32" s="56"/>
      <c r="P32" s="58"/>
      <c r="Q32" s="58"/>
      <c r="R32" s="58"/>
      <c r="S32" s="360"/>
      <c r="T32" s="96"/>
      <c r="U32" s="360"/>
      <c r="V32" s="360"/>
      <c r="W32" s="361"/>
      <c r="X32" s="58"/>
      <c r="Y32" s="58"/>
      <c r="Z32" s="362"/>
    </row>
    <row r="33" spans="1:26">
      <c r="A33" s="100"/>
      <c r="I33" s="56"/>
      <c r="J33" s="56"/>
      <c r="K33" s="58"/>
      <c r="L33" s="56"/>
      <c r="M33" s="56"/>
      <c r="N33" s="56"/>
      <c r="O33" s="56"/>
      <c r="P33" s="58"/>
      <c r="Q33" s="58"/>
      <c r="R33" s="366"/>
      <c r="S33" s="360"/>
      <c r="T33" s="96"/>
      <c r="U33" s="360"/>
      <c r="V33" s="360"/>
      <c r="W33" s="361"/>
      <c r="X33" s="58"/>
      <c r="Y33" s="58"/>
      <c r="Z33" s="362"/>
    </row>
    <row r="34" spans="1:26">
      <c r="A34" s="100"/>
      <c r="I34" s="56"/>
      <c r="J34" s="56"/>
      <c r="K34" s="58"/>
      <c r="L34" s="56"/>
      <c r="M34" s="56"/>
      <c r="N34" s="56"/>
      <c r="O34" s="56"/>
      <c r="P34" s="58"/>
      <c r="Q34" s="58"/>
      <c r="R34" s="366"/>
      <c r="S34" s="360"/>
      <c r="T34" s="96"/>
      <c r="U34" s="360"/>
      <c r="V34" s="360"/>
      <c r="W34" s="361"/>
      <c r="X34" s="58"/>
      <c r="Y34" s="58"/>
      <c r="Z34" s="362"/>
    </row>
    <row r="35" spans="1:26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58"/>
      <c r="Q35" s="58"/>
      <c r="R35" s="58"/>
      <c r="S35" s="56"/>
      <c r="T35" s="56"/>
      <c r="U35" s="56"/>
      <c r="V35" s="56"/>
      <c r="W35" s="56"/>
      <c r="X35" s="58"/>
      <c r="Y35" s="58"/>
    </row>
    <row r="36" spans="1:26" ht="12.75" customHeight="1">
      <c r="A36" s="100"/>
      <c r="B36" s="365"/>
      <c r="C36" s="367"/>
      <c r="D36" s="367"/>
      <c r="E36" s="367"/>
      <c r="F36" s="367"/>
      <c r="G36" s="367"/>
      <c r="H36" s="367"/>
      <c r="I36" s="367"/>
      <c r="J36" s="367"/>
      <c r="K36" s="58"/>
      <c r="L36" s="367"/>
      <c r="M36" s="56"/>
      <c r="N36" s="56"/>
      <c r="O36" s="56"/>
      <c r="P36" s="58"/>
      <c r="Q36" s="58"/>
      <c r="R36" s="58"/>
      <c r="S36" s="360"/>
      <c r="T36" s="96"/>
      <c r="U36" s="360"/>
      <c r="V36" s="360"/>
      <c r="W36" s="361"/>
      <c r="X36" s="58"/>
      <c r="Y36" s="58"/>
    </row>
    <row r="37" spans="1:26">
      <c r="D37" s="359"/>
      <c r="I37" s="56"/>
      <c r="J37" s="56"/>
      <c r="K37" s="49"/>
      <c r="L37" s="56"/>
      <c r="M37" s="56"/>
      <c r="N37" s="56"/>
      <c r="O37" s="56"/>
      <c r="P37" s="58"/>
      <c r="Q37" s="58"/>
      <c r="R37" s="58"/>
      <c r="S37" s="360"/>
      <c r="T37" s="96"/>
      <c r="U37" s="360"/>
      <c r="V37" s="360"/>
      <c r="W37" s="361"/>
      <c r="X37" s="58"/>
      <c r="Y37" s="58"/>
      <c r="Z37" s="362"/>
    </row>
    <row r="38" spans="1:26">
      <c r="D38" s="359"/>
      <c r="I38" s="56"/>
      <c r="J38" s="56"/>
      <c r="K38" s="58"/>
      <c r="L38" s="56"/>
      <c r="M38" s="56"/>
      <c r="N38" s="56"/>
      <c r="O38" s="56"/>
      <c r="P38" s="58"/>
      <c r="Q38" s="58"/>
      <c r="R38" s="58"/>
      <c r="S38" s="360"/>
      <c r="T38" s="96"/>
      <c r="U38" s="360"/>
      <c r="V38" s="360"/>
      <c r="W38" s="361"/>
      <c r="X38" s="58"/>
      <c r="Y38" s="58"/>
      <c r="Z38" s="362"/>
    </row>
    <row r="39" spans="1:26">
      <c r="A39" s="363"/>
      <c r="D39" s="359"/>
      <c r="I39" s="56"/>
      <c r="J39" s="56"/>
      <c r="K39" s="49"/>
      <c r="L39" s="56"/>
      <c r="M39" s="56"/>
      <c r="N39" s="56"/>
      <c r="O39" s="56"/>
      <c r="P39" s="58"/>
      <c r="Q39" s="58"/>
      <c r="R39" s="58"/>
      <c r="S39" s="360"/>
      <c r="T39" s="96"/>
      <c r="U39" s="360"/>
      <c r="V39" s="360"/>
      <c r="W39" s="361"/>
      <c r="X39" s="58"/>
      <c r="Y39" s="58"/>
      <c r="Z39" s="362"/>
    </row>
    <row r="40" spans="1:26">
      <c r="A40" s="100"/>
      <c r="I40" s="56"/>
      <c r="J40" s="56"/>
      <c r="K40" s="56"/>
      <c r="L40" s="56"/>
      <c r="M40" s="56"/>
      <c r="N40" s="56"/>
      <c r="O40" s="56"/>
      <c r="P40" s="58"/>
      <c r="Q40" s="58"/>
      <c r="R40" s="58"/>
      <c r="S40" s="56"/>
      <c r="T40" s="56"/>
      <c r="U40" s="56"/>
      <c r="V40" s="56"/>
      <c r="W40" s="56"/>
      <c r="X40" s="58"/>
      <c r="Y40" s="58"/>
    </row>
    <row r="41" spans="1:26">
      <c r="A41" s="363"/>
      <c r="I41" s="56"/>
      <c r="J41" s="56"/>
      <c r="K41" s="368"/>
      <c r="L41" s="56"/>
      <c r="M41" s="56"/>
      <c r="N41" s="56"/>
      <c r="O41" s="56"/>
      <c r="P41" s="58"/>
      <c r="Q41" s="58"/>
      <c r="R41" s="366"/>
      <c r="S41" s="360"/>
      <c r="T41" s="96"/>
      <c r="U41" s="360"/>
      <c r="V41" s="360"/>
      <c r="W41" s="361"/>
      <c r="X41" s="58"/>
      <c r="Y41" s="58"/>
    </row>
    <row r="42" spans="1:26">
      <c r="B42" s="196"/>
      <c r="H42" s="196"/>
      <c r="I42" s="196"/>
      <c r="J42" s="56"/>
      <c r="K42" s="58"/>
      <c r="L42" s="56"/>
      <c r="M42" s="56"/>
      <c r="N42" s="56"/>
      <c r="O42" s="56"/>
      <c r="P42" s="58"/>
      <c r="Q42" s="58"/>
      <c r="R42" s="369"/>
      <c r="S42" s="360"/>
      <c r="T42" s="96"/>
      <c r="U42" s="360"/>
      <c r="V42" s="360"/>
      <c r="W42" s="361"/>
      <c r="X42" s="58"/>
      <c r="Y42" s="58"/>
      <c r="Z42" s="362"/>
    </row>
    <row r="43" spans="1:26">
      <c r="I43" s="56"/>
      <c r="J43" s="56"/>
      <c r="K43" s="58"/>
      <c r="L43" s="56"/>
      <c r="M43" s="56"/>
      <c r="N43" s="56"/>
      <c r="O43" s="56"/>
      <c r="P43" s="58"/>
      <c r="Q43" s="58"/>
      <c r="R43" s="366"/>
      <c r="S43" s="360"/>
      <c r="T43" s="96"/>
      <c r="U43" s="360"/>
      <c r="V43" s="360"/>
      <c r="W43" s="361"/>
      <c r="X43" s="58"/>
      <c r="Y43" s="58"/>
    </row>
    <row r="44" spans="1:26">
      <c r="B44" s="196"/>
      <c r="H44" s="196"/>
      <c r="I44" s="196"/>
      <c r="J44" s="56"/>
      <c r="K44" s="58"/>
      <c r="L44" s="56"/>
      <c r="M44" s="56"/>
      <c r="N44" s="56"/>
      <c r="O44" s="56"/>
      <c r="P44" s="58"/>
      <c r="Q44" s="58"/>
      <c r="R44" s="369"/>
      <c r="S44" s="360"/>
      <c r="T44" s="96"/>
      <c r="U44" s="360"/>
      <c r="V44" s="360"/>
      <c r="W44" s="361"/>
      <c r="X44" s="58"/>
      <c r="Y44" s="58"/>
      <c r="Z44" s="362"/>
    </row>
    <row r="45" spans="1:26">
      <c r="B45" s="196"/>
      <c r="H45" s="196"/>
      <c r="I45" s="196"/>
      <c r="J45" s="56"/>
      <c r="K45" s="58"/>
      <c r="L45" s="56"/>
      <c r="M45" s="56"/>
      <c r="N45" s="56"/>
      <c r="O45" s="56"/>
      <c r="P45" s="58"/>
      <c r="Q45" s="58"/>
      <c r="R45" s="369"/>
      <c r="S45" s="360"/>
      <c r="T45" s="96"/>
      <c r="U45" s="360"/>
      <c r="V45" s="360"/>
      <c r="W45" s="361"/>
      <c r="X45" s="58"/>
      <c r="Y45" s="58"/>
      <c r="Z45" s="362"/>
    </row>
    <row r="46" spans="1:26">
      <c r="A46" s="363"/>
      <c r="I46" s="56"/>
      <c r="J46" s="56"/>
      <c r="K46" s="368"/>
      <c r="L46" s="56"/>
      <c r="M46" s="56"/>
      <c r="N46" s="56"/>
      <c r="O46" s="56"/>
      <c r="P46" s="58"/>
      <c r="Q46" s="58"/>
      <c r="R46" s="366"/>
      <c r="S46" s="360"/>
      <c r="T46" s="96"/>
      <c r="U46" s="360"/>
      <c r="V46" s="360"/>
      <c r="W46" s="361"/>
      <c r="X46" s="58"/>
      <c r="Y46" s="58"/>
    </row>
    <row r="47" spans="1:26">
      <c r="A47" s="116"/>
      <c r="B47" s="70"/>
      <c r="C47" s="70"/>
      <c r="D47" s="70"/>
      <c r="E47" s="70"/>
      <c r="F47" s="70"/>
      <c r="G47" s="70"/>
      <c r="H47" s="70"/>
      <c r="I47" s="72"/>
      <c r="J47" s="70"/>
      <c r="K47" s="49"/>
      <c r="L47" s="56"/>
      <c r="M47" s="56"/>
      <c r="N47" s="56"/>
      <c r="O47" s="56"/>
      <c r="P47" s="58"/>
      <c r="Q47" s="58"/>
      <c r="R47" s="366"/>
      <c r="S47" s="360"/>
      <c r="T47" s="96"/>
      <c r="U47" s="360"/>
      <c r="V47" s="360"/>
      <c r="W47" s="370"/>
      <c r="X47" s="58"/>
      <c r="Y47" s="58"/>
    </row>
    <row r="48" spans="1:26">
      <c r="A48" s="100"/>
      <c r="B48" s="451"/>
      <c r="C48" s="392"/>
      <c r="D48" s="392"/>
      <c r="E48" s="392"/>
      <c r="F48" s="392"/>
      <c r="G48" s="392"/>
      <c r="H48" s="392"/>
      <c r="I48" s="392"/>
      <c r="J48" s="392"/>
      <c r="K48" s="58"/>
      <c r="L48" s="371"/>
      <c r="M48" s="56"/>
      <c r="N48" s="56"/>
      <c r="O48" s="56"/>
      <c r="P48" s="58"/>
      <c r="Q48" s="58"/>
      <c r="R48" s="58"/>
      <c r="S48" s="360"/>
      <c r="T48" s="96"/>
      <c r="U48" s="360"/>
      <c r="V48" s="360"/>
      <c r="W48" s="361"/>
      <c r="X48" s="58"/>
      <c r="Y48" s="58"/>
    </row>
    <row r="49" spans="1:25">
      <c r="I49" s="56"/>
      <c r="J49" s="56"/>
      <c r="K49" s="58"/>
      <c r="L49" s="56"/>
      <c r="M49" s="56"/>
      <c r="N49" s="56"/>
      <c r="O49" s="56"/>
      <c r="P49" s="58"/>
      <c r="Q49" s="58"/>
      <c r="R49" s="58"/>
      <c r="S49" s="360"/>
      <c r="T49" s="96"/>
      <c r="U49" s="360"/>
      <c r="V49" s="360"/>
      <c r="W49" s="361"/>
      <c r="X49" s="58"/>
      <c r="Y49" s="58"/>
    </row>
    <row r="50" spans="1:25">
      <c r="D50" s="70"/>
      <c r="E50" s="70"/>
      <c r="F50" s="70"/>
      <c r="G50" s="70"/>
      <c r="I50" s="56"/>
      <c r="J50" s="56"/>
      <c r="K50" s="58"/>
      <c r="L50" s="56"/>
      <c r="M50" s="56"/>
      <c r="N50" s="56"/>
      <c r="O50" s="56"/>
      <c r="P50" s="58"/>
      <c r="Q50" s="58"/>
      <c r="R50" s="366"/>
      <c r="S50" s="360"/>
      <c r="T50" s="96"/>
      <c r="U50" s="360"/>
      <c r="V50" s="360"/>
      <c r="W50" s="361"/>
      <c r="X50" s="58"/>
      <c r="Y50" s="58"/>
    </row>
    <row r="51" spans="1:25">
      <c r="D51" s="70"/>
      <c r="E51" s="70"/>
      <c r="F51" s="70"/>
      <c r="G51" s="70"/>
      <c r="I51" s="56"/>
      <c r="J51" s="56"/>
      <c r="K51" s="49"/>
      <c r="L51" s="56"/>
      <c r="M51" s="56"/>
      <c r="N51" s="56"/>
      <c r="O51" s="56"/>
      <c r="P51" s="58"/>
      <c r="Q51" s="58"/>
      <c r="R51" s="366"/>
      <c r="S51" s="360"/>
      <c r="T51" s="96"/>
      <c r="U51" s="360"/>
      <c r="V51" s="360"/>
      <c r="W51" s="361"/>
      <c r="X51" s="58"/>
      <c r="Y51" s="58"/>
    </row>
    <row r="52" spans="1:25">
      <c r="D52" s="70"/>
      <c r="E52" s="70"/>
      <c r="F52" s="70"/>
      <c r="G52" s="70"/>
      <c r="I52" s="56"/>
      <c r="J52" s="56"/>
      <c r="K52" s="49"/>
      <c r="L52" s="56"/>
      <c r="M52" s="56"/>
      <c r="N52" s="56"/>
      <c r="O52" s="56"/>
      <c r="P52" s="58"/>
      <c r="Q52" s="58"/>
      <c r="R52" s="366"/>
      <c r="S52" s="360"/>
      <c r="T52" s="96"/>
      <c r="U52" s="360"/>
      <c r="V52" s="360"/>
      <c r="W52" s="361"/>
      <c r="X52" s="58"/>
      <c r="Y52" s="58"/>
    </row>
    <row r="53" spans="1:25">
      <c r="D53" s="70"/>
      <c r="E53" s="70"/>
      <c r="F53" s="70"/>
      <c r="G53" s="70"/>
      <c r="I53" s="56"/>
      <c r="J53" s="56"/>
      <c r="K53" s="49"/>
      <c r="L53" s="56"/>
      <c r="M53" s="56"/>
      <c r="N53" s="56"/>
      <c r="O53" s="56"/>
      <c r="P53" s="58"/>
      <c r="Q53" s="58"/>
      <c r="R53" s="366"/>
      <c r="S53" s="360"/>
      <c r="T53" s="96"/>
      <c r="U53" s="360"/>
      <c r="V53" s="360"/>
      <c r="W53" s="361"/>
      <c r="X53" s="58"/>
      <c r="Y53" s="58"/>
    </row>
    <row r="54" spans="1:25">
      <c r="D54" s="70"/>
      <c r="E54" s="70"/>
      <c r="F54" s="70"/>
      <c r="G54" s="70"/>
      <c r="I54" s="56"/>
      <c r="J54" s="56"/>
      <c r="K54" s="58"/>
      <c r="L54" s="56"/>
      <c r="M54" s="56"/>
      <c r="N54" s="56"/>
      <c r="O54" s="56"/>
      <c r="P54" s="58"/>
      <c r="Q54" s="58"/>
      <c r="R54" s="366"/>
      <c r="S54" s="360"/>
      <c r="T54" s="96"/>
      <c r="U54" s="360"/>
      <c r="V54" s="360"/>
      <c r="W54" s="361"/>
      <c r="X54" s="58"/>
      <c r="Y54" s="58"/>
    </row>
    <row r="55" spans="1:25">
      <c r="D55" s="70"/>
      <c r="E55" s="70"/>
      <c r="F55" s="70"/>
      <c r="G55" s="70"/>
      <c r="I55" s="56"/>
      <c r="J55" s="56"/>
      <c r="K55" s="49"/>
      <c r="L55" s="56"/>
      <c r="M55" s="56"/>
      <c r="N55" s="56"/>
      <c r="O55" s="56"/>
      <c r="P55" s="58"/>
      <c r="Q55" s="58"/>
      <c r="R55" s="366"/>
      <c r="S55" s="360"/>
      <c r="T55" s="96"/>
      <c r="U55" s="360"/>
      <c r="V55" s="360"/>
      <c r="W55" s="361"/>
      <c r="X55" s="58"/>
      <c r="Y55" s="58"/>
    </row>
    <row r="56" spans="1:25">
      <c r="A56" s="70"/>
      <c r="B56" s="70"/>
      <c r="C56" s="70"/>
      <c r="D56" s="70"/>
      <c r="E56" s="70"/>
      <c r="F56" s="70"/>
      <c r="G56" s="70"/>
      <c r="H56" s="70"/>
      <c r="I56" s="56"/>
      <c r="J56" s="56"/>
      <c r="K56" s="49"/>
      <c r="L56" s="56"/>
      <c r="M56" s="56"/>
      <c r="N56" s="56"/>
      <c r="O56" s="56"/>
      <c r="P56" s="58"/>
      <c r="Q56" s="58"/>
      <c r="R56" s="366"/>
      <c r="S56" s="360"/>
      <c r="T56" s="96"/>
      <c r="U56" s="360"/>
      <c r="V56" s="360"/>
      <c r="W56" s="361"/>
      <c r="X56" s="58"/>
      <c r="Y56" s="58"/>
    </row>
    <row r="57" spans="1:25">
      <c r="D57" s="70"/>
      <c r="E57" s="70"/>
      <c r="F57" s="70"/>
      <c r="G57" s="70"/>
      <c r="I57" s="56"/>
      <c r="J57" s="56"/>
      <c r="K57" s="49"/>
      <c r="L57" s="56"/>
      <c r="M57" s="56"/>
      <c r="N57" s="56"/>
      <c r="O57" s="56"/>
      <c r="P57" s="58"/>
      <c r="Q57" s="58"/>
      <c r="R57" s="366"/>
      <c r="S57" s="360"/>
      <c r="T57" s="96"/>
      <c r="U57" s="360"/>
      <c r="V57" s="360"/>
      <c r="W57" s="361"/>
      <c r="X57" s="58"/>
      <c r="Y57" s="58"/>
    </row>
    <row r="58" spans="1:25">
      <c r="A58" s="363"/>
      <c r="D58" s="70"/>
      <c r="E58" s="70"/>
      <c r="F58" s="70"/>
      <c r="G58" s="70"/>
      <c r="I58" s="56"/>
      <c r="J58" s="56"/>
      <c r="K58" s="49"/>
      <c r="L58" s="56"/>
      <c r="M58" s="56"/>
      <c r="N58" s="56"/>
      <c r="O58" s="56"/>
      <c r="P58" s="58"/>
      <c r="Q58" s="58"/>
      <c r="R58" s="366"/>
      <c r="S58" s="360"/>
      <c r="T58" s="96"/>
      <c r="U58" s="360"/>
      <c r="V58" s="360"/>
      <c r="W58" s="361"/>
      <c r="X58" s="58"/>
      <c r="Y58" s="58"/>
    </row>
    <row r="59" spans="1:25" ht="12.75" customHeight="1">
      <c r="A59" s="100"/>
      <c r="B59" s="451"/>
      <c r="C59" s="452"/>
      <c r="D59" s="452"/>
      <c r="E59" s="452"/>
      <c r="F59" s="452"/>
      <c r="G59" s="452"/>
      <c r="H59" s="452"/>
      <c r="I59" s="452"/>
      <c r="J59" s="452"/>
      <c r="K59" s="58"/>
      <c r="L59" s="367"/>
      <c r="M59" s="56"/>
      <c r="N59" s="56"/>
      <c r="O59" s="56"/>
      <c r="P59" s="58"/>
      <c r="Q59" s="58"/>
      <c r="R59" s="58"/>
      <c r="S59" s="360"/>
      <c r="T59" s="96"/>
      <c r="U59" s="360"/>
      <c r="V59" s="360"/>
      <c r="W59" s="361"/>
      <c r="X59" s="58"/>
      <c r="Y59" s="58"/>
    </row>
    <row r="60" spans="1:25">
      <c r="A60" s="363"/>
      <c r="I60" s="56"/>
      <c r="J60" s="56"/>
      <c r="K60" s="368"/>
      <c r="L60" s="56"/>
      <c r="M60" s="56"/>
      <c r="N60" s="56"/>
      <c r="O60" s="56"/>
      <c r="P60" s="58"/>
      <c r="Q60" s="58"/>
      <c r="R60" s="366"/>
      <c r="S60" s="360"/>
      <c r="T60" s="96"/>
      <c r="U60" s="360"/>
      <c r="V60" s="360"/>
      <c r="W60" s="361"/>
      <c r="X60" s="58"/>
      <c r="Y60" s="58"/>
    </row>
    <row r="61" spans="1:25">
      <c r="A61" s="363"/>
      <c r="I61" s="56"/>
      <c r="J61" s="56"/>
      <c r="K61" s="368"/>
      <c r="L61" s="56"/>
      <c r="M61" s="56"/>
      <c r="N61" s="56"/>
      <c r="O61" s="56"/>
      <c r="P61" s="58"/>
      <c r="Q61" s="58"/>
      <c r="R61" s="366"/>
      <c r="S61" s="360"/>
      <c r="T61" s="96"/>
      <c r="U61" s="360"/>
      <c r="V61" s="360"/>
      <c r="W61" s="361"/>
      <c r="X61" s="58"/>
      <c r="Y61" s="58"/>
    </row>
    <row r="62" spans="1:25">
      <c r="A62" s="363"/>
      <c r="I62" s="56"/>
      <c r="J62" s="56"/>
      <c r="K62" s="368"/>
      <c r="L62" s="56"/>
      <c r="M62" s="56"/>
      <c r="N62" s="56"/>
      <c r="O62" s="56"/>
      <c r="P62" s="58"/>
      <c r="Q62" s="58"/>
      <c r="R62" s="366"/>
      <c r="S62" s="360"/>
      <c r="T62" s="96"/>
      <c r="U62" s="360"/>
      <c r="V62" s="360"/>
      <c r="W62" s="361"/>
      <c r="X62" s="58"/>
      <c r="Y62" s="58"/>
    </row>
    <row r="63" spans="1:25">
      <c r="A63" s="363"/>
      <c r="I63" s="56"/>
      <c r="J63" s="56"/>
      <c r="K63" s="368"/>
      <c r="L63" s="56"/>
      <c r="M63" s="56"/>
      <c r="N63" s="56"/>
      <c r="O63" s="56"/>
      <c r="P63" s="58"/>
      <c r="Q63" s="58"/>
      <c r="R63" s="366"/>
      <c r="S63" s="360"/>
      <c r="T63" s="96"/>
      <c r="U63" s="360"/>
      <c r="V63" s="360"/>
      <c r="W63" s="361"/>
      <c r="X63" s="58"/>
      <c r="Y63" s="58"/>
    </row>
    <row r="64" spans="1:25">
      <c r="A64" s="363"/>
      <c r="I64" s="56"/>
      <c r="J64" s="56"/>
      <c r="K64" s="368"/>
      <c r="L64" s="56"/>
      <c r="M64" s="56"/>
      <c r="N64" s="56"/>
      <c r="O64" s="56"/>
      <c r="P64" s="58"/>
      <c r="Q64" s="58"/>
      <c r="R64" s="366"/>
      <c r="S64" s="360"/>
      <c r="T64" s="96"/>
      <c r="U64" s="360"/>
      <c r="V64" s="360"/>
      <c r="W64" s="361"/>
      <c r="X64" s="58"/>
      <c r="Y64" s="58"/>
    </row>
    <row r="65" spans="1:25">
      <c r="A65" s="363"/>
      <c r="I65" s="56"/>
      <c r="J65" s="56"/>
      <c r="K65" s="368"/>
      <c r="L65" s="56"/>
      <c r="M65" s="56"/>
      <c r="N65" s="56"/>
      <c r="O65" s="56"/>
      <c r="P65" s="58"/>
      <c r="Q65" s="58"/>
      <c r="R65" s="366"/>
      <c r="S65" s="360"/>
      <c r="T65" s="96"/>
      <c r="U65" s="360"/>
      <c r="V65" s="360"/>
      <c r="W65" s="361"/>
      <c r="X65" s="58"/>
      <c r="Y65" s="58"/>
    </row>
    <row r="66" spans="1:25">
      <c r="A66" s="363"/>
      <c r="I66" s="56"/>
      <c r="J66" s="56"/>
      <c r="K66" s="368"/>
      <c r="L66" s="56"/>
      <c r="M66" s="56"/>
      <c r="N66" s="56"/>
      <c r="O66" s="56"/>
      <c r="P66" s="58"/>
      <c r="Q66" s="58"/>
      <c r="R66" s="366"/>
      <c r="S66" s="360"/>
      <c r="T66" s="96"/>
      <c r="U66" s="360"/>
      <c r="V66" s="360"/>
      <c r="W66" s="361"/>
      <c r="X66" s="58"/>
      <c r="Y66" s="58"/>
    </row>
    <row r="67" spans="1:25">
      <c r="A67" s="363"/>
      <c r="I67" s="56"/>
      <c r="J67" s="56"/>
      <c r="K67" s="368"/>
      <c r="L67" s="56"/>
      <c r="M67" s="56"/>
      <c r="N67" s="56"/>
      <c r="O67" s="56"/>
      <c r="P67" s="58"/>
      <c r="Q67" s="58"/>
      <c r="R67" s="366"/>
      <c r="S67" s="360"/>
      <c r="T67" s="96"/>
      <c r="U67" s="360"/>
      <c r="V67" s="360"/>
      <c r="W67" s="361"/>
      <c r="X67" s="58"/>
      <c r="Y67" s="58"/>
    </row>
    <row r="68" spans="1:25">
      <c r="A68" s="363"/>
      <c r="I68" s="56"/>
      <c r="J68" s="56"/>
      <c r="K68" s="368"/>
      <c r="L68" s="56"/>
      <c r="M68" s="56"/>
      <c r="N68" s="56"/>
      <c r="O68" s="56"/>
      <c r="P68" s="58"/>
      <c r="Q68" s="58"/>
      <c r="R68" s="366"/>
      <c r="S68" s="360"/>
      <c r="T68" s="96"/>
      <c r="U68" s="360"/>
      <c r="V68" s="360"/>
      <c r="W68" s="361"/>
      <c r="X68" s="58"/>
      <c r="Y68" s="58"/>
    </row>
    <row r="69" spans="1:25">
      <c r="A69" s="363"/>
      <c r="I69" s="56"/>
      <c r="J69" s="56"/>
      <c r="K69" s="368"/>
      <c r="L69" s="56"/>
      <c r="M69" s="56"/>
      <c r="N69" s="56"/>
      <c r="O69" s="56"/>
      <c r="P69" s="58"/>
      <c r="Q69" s="58"/>
      <c r="R69" s="366"/>
      <c r="S69" s="360"/>
      <c r="T69" s="96"/>
      <c r="U69" s="360"/>
      <c r="V69" s="360"/>
      <c r="W69" s="361"/>
      <c r="X69" s="58"/>
      <c r="Y69" s="58"/>
    </row>
    <row r="70" spans="1:25" customFormat="1">
      <c r="A70" s="372"/>
      <c r="B70" s="373" t="s">
        <v>1565</v>
      </c>
      <c r="C70" s="373"/>
      <c r="D70" s="373"/>
    </row>
    <row r="71" spans="1:25" customFormat="1">
      <c r="A71" s="372"/>
      <c r="B71" s="373"/>
      <c r="C71" s="373"/>
      <c r="D71" s="373"/>
    </row>
  </sheetData>
  <sheetProtection password="E761" sheet="1" objects="1" scenarios="1"/>
  <mergeCells count="6">
    <mergeCell ref="B59:J59"/>
    <mergeCell ref="A1:Z1"/>
    <mergeCell ref="A3:Z3"/>
    <mergeCell ref="B11:J11"/>
    <mergeCell ref="B23:J23"/>
    <mergeCell ref="B48:J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49"/>
  <sheetViews>
    <sheetView topLeftCell="A106" workbookViewId="0">
      <selection activeCell="L237" sqref="L237"/>
    </sheetView>
  </sheetViews>
  <sheetFormatPr defaultColWidth="9.109375" defaultRowHeight="14.4"/>
  <cols>
    <col min="1" max="1" width="10.5546875" style="70" customWidth="1"/>
    <col min="2" max="2" width="10.44140625" style="70" customWidth="1"/>
    <col min="3" max="3" width="15.33203125" style="70" customWidth="1"/>
    <col min="4" max="4" width="12.6640625" style="70" bestFit="1" customWidth="1"/>
    <col min="5" max="5" width="10.6640625" style="70" customWidth="1"/>
    <col min="6" max="6" width="7.6640625" style="70" customWidth="1"/>
    <col min="7" max="11" width="10.6640625" style="70" customWidth="1"/>
    <col min="12" max="12" width="7.44140625" style="70" customWidth="1"/>
    <col min="13" max="14" width="5.44140625" style="70" customWidth="1"/>
    <col min="15" max="15" width="10.44140625" style="72" bestFit="1" customWidth="1"/>
    <col min="16" max="16" width="19.88671875" style="49" bestFit="1" customWidth="1"/>
    <col min="17" max="17" width="8.5546875" style="49" customWidth="1"/>
    <col min="18" max="18" width="12.5546875" style="49" bestFit="1" customWidth="1"/>
    <col min="19" max="20" width="12.6640625" style="70" customWidth="1"/>
    <col min="21" max="21" width="13.88671875" style="70" bestFit="1" customWidth="1"/>
    <col min="22" max="22" width="10.5546875" style="70" customWidth="1"/>
    <col min="23" max="23" width="12.6640625" style="70" customWidth="1"/>
    <col min="24" max="25" width="12.6640625" style="49" customWidth="1"/>
    <col min="26" max="26" width="9.109375" style="70"/>
    <col min="27" max="16384" width="9.109375" style="47"/>
  </cols>
  <sheetData>
    <row r="1" spans="1:27" s="1" customFormat="1" ht="15.6">
      <c r="A1" s="381" t="s">
        <v>258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3"/>
      <c r="M1" s="383"/>
      <c r="N1" s="383"/>
      <c r="O1" s="383"/>
      <c r="P1" s="383"/>
      <c r="Q1" s="383"/>
      <c r="R1" s="383"/>
      <c r="S1" s="384"/>
      <c r="T1" s="384"/>
      <c r="U1" s="384"/>
      <c r="V1" s="384"/>
      <c r="W1" s="384"/>
      <c r="X1" s="384"/>
      <c r="Y1" s="384"/>
      <c r="Z1" s="384"/>
    </row>
    <row r="2" spans="1:27" s="1" customFormat="1" ht="6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</row>
    <row r="3" spans="1:27" s="1" customFormat="1">
      <c r="A3" s="386" t="s">
        <v>1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</row>
    <row r="4" spans="1:27" s="102" customFormat="1" ht="48.75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3" t="s">
        <v>25</v>
      </c>
      <c r="Y4" s="3" t="s">
        <v>26</v>
      </c>
      <c r="Z4" s="3" t="s">
        <v>27</v>
      </c>
    </row>
    <row r="5" spans="1:27">
      <c r="K5" s="49"/>
      <c r="S5" s="103"/>
      <c r="T5" s="89"/>
      <c r="U5" s="103"/>
      <c r="V5" s="103"/>
      <c r="W5" s="103"/>
    </row>
    <row r="6" spans="1:27">
      <c r="A6" s="8">
        <v>1223</v>
      </c>
      <c r="B6" s="8">
        <v>1999</v>
      </c>
      <c r="C6" s="8" t="s">
        <v>28</v>
      </c>
      <c r="D6" s="8" t="s">
        <v>29</v>
      </c>
      <c r="E6" s="8" t="s">
        <v>30</v>
      </c>
      <c r="F6" s="8" t="s">
        <v>31</v>
      </c>
      <c r="G6" s="8" t="s">
        <v>32</v>
      </c>
      <c r="H6" s="8" t="s">
        <v>33</v>
      </c>
      <c r="I6" s="8" t="s">
        <v>34</v>
      </c>
      <c r="J6" s="8" t="s">
        <v>35</v>
      </c>
      <c r="K6" s="9" t="s">
        <v>36</v>
      </c>
      <c r="L6" s="9" t="s">
        <v>33</v>
      </c>
      <c r="M6" s="9" t="s">
        <v>33</v>
      </c>
      <c r="N6" s="9" t="s">
        <v>37</v>
      </c>
      <c r="O6" s="9" t="s">
        <v>33</v>
      </c>
      <c r="P6" s="9" t="s">
        <v>259</v>
      </c>
      <c r="Q6" s="9" t="s">
        <v>260</v>
      </c>
      <c r="R6" s="10">
        <v>36300</v>
      </c>
      <c r="S6" s="11">
        <v>238799</v>
      </c>
      <c r="T6" s="12">
        <v>12</v>
      </c>
      <c r="U6" s="11">
        <f>IF(S6&gt;0,SLN(S6,2000,12),0)</f>
        <v>19733.25</v>
      </c>
      <c r="V6" s="11">
        <f ca="1">IF(S6-(U6*((NOW()-R6)/365))&gt;2000,S6-(U6*((NOW()-R6)/365)),2000)</f>
        <v>2000</v>
      </c>
      <c r="W6" s="11" t="s">
        <v>40</v>
      </c>
      <c r="X6" s="9" t="s">
        <v>41</v>
      </c>
      <c r="Y6" s="9" t="s">
        <v>42</v>
      </c>
      <c r="Z6" s="13">
        <v>39600</v>
      </c>
      <c r="AA6" s="69"/>
    </row>
    <row r="7" spans="1:27">
      <c r="A7" s="8">
        <v>1225</v>
      </c>
      <c r="B7" s="8">
        <v>1999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34</v>
      </c>
      <c r="J7" s="8" t="s">
        <v>35</v>
      </c>
      <c r="K7" s="9" t="s">
        <v>36</v>
      </c>
      <c r="L7" s="9" t="s">
        <v>33</v>
      </c>
      <c r="M7" s="9" t="s">
        <v>33</v>
      </c>
      <c r="N7" s="9" t="s">
        <v>37</v>
      </c>
      <c r="O7" s="9" t="s">
        <v>33</v>
      </c>
      <c r="P7" s="9" t="s">
        <v>261</v>
      </c>
      <c r="Q7" s="9" t="s">
        <v>262</v>
      </c>
      <c r="R7" s="10">
        <v>36300</v>
      </c>
      <c r="S7" s="11">
        <v>238799</v>
      </c>
      <c r="T7" s="12">
        <v>12</v>
      </c>
      <c r="U7" s="11">
        <f>IF(S7&gt;0,SLN(S7,2000,12),0)</f>
        <v>19733.25</v>
      </c>
      <c r="V7" s="11">
        <f ca="1">IF(S7-(U7*((NOW()-R7)/365))&gt;2000,S7-(U7*((NOW()-R7)/365)),2000)</f>
        <v>2000</v>
      </c>
      <c r="W7" s="11" t="s">
        <v>40</v>
      </c>
      <c r="X7" s="9" t="s">
        <v>41</v>
      </c>
      <c r="Y7" s="9" t="s">
        <v>42</v>
      </c>
      <c r="Z7" s="13">
        <v>39600</v>
      </c>
      <c r="AA7" s="69"/>
    </row>
    <row r="8" spans="1:27">
      <c r="A8" s="8">
        <v>1226</v>
      </c>
      <c r="B8" s="8">
        <v>1999</v>
      </c>
      <c r="C8" s="8" t="s">
        <v>28</v>
      </c>
      <c r="D8" s="8" t="s">
        <v>29</v>
      </c>
      <c r="E8" s="8" t="s">
        <v>30</v>
      </c>
      <c r="F8" s="8" t="s">
        <v>31</v>
      </c>
      <c r="G8" s="8" t="s">
        <v>32</v>
      </c>
      <c r="H8" s="8" t="s">
        <v>33</v>
      </c>
      <c r="I8" s="8" t="s">
        <v>34</v>
      </c>
      <c r="J8" s="8" t="s">
        <v>35</v>
      </c>
      <c r="K8" s="9" t="s">
        <v>36</v>
      </c>
      <c r="L8" s="9" t="s">
        <v>33</v>
      </c>
      <c r="M8" s="9" t="s">
        <v>33</v>
      </c>
      <c r="N8" s="9" t="s">
        <v>37</v>
      </c>
      <c r="O8" s="9" t="s">
        <v>33</v>
      </c>
      <c r="P8" s="9" t="s">
        <v>263</v>
      </c>
      <c r="Q8" s="9" t="s">
        <v>264</v>
      </c>
      <c r="R8" s="10">
        <v>36300</v>
      </c>
      <c r="S8" s="11">
        <v>238799</v>
      </c>
      <c r="T8" s="12">
        <v>12</v>
      </c>
      <c r="U8" s="11">
        <f>IF(S8&gt;0,SLN(S8,2000,12),0)</f>
        <v>19733.25</v>
      </c>
      <c r="V8" s="11">
        <f ca="1">IF(S8-(U8*((NOW()-R8)/365))&gt;2000,S8-(U8*((NOW()-R8)/365)),2000)</f>
        <v>2000</v>
      </c>
      <c r="W8" s="11" t="s">
        <v>40</v>
      </c>
      <c r="X8" s="9" t="s">
        <v>41</v>
      </c>
      <c r="Y8" s="9" t="s">
        <v>42</v>
      </c>
      <c r="Z8" s="13">
        <v>39600</v>
      </c>
      <c r="AA8" s="69"/>
    </row>
    <row r="9" spans="1:27">
      <c r="A9" s="31">
        <v>1227</v>
      </c>
      <c r="B9" s="8">
        <v>1999</v>
      </c>
      <c r="C9" s="8" t="s">
        <v>28</v>
      </c>
      <c r="D9" s="8" t="s">
        <v>29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35</v>
      </c>
      <c r="K9" s="9" t="s">
        <v>36</v>
      </c>
      <c r="L9" s="9" t="s">
        <v>33</v>
      </c>
      <c r="M9" s="9" t="s">
        <v>33</v>
      </c>
      <c r="N9" s="9" t="s">
        <v>33</v>
      </c>
      <c r="O9" s="9" t="s">
        <v>33</v>
      </c>
      <c r="P9" s="9" t="s">
        <v>265</v>
      </c>
      <c r="Q9" s="9" t="s">
        <v>266</v>
      </c>
      <c r="R9" s="10">
        <v>36300</v>
      </c>
      <c r="S9" s="11">
        <v>238799</v>
      </c>
      <c r="T9" s="12">
        <v>12</v>
      </c>
      <c r="U9" s="11">
        <f>IF(S9&gt;0,SLN(S9,2000,12),0)</f>
        <v>19733.25</v>
      </c>
      <c r="V9" s="11">
        <f ca="1">IF(S9-(U9*((NOW()-R9)/365))&gt;2000,S9-(U9*((NOW()-R9)/365)),2000)</f>
        <v>2000</v>
      </c>
      <c r="W9" s="11" t="s">
        <v>40</v>
      </c>
      <c r="X9" s="9" t="s">
        <v>41</v>
      </c>
      <c r="Y9" s="9" t="s">
        <v>42</v>
      </c>
      <c r="Z9" s="13">
        <v>39600</v>
      </c>
      <c r="AA9" s="69"/>
    </row>
    <row r="10" spans="1:27">
      <c r="A10" s="44">
        <f>COUNT(B6:B9)</f>
        <v>4</v>
      </c>
      <c r="B10" s="376" t="s">
        <v>81</v>
      </c>
      <c r="C10" s="377"/>
      <c r="D10" s="377"/>
      <c r="E10" s="377"/>
      <c r="F10" s="377"/>
      <c r="G10" s="377"/>
      <c r="H10" s="377"/>
      <c r="I10" s="377"/>
      <c r="J10" s="377"/>
      <c r="K10" s="49"/>
      <c r="L10" s="49"/>
      <c r="M10" s="49"/>
      <c r="N10" s="49"/>
      <c r="O10" s="49"/>
      <c r="S10" s="50"/>
      <c r="T10" s="51"/>
      <c r="U10" s="50"/>
      <c r="V10" s="50"/>
      <c r="W10" s="50"/>
      <c r="Z10" s="76"/>
      <c r="AA10" s="69"/>
    </row>
    <row r="11" spans="1:27">
      <c r="K11" s="49"/>
      <c r="L11" s="49"/>
      <c r="M11" s="49"/>
      <c r="N11" s="49"/>
      <c r="O11" s="49"/>
      <c r="S11" s="50"/>
      <c r="T11" s="51"/>
      <c r="U11" s="50"/>
      <c r="V11" s="50"/>
      <c r="W11" s="50"/>
      <c r="Z11" s="76"/>
      <c r="AA11" s="69"/>
    </row>
    <row r="12" spans="1:27">
      <c r="A12" s="8">
        <v>1230</v>
      </c>
      <c r="B12" s="8">
        <v>2000</v>
      </c>
      <c r="C12" s="8" t="s">
        <v>28</v>
      </c>
      <c r="D12" s="8" t="s">
        <v>267</v>
      </c>
      <c r="E12" s="8" t="s">
        <v>30</v>
      </c>
      <c r="F12" s="8" t="s">
        <v>238</v>
      </c>
      <c r="G12" s="8" t="s">
        <v>129</v>
      </c>
      <c r="H12" s="8" t="s">
        <v>33</v>
      </c>
      <c r="I12" s="8" t="s">
        <v>268</v>
      </c>
      <c r="J12" s="8" t="s">
        <v>240</v>
      </c>
      <c r="K12" s="9" t="s">
        <v>36</v>
      </c>
      <c r="L12" s="9" t="s">
        <v>33</v>
      </c>
      <c r="M12" s="9" t="s">
        <v>33</v>
      </c>
      <c r="N12" s="9" t="s">
        <v>37</v>
      </c>
      <c r="O12" s="9" t="s">
        <v>33</v>
      </c>
      <c r="P12" s="9" t="s">
        <v>269</v>
      </c>
      <c r="Q12" s="9" t="s">
        <v>270</v>
      </c>
      <c r="R12" s="10">
        <v>36602</v>
      </c>
      <c r="S12" s="11">
        <v>240943</v>
      </c>
      <c r="T12" s="12">
        <v>12</v>
      </c>
      <c r="U12" s="11">
        <f t="shared" ref="U12:U19" si="0">IF(S12&gt;0,SLN(S12,2000,12),0)</f>
        <v>19911.916666666668</v>
      </c>
      <c r="V12" s="11">
        <f t="shared" ref="V12:V19" ca="1" si="1">IF(S12-(U12*((NOW()-R12)/365))&gt;2000,S12-(U12*((NOW()-R12)/365)),2000)</f>
        <v>2000</v>
      </c>
      <c r="W12" s="11" t="s">
        <v>40</v>
      </c>
      <c r="X12" s="9" t="s">
        <v>41</v>
      </c>
      <c r="Y12" s="9" t="s">
        <v>42</v>
      </c>
      <c r="Z12" s="13">
        <v>39600</v>
      </c>
      <c r="AA12" s="69"/>
    </row>
    <row r="13" spans="1:27">
      <c r="A13" s="8">
        <v>1231</v>
      </c>
      <c r="B13" s="8">
        <v>2000</v>
      </c>
      <c r="C13" s="8" t="s">
        <v>28</v>
      </c>
      <c r="D13" s="8" t="s">
        <v>267</v>
      </c>
      <c r="E13" s="8" t="s">
        <v>30</v>
      </c>
      <c r="F13" s="8" t="s">
        <v>238</v>
      </c>
      <c r="G13" s="8" t="s">
        <v>129</v>
      </c>
      <c r="H13" s="8" t="s">
        <v>33</v>
      </c>
      <c r="I13" s="8" t="s">
        <v>268</v>
      </c>
      <c r="J13" s="8" t="s">
        <v>240</v>
      </c>
      <c r="K13" s="9" t="s">
        <v>36</v>
      </c>
      <c r="L13" s="9" t="s">
        <v>33</v>
      </c>
      <c r="M13" s="9" t="s">
        <v>33</v>
      </c>
      <c r="N13" s="9" t="s">
        <v>37</v>
      </c>
      <c r="O13" s="9" t="s">
        <v>33</v>
      </c>
      <c r="P13" s="9" t="s">
        <v>271</v>
      </c>
      <c r="Q13" s="9" t="s">
        <v>272</v>
      </c>
      <c r="R13" s="10">
        <v>36662</v>
      </c>
      <c r="S13" s="11">
        <v>240943</v>
      </c>
      <c r="T13" s="12">
        <v>12</v>
      </c>
      <c r="U13" s="11">
        <f t="shared" si="0"/>
        <v>19911.916666666668</v>
      </c>
      <c r="V13" s="11">
        <f t="shared" ca="1" si="1"/>
        <v>2000</v>
      </c>
      <c r="W13" s="11" t="s">
        <v>40</v>
      </c>
      <c r="X13" s="9" t="s">
        <v>41</v>
      </c>
      <c r="Y13" s="9" t="s">
        <v>42</v>
      </c>
      <c r="Z13" s="13">
        <v>39600</v>
      </c>
      <c r="AA13" s="69"/>
    </row>
    <row r="14" spans="1:27">
      <c r="A14" s="8">
        <v>1233</v>
      </c>
      <c r="B14" s="8">
        <v>2000</v>
      </c>
      <c r="C14" s="8" t="s">
        <v>28</v>
      </c>
      <c r="D14" s="8" t="s">
        <v>267</v>
      </c>
      <c r="E14" s="8" t="s">
        <v>30</v>
      </c>
      <c r="F14" s="8" t="s">
        <v>238</v>
      </c>
      <c r="G14" s="8" t="s">
        <v>129</v>
      </c>
      <c r="H14" s="8" t="s">
        <v>33</v>
      </c>
      <c r="I14" s="8" t="s">
        <v>268</v>
      </c>
      <c r="J14" s="8" t="s">
        <v>240</v>
      </c>
      <c r="K14" s="9" t="s">
        <v>36</v>
      </c>
      <c r="L14" s="9" t="s">
        <v>33</v>
      </c>
      <c r="M14" s="9" t="s">
        <v>33</v>
      </c>
      <c r="N14" s="9" t="s">
        <v>33</v>
      </c>
      <c r="O14" s="9" t="s">
        <v>33</v>
      </c>
      <c r="P14" s="9" t="s">
        <v>273</v>
      </c>
      <c r="Q14" s="9" t="s">
        <v>274</v>
      </c>
      <c r="R14" s="10">
        <v>36663</v>
      </c>
      <c r="S14" s="11">
        <v>240943</v>
      </c>
      <c r="T14" s="12">
        <v>12</v>
      </c>
      <c r="U14" s="11">
        <f t="shared" si="0"/>
        <v>19911.916666666668</v>
      </c>
      <c r="V14" s="11">
        <f t="shared" ca="1" si="1"/>
        <v>2000</v>
      </c>
      <c r="W14" s="11" t="s">
        <v>40</v>
      </c>
      <c r="X14" s="9" t="s">
        <v>41</v>
      </c>
      <c r="Y14" s="9" t="s">
        <v>42</v>
      </c>
      <c r="Z14" s="13">
        <v>39600</v>
      </c>
      <c r="AA14" s="69"/>
    </row>
    <row r="15" spans="1:27">
      <c r="A15" s="8">
        <v>1234</v>
      </c>
      <c r="B15" s="8">
        <v>2000</v>
      </c>
      <c r="C15" s="8" t="s">
        <v>28</v>
      </c>
      <c r="D15" s="8" t="s">
        <v>267</v>
      </c>
      <c r="E15" s="8" t="s">
        <v>30</v>
      </c>
      <c r="F15" s="8" t="s">
        <v>238</v>
      </c>
      <c r="G15" s="8" t="s">
        <v>129</v>
      </c>
      <c r="H15" s="8" t="s">
        <v>33</v>
      </c>
      <c r="I15" s="8" t="s">
        <v>268</v>
      </c>
      <c r="J15" s="8" t="s">
        <v>240</v>
      </c>
      <c r="K15" s="9" t="s">
        <v>36</v>
      </c>
      <c r="L15" s="9" t="s">
        <v>33</v>
      </c>
      <c r="M15" s="9" t="s">
        <v>33</v>
      </c>
      <c r="N15" s="9" t="s">
        <v>37</v>
      </c>
      <c r="O15" s="9" t="s">
        <v>33</v>
      </c>
      <c r="P15" s="9" t="s">
        <v>275</v>
      </c>
      <c r="Q15" s="9" t="s">
        <v>276</v>
      </c>
      <c r="R15" s="10">
        <v>36664</v>
      </c>
      <c r="S15" s="11">
        <v>240943</v>
      </c>
      <c r="T15" s="12">
        <v>12</v>
      </c>
      <c r="U15" s="11">
        <f t="shared" si="0"/>
        <v>19911.916666666668</v>
      </c>
      <c r="V15" s="11">
        <f t="shared" ca="1" si="1"/>
        <v>2000</v>
      </c>
      <c r="W15" s="11" t="s">
        <v>40</v>
      </c>
      <c r="X15" s="9" t="s">
        <v>41</v>
      </c>
      <c r="Y15" s="9" t="s">
        <v>42</v>
      </c>
      <c r="Z15" s="13">
        <v>39600</v>
      </c>
      <c r="AA15" s="69"/>
    </row>
    <row r="16" spans="1:27">
      <c r="A16" s="8">
        <v>1235</v>
      </c>
      <c r="B16" s="8">
        <v>2000</v>
      </c>
      <c r="C16" s="8" t="s">
        <v>28</v>
      </c>
      <c r="D16" s="8" t="s">
        <v>267</v>
      </c>
      <c r="E16" s="8" t="s">
        <v>30</v>
      </c>
      <c r="F16" s="8" t="s">
        <v>238</v>
      </c>
      <c r="G16" s="8" t="s">
        <v>129</v>
      </c>
      <c r="H16" s="8" t="s">
        <v>33</v>
      </c>
      <c r="I16" s="8" t="s">
        <v>268</v>
      </c>
      <c r="J16" s="8" t="s">
        <v>240</v>
      </c>
      <c r="K16" s="34" t="s">
        <v>36</v>
      </c>
      <c r="L16" s="9" t="s">
        <v>33</v>
      </c>
      <c r="M16" s="9" t="s">
        <v>33</v>
      </c>
      <c r="N16" s="9" t="s">
        <v>37</v>
      </c>
      <c r="O16" s="9" t="s">
        <v>33</v>
      </c>
      <c r="P16" s="9" t="s">
        <v>277</v>
      </c>
      <c r="Q16" s="9" t="s">
        <v>278</v>
      </c>
      <c r="R16" s="10">
        <v>36672</v>
      </c>
      <c r="S16" s="11">
        <v>240943</v>
      </c>
      <c r="T16" s="12">
        <v>12</v>
      </c>
      <c r="U16" s="11">
        <f t="shared" si="0"/>
        <v>19911.916666666668</v>
      </c>
      <c r="V16" s="11">
        <f t="shared" ca="1" si="1"/>
        <v>2000</v>
      </c>
      <c r="W16" s="11" t="s">
        <v>40</v>
      </c>
      <c r="X16" s="9" t="s">
        <v>41</v>
      </c>
      <c r="Y16" s="9" t="s">
        <v>42</v>
      </c>
      <c r="Z16" s="13">
        <v>39600</v>
      </c>
      <c r="AA16" s="69"/>
    </row>
    <row r="17" spans="1:27">
      <c r="A17" s="8">
        <v>1236</v>
      </c>
      <c r="B17" s="8">
        <v>2000</v>
      </c>
      <c r="C17" s="8" t="s">
        <v>28</v>
      </c>
      <c r="D17" s="8" t="s">
        <v>267</v>
      </c>
      <c r="E17" s="8" t="s">
        <v>30</v>
      </c>
      <c r="F17" s="8" t="s">
        <v>238</v>
      </c>
      <c r="G17" s="8" t="s">
        <v>129</v>
      </c>
      <c r="H17" s="8" t="s">
        <v>33</v>
      </c>
      <c r="I17" s="8" t="s">
        <v>268</v>
      </c>
      <c r="J17" s="8" t="s">
        <v>240</v>
      </c>
      <c r="K17" s="34" t="s">
        <v>36</v>
      </c>
      <c r="L17" s="9" t="s">
        <v>33</v>
      </c>
      <c r="M17" s="9" t="s">
        <v>33</v>
      </c>
      <c r="N17" s="9" t="s">
        <v>33</v>
      </c>
      <c r="O17" s="9" t="s">
        <v>33</v>
      </c>
      <c r="P17" s="9" t="s">
        <v>279</v>
      </c>
      <c r="Q17" s="9" t="s">
        <v>280</v>
      </c>
      <c r="R17" s="10">
        <v>36668</v>
      </c>
      <c r="S17" s="11">
        <v>240943</v>
      </c>
      <c r="T17" s="12">
        <v>12</v>
      </c>
      <c r="U17" s="11">
        <f t="shared" si="0"/>
        <v>19911.916666666668</v>
      </c>
      <c r="V17" s="11">
        <f t="shared" ca="1" si="1"/>
        <v>2000</v>
      </c>
      <c r="W17" s="11" t="s">
        <v>40</v>
      </c>
      <c r="X17" s="9" t="s">
        <v>41</v>
      </c>
      <c r="Y17" s="9" t="s">
        <v>42</v>
      </c>
      <c r="Z17" s="13">
        <v>39600</v>
      </c>
      <c r="AA17" s="69"/>
    </row>
    <row r="18" spans="1:27">
      <c r="A18" s="8">
        <v>1237</v>
      </c>
      <c r="B18" s="8">
        <v>2000</v>
      </c>
      <c r="C18" s="8" t="s">
        <v>28</v>
      </c>
      <c r="D18" s="8" t="s">
        <v>267</v>
      </c>
      <c r="E18" s="8" t="s">
        <v>30</v>
      </c>
      <c r="F18" s="8" t="s">
        <v>238</v>
      </c>
      <c r="G18" s="8" t="s">
        <v>129</v>
      </c>
      <c r="H18" s="8" t="s">
        <v>33</v>
      </c>
      <c r="I18" s="8" t="s">
        <v>268</v>
      </c>
      <c r="J18" s="8" t="s">
        <v>240</v>
      </c>
      <c r="K18" s="9" t="s">
        <v>36</v>
      </c>
      <c r="L18" s="9" t="s">
        <v>33</v>
      </c>
      <c r="M18" s="9" t="s">
        <v>33</v>
      </c>
      <c r="N18" s="9" t="s">
        <v>33</v>
      </c>
      <c r="O18" s="9" t="s">
        <v>33</v>
      </c>
      <c r="P18" s="9" t="s">
        <v>281</v>
      </c>
      <c r="Q18" s="9" t="s">
        <v>282</v>
      </c>
      <c r="R18" s="10">
        <v>36669</v>
      </c>
      <c r="S18" s="11">
        <v>240943</v>
      </c>
      <c r="T18" s="12">
        <v>12</v>
      </c>
      <c r="U18" s="11">
        <f t="shared" si="0"/>
        <v>19911.916666666668</v>
      </c>
      <c r="V18" s="11">
        <f t="shared" ca="1" si="1"/>
        <v>2000</v>
      </c>
      <c r="W18" s="11" t="s">
        <v>40</v>
      </c>
      <c r="X18" s="9" t="s">
        <v>41</v>
      </c>
      <c r="Y18" s="9" t="s">
        <v>42</v>
      </c>
      <c r="Z18" s="13">
        <v>39600</v>
      </c>
      <c r="AA18" s="69"/>
    </row>
    <row r="19" spans="1:27">
      <c r="A19" s="31">
        <v>1238</v>
      </c>
      <c r="B19" s="8">
        <v>2000</v>
      </c>
      <c r="C19" s="8" t="s">
        <v>28</v>
      </c>
      <c r="D19" s="8" t="s">
        <v>267</v>
      </c>
      <c r="E19" s="8" t="s">
        <v>30</v>
      </c>
      <c r="F19" s="8" t="s">
        <v>238</v>
      </c>
      <c r="G19" s="8" t="s">
        <v>129</v>
      </c>
      <c r="H19" s="8" t="s">
        <v>33</v>
      </c>
      <c r="I19" s="8" t="s">
        <v>268</v>
      </c>
      <c r="J19" s="8" t="s">
        <v>240</v>
      </c>
      <c r="K19" s="9" t="s">
        <v>36</v>
      </c>
      <c r="L19" s="9" t="s">
        <v>33</v>
      </c>
      <c r="M19" s="9" t="s">
        <v>33</v>
      </c>
      <c r="N19" s="9" t="s">
        <v>33</v>
      </c>
      <c r="O19" s="9" t="s">
        <v>33</v>
      </c>
      <c r="P19" s="9" t="s">
        <v>283</v>
      </c>
      <c r="Q19" s="9" t="s">
        <v>284</v>
      </c>
      <c r="R19" s="10">
        <v>36676</v>
      </c>
      <c r="S19" s="11">
        <v>240943</v>
      </c>
      <c r="T19" s="12">
        <v>12</v>
      </c>
      <c r="U19" s="11">
        <f t="shared" si="0"/>
        <v>19911.916666666668</v>
      </c>
      <c r="V19" s="11">
        <f t="shared" ca="1" si="1"/>
        <v>2000</v>
      </c>
      <c r="W19" s="11" t="s">
        <v>40</v>
      </c>
      <c r="X19" s="9" t="s">
        <v>41</v>
      </c>
      <c r="Y19" s="9" t="s">
        <v>42</v>
      </c>
      <c r="Z19" s="13">
        <v>39600</v>
      </c>
      <c r="AA19" s="69"/>
    </row>
    <row r="20" spans="1:27">
      <c r="A20" s="44">
        <f>COUNT(B12:B19)</f>
        <v>8</v>
      </c>
      <c r="B20" s="376" t="s">
        <v>285</v>
      </c>
      <c r="C20" s="377"/>
      <c r="D20" s="377"/>
      <c r="E20" s="377"/>
      <c r="F20" s="377"/>
      <c r="G20" s="377"/>
      <c r="H20" s="377"/>
      <c r="I20" s="377"/>
      <c r="J20" s="377"/>
      <c r="K20" s="49"/>
      <c r="L20" s="49"/>
      <c r="M20" s="49"/>
      <c r="N20" s="49"/>
      <c r="O20" s="49"/>
      <c r="S20" s="50"/>
      <c r="T20" s="51"/>
      <c r="U20" s="50"/>
      <c r="V20" s="50"/>
      <c r="W20" s="50"/>
      <c r="Z20" s="49"/>
      <c r="AA20" s="69"/>
    </row>
    <row r="21" spans="1:27">
      <c r="A21" s="44"/>
      <c r="B21" s="86"/>
      <c r="C21" s="88"/>
      <c r="F21" s="88"/>
      <c r="G21" s="88"/>
      <c r="K21" s="49"/>
      <c r="L21" s="49"/>
      <c r="M21" s="49"/>
      <c r="N21" s="49"/>
      <c r="O21" s="49"/>
      <c r="S21" s="50"/>
      <c r="T21" s="51"/>
      <c r="U21" s="50"/>
      <c r="V21" s="50"/>
      <c r="W21" s="50"/>
      <c r="Z21" s="49"/>
      <c r="AA21" s="69"/>
    </row>
    <row r="22" spans="1:27">
      <c r="A22" s="8">
        <v>1240</v>
      </c>
      <c r="B22" s="8">
        <v>2001</v>
      </c>
      <c r="C22" s="8" t="s">
        <v>28</v>
      </c>
      <c r="D22" s="8" t="s">
        <v>286</v>
      </c>
      <c r="E22" s="8" t="s">
        <v>30</v>
      </c>
      <c r="F22" s="8" t="s">
        <v>238</v>
      </c>
      <c r="G22" s="8" t="s">
        <v>32</v>
      </c>
      <c r="H22" s="8" t="s">
        <v>33</v>
      </c>
      <c r="I22" s="8" t="s">
        <v>287</v>
      </c>
      <c r="J22" s="8" t="s">
        <v>240</v>
      </c>
      <c r="K22" s="34" t="s">
        <v>36</v>
      </c>
      <c r="L22" s="9" t="s">
        <v>33</v>
      </c>
      <c r="M22" s="9" t="s">
        <v>33</v>
      </c>
      <c r="N22" s="9" t="s">
        <v>37</v>
      </c>
      <c r="O22" s="9" t="s">
        <v>33</v>
      </c>
      <c r="P22" s="9" t="s">
        <v>288</v>
      </c>
      <c r="Q22" s="9" t="s">
        <v>289</v>
      </c>
      <c r="R22" s="10">
        <v>36907</v>
      </c>
      <c r="S22" s="11">
        <v>270789</v>
      </c>
      <c r="T22" s="12">
        <v>12</v>
      </c>
      <c r="U22" s="11">
        <f t="shared" ref="U22:U43" si="2">IF(S22&gt;0,SLN(S22,2000,12),0)</f>
        <v>22399.083333333332</v>
      </c>
      <c r="V22" s="11">
        <f t="shared" ref="V22:V43" ca="1" si="3">IF(S22-(U22*((NOW()-R22)/365))&gt;2000,S22-(U22*((NOW()-R22)/365)),2000)</f>
        <v>2000</v>
      </c>
      <c r="W22" s="11" t="s">
        <v>40</v>
      </c>
      <c r="X22" s="9" t="s">
        <v>41</v>
      </c>
      <c r="Y22" s="9" t="s">
        <v>42</v>
      </c>
      <c r="Z22" s="13">
        <v>39600</v>
      </c>
      <c r="AA22" s="69"/>
    </row>
    <row r="23" spans="1:27">
      <c r="A23" s="8">
        <v>1241</v>
      </c>
      <c r="B23" s="8">
        <v>2001</v>
      </c>
      <c r="C23" s="8" t="s">
        <v>28</v>
      </c>
      <c r="D23" s="8" t="s">
        <v>286</v>
      </c>
      <c r="E23" s="8" t="s">
        <v>30</v>
      </c>
      <c r="F23" s="8" t="s">
        <v>238</v>
      </c>
      <c r="G23" s="8" t="s">
        <v>32</v>
      </c>
      <c r="H23" s="8" t="s">
        <v>33</v>
      </c>
      <c r="I23" s="8" t="s">
        <v>287</v>
      </c>
      <c r="J23" s="8" t="s">
        <v>240</v>
      </c>
      <c r="K23" s="9" t="s">
        <v>36</v>
      </c>
      <c r="L23" s="9" t="s">
        <v>33</v>
      </c>
      <c r="M23" s="9" t="s">
        <v>33</v>
      </c>
      <c r="N23" s="9" t="s">
        <v>37</v>
      </c>
      <c r="O23" s="9" t="s">
        <v>33</v>
      </c>
      <c r="P23" s="9" t="s">
        <v>290</v>
      </c>
      <c r="Q23" s="9" t="s">
        <v>291</v>
      </c>
      <c r="R23" s="10">
        <v>36908</v>
      </c>
      <c r="S23" s="11">
        <v>270789</v>
      </c>
      <c r="T23" s="12">
        <v>12</v>
      </c>
      <c r="U23" s="11">
        <f t="shared" si="2"/>
        <v>22399.083333333332</v>
      </c>
      <c r="V23" s="11">
        <f t="shared" ca="1" si="3"/>
        <v>2000</v>
      </c>
      <c r="W23" s="11" t="s">
        <v>40</v>
      </c>
      <c r="X23" s="9" t="s">
        <v>41</v>
      </c>
      <c r="Y23" s="9" t="s">
        <v>42</v>
      </c>
      <c r="Z23" s="13">
        <v>39600</v>
      </c>
      <c r="AA23" s="69"/>
    </row>
    <row r="24" spans="1:27">
      <c r="A24" s="8">
        <v>1242</v>
      </c>
      <c r="B24" s="8">
        <v>2001</v>
      </c>
      <c r="C24" s="8" t="s">
        <v>28</v>
      </c>
      <c r="D24" s="8" t="s">
        <v>286</v>
      </c>
      <c r="E24" s="8" t="s">
        <v>30</v>
      </c>
      <c r="F24" s="8" t="s">
        <v>238</v>
      </c>
      <c r="G24" s="8" t="s">
        <v>32</v>
      </c>
      <c r="H24" s="8" t="s">
        <v>33</v>
      </c>
      <c r="I24" s="8" t="s">
        <v>287</v>
      </c>
      <c r="J24" s="8" t="s">
        <v>240</v>
      </c>
      <c r="K24" s="9" t="s">
        <v>36</v>
      </c>
      <c r="L24" s="9" t="s">
        <v>33</v>
      </c>
      <c r="M24" s="9" t="s">
        <v>33</v>
      </c>
      <c r="N24" s="9" t="s">
        <v>37</v>
      </c>
      <c r="O24" s="9" t="s">
        <v>33</v>
      </c>
      <c r="P24" s="9" t="s">
        <v>292</v>
      </c>
      <c r="Q24" s="9" t="s">
        <v>293</v>
      </c>
      <c r="R24" s="10">
        <v>36901</v>
      </c>
      <c r="S24" s="11">
        <v>270789</v>
      </c>
      <c r="T24" s="12">
        <v>12</v>
      </c>
      <c r="U24" s="11">
        <f t="shared" si="2"/>
        <v>22399.083333333332</v>
      </c>
      <c r="V24" s="11">
        <f t="shared" ca="1" si="3"/>
        <v>2000</v>
      </c>
      <c r="W24" s="11" t="s">
        <v>40</v>
      </c>
      <c r="X24" s="9" t="s">
        <v>41</v>
      </c>
      <c r="Y24" s="9" t="s">
        <v>42</v>
      </c>
      <c r="Z24" s="13">
        <v>39600</v>
      </c>
      <c r="AA24" s="69"/>
    </row>
    <row r="25" spans="1:27">
      <c r="A25" s="8">
        <v>1243</v>
      </c>
      <c r="B25" s="8">
        <v>2001</v>
      </c>
      <c r="C25" s="8" t="s">
        <v>28</v>
      </c>
      <c r="D25" s="8" t="s">
        <v>286</v>
      </c>
      <c r="E25" s="8" t="s">
        <v>30</v>
      </c>
      <c r="F25" s="8" t="s">
        <v>238</v>
      </c>
      <c r="G25" s="8" t="s">
        <v>32</v>
      </c>
      <c r="H25" s="8" t="s">
        <v>33</v>
      </c>
      <c r="I25" s="8" t="s">
        <v>287</v>
      </c>
      <c r="J25" s="8" t="s">
        <v>240</v>
      </c>
      <c r="K25" s="9" t="s">
        <v>36</v>
      </c>
      <c r="L25" s="9" t="s">
        <v>33</v>
      </c>
      <c r="M25" s="9" t="s">
        <v>33</v>
      </c>
      <c r="N25" s="9" t="s">
        <v>37</v>
      </c>
      <c r="O25" s="9" t="s">
        <v>33</v>
      </c>
      <c r="P25" s="9" t="s">
        <v>294</v>
      </c>
      <c r="Q25" s="9" t="s">
        <v>295</v>
      </c>
      <c r="R25" s="10">
        <v>36901</v>
      </c>
      <c r="S25" s="11">
        <v>270789</v>
      </c>
      <c r="T25" s="12">
        <v>12</v>
      </c>
      <c r="U25" s="11">
        <f t="shared" si="2"/>
        <v>22399.083333333332</v>
      </c>
      <c r="V25" s="11">
        <f t="shared" ca="1" si="3"/>
        <v>2000</v>
      </c>
      <c r="W25" s="11" t="s">
        <v>40</v>
      </c>
      <c r="X25" s="9" t="s">
        <v>41</v>
      </c>
      <c r="Y25" s="9" t="s">
        <v>42</v>
      </c>
      <c r="Z25" s="13">
        <v>39600</v>
      </c>
      <c r="AA25" s="69"/>
    </row>
    <row r="26" spans="1:27">
      <c r="A26" s="8">
        <v>1244</v>
      </c>
      <c r="B26" s="8">
        <v>2001</v>
      </c>
      <c r="C26" s="8" t="s">
        <v>28</v>
      </c>
      <c r="D26" s="8" t="s">
        <v>286</v>
      </c>
      <c r="E26" s="8" t="s">
        <v>30</v>
      </c>
      <c r="F26" s="8" t="s">
        <v>238</v>
      </c>
      <c r="G26" s="8" t="s">
        <v>32</v>
      </c>
      <c r="H26" s="8" t="s">
        <v>33</v>
      </c>
      <c r="I26" s="8" t="s">
        <v>287</v>
      </c>
      <c r="J26" s="8" t="s">
        <v>240</v>
      </c>
      <c r="K26" s="9" t="s">
        <v>36</v>
      </c>
      <c r="L26" s="9" t="s">
        <v>33</v>
      </c>
      <c r="M26" s="9" t="s">
        <v>33</v>
      </c>
      <c r="N26" s="9" t="s">
        <v>37</v>
      </c>
      <c r="O26" s="9" t="s">
        <v>33</v>
      </c>
      <c r="P26" s="9" t="s">
        <v>296</v>
      </c>
      <c r="Q26" s="9" t="s">
        <v>297</v>
      </c>
      <c r="R26" s="10">
        <v>36908</v>
      </c>
      <c r="S26" s="11">
        <v>270789</v>
      </c>
      <c r="T26" s="12">
        <v>12</v>
      </c>
      <c r="U26" s="11">
        <f t="shared" si="2"/>
        <v>22399.083333333332</v>
      </c>
      <c r="V26" s="11">
        <f t="shared" ca="1" si="3"/>
        <v>2000</v>
      </c>
      <c r="W26" s="11" t="s">
        <v>40</v>
      </c>
      <c r="X26" s="9" t="s">
        <v>41</v>
      </c>
      <c r="Y26" s="9" t="s">
        <v>42</v>
      </c>
      <c r="Z26" s="13">
        <v>39600</v>
      </c>
      <c r="AA26" s="69"/>
    </row>
    <row r="27" spans="1:27">
      <c r="A27" s="8">
        <v>1246</v>
      </c>
      <c r="B27" s="8">
        <v>2001</v>
      </c>
      <c r="C27" s="8" t="s">
        <v>28</v>
      </c>
      <c r="D27" s="8" t="s">
        <v>286</v>
      </c>
      <c r="E27" s="8" t="s">
        <v>30</v>
      </c>
      <c r="F27" s="8" t="s">
        <v>238</v>
      </c>
      <c r="G27" s="8" t="s">
        <v>32</v>
      </c>
      <c r="H27" s="8" t="s">
        <v>33</v>
      </c>
      <c r="I27" s="8" t="s">
        <v>287</v>
      </c>
      <c r="J27" s="8" t="s">
        <v>240</v>
      </c>
      <c r="K27" s="34" t="s">
        <v>36</v>
      </c>
      <c r="L27" s="9" t="s">
        <v>33</v>
      </c>
      <c r="M27" s="9" t="s">
        <v>33</v>
      </c>
      <c r="N27" s="9" t="s">
        <v>37</v>
      </c>
      <c r="O27" s="9" t="s">
        <v>33</v>
      </c>
      <c r="P27" s="9" t="s">
        <v>298</v>
      </c>
      <c r="Q27" s="9" t="s">
        <v>299</v>
      </c>
      <c r="R27" s="10">
        <v>36907</v>
      </c>
      <c r="S27" s="11">
        <v>270789</v>
      </c>
      <c r="T27" s="12">
        <v>12</v>
      </c>
      <c r="U27" s="11">
        <f t="shared" si="2"/>
        <v>22399.083333333332</v>
      </c>
      <c r="V27" s="11">
        <f t="shared" ca="1" si="3"/>
        <v>2000</v>
      </c>
      <c r="W27" s="11" t="s">
        <v>40</v>
      </c>
      <c r="X27" s="9" t="s">
        <v>41</v>
      </c>
      <c r="Y27" s="9" t="s">
        <v>42</v>
      </c>
      <c r="Z27" s="13">
        <v>39600</v>
      </c>
      <c r="AA27" s="69"/>
    </row>
    <row r="28" spans="1:27">
      <c r="A28" s="8">
        <v>1247</v>
      </c>
      <c r="B28" s="8">
        <v>2001</v>
      </c>
      <c r="C28" s="8" t="s">
        <v>28</v>
      </c>
      <c r="D28" s="8" t="s">
        <v>286</v>
      </c>
      <c r="E28" s="8" t="s">
        <v>30</v>
      </c>
      <c r="F28" s="8" t="s">
        <v>238</v>
      </c>
      <c r="G28" s="8" t="s">
        <v>32</v>
      </c>
      <c r="H28" s="8" t="s">
        <v>33</v>
      </c>
      <c r="I28" s="8" t="s">
        <v>287</v>
      </c>
      <c r="J28" s="8" t="s">
        <v>240</v>
      </c>
      <c r="K28" s="9" t="s">
        <v>36</v>
      </c>
      <c r="L28" s="9" t="s">
        <v>33</v>
      </c>
      <c r="M28" s="9" t="s">
        <v>33</v>
      </c>
      <c r="N28" s="9" t="s">
        <v>37</v>
      </c>
      <c r="O28" s="9" t="s">
        <v>33</v>
      </c>
      <c r="P28" s="9" t="s">
        <v>300</v>
      </c>
      <c r="Q28" s="9" t="s">
        <v>301</v>
      </c>
      <c r="R28" s="10">
        <v>36907</v>
      </c>
      <c r="S28" s="11">
        <v>270789</v>
      </c>
      <c r="T28" s="12">
        <v>12</v>
      </c>
      <c r="U28" s="11">
        <f t="shared" si="2"/>
        <v>22399.083333333332</v>
      </c>
      <c r="V28" s="11">
        <f t="shared" ca="1" si="3"/>
        <v>2000</v>
      </c>
      <c r="W28" s="11" t="s">
        <v>40</v>
      </c>
      <c r="X28" s="9" t="s">
        <v>41</v>
      </c>
      <c r="Y28" s="9" t="s">
        <v>42</v>
      </c>
      <c r="Z28" s="13">
        <v>39600</v>
      </c>
      <c r="AA28" s="69"/>
    </row>
    <row r="29" spans="1:27">
      <c r="A29" s="8">
        <v>1248</v>
      </c>
      <c r="B29" s="8">
        <v>2001</v>
      </c>
      <c r="C29" s="8" t="s">
        <v>28</v>
      </c>
      <c r="D29" s="8" t="s">
        <v>286</v>
      </c>
      <c r="E29" s="8" t="s">
        <v>30</v>
      </c>
      <c r="F29" s="8" t="s">
        <v>238</v>
      </c>
      <c r="G29" s="8" t="s">
        <v>32</v>
      </c>
      <c r="H29" s="8" t="s">
        <v>33</v>
      </c>
      <c r="I29" s="8" t="s">
        <v>287</v>
      </c>
      <c r="J29" s="8" t="s">
        <v>240</v>
      </c>
      <c r="K29" s="9" t="s">
        <v>36</v>
      </c>
      <c r="L29" s="9" t="s">
        <v>33</v>
      </c>
      <c r="M29" s="9" t="s">
        <v>33</v>
      </c>
      <c r="N29" s="9" t="s">
        <v>37</v>
      </c>
      <c r="O29" s="9" t="s">
        <v>33</v>
      </c>
      <c r="P29" s="9" t="s">
        <v>302</v>
      </c>
      <c r="Q29" s="9" t="s">
        <v>303</v>
      </c>
      <c r="R29" s="10">
        <v>36908</v>
      </c>
      <c r="S29" s="11">
        <v>270789</v>
      </c>
      <c r="T29" s="12">
        <v>12</v>
      </c>
      <c r="U29" s="11">
        <f t="shared" si="2"/>
        <v>22399.083333333332</v>
      </c>
      <c r="V29" s="11">
        <f t="shared" ca="1" si="3"/>
        <v>2000</v>
      </c>
      <c r="W29" s="11" t="s">
        <v>40</v>
      </c>
      <c r="X29" s="9" t="s">
        <v>41</v>
      </c>
      <c r="Y29" s="9" t="s">
        <v>42</v>
      </c>
      <c r="Z29" s="13">
        <v>39600</v>
      </c>
      <c r="AA29" s="69"/>
    </row>
    <row r="30" spans="1:27" ht="12.75" customHeight="1">
      <c r="A30" s="8">
        <v>1249</v>
      </c>
      <c r="B30" s="8">
        <v>2001</v>
      </c>
      <c r="C30" s="8" t="s">
        <v>28</v>
      </c>
      <c r="D30" s="8" t="s">
        <v>286</v>
      </c>
      <c r="E30" s="8" t="s">
        <v>30</v>
      </c>
      <c r="F30" s="8" t="s">
        <v>238</v>
      </c>
      <c r="G30" s="8" t="s">
        <v>32</v>
      </c>
      <c r="H30" s="8" t="s">
        <v>33</v>
      </c>
      <c r="I30" s="8" t="s">
        <v>287</v>
      </c>
      <c r="J30" s="8" t="s">
        <v>240</v>
      </c>
      <c r="K30" s="9" t="s">
        <v>36</v>
      </c>
      <c r="L30" s="9" t="s">
        <v>33</v>
      </c>
      <c r="M30" s="9" t="s">
        <v>33</v>
      </c>
      <c r="N30" s="9" t="s">
        <v>37</v>
      </c>
      <c r="O30" s="9" t="s">
        <v>33</v>
      </c>
      <c r="P30" s="9" t="s">
        <v>304</v>
      </c>
      <c r="Q30" s="9" t="s">
        <v>305</v>
      </c>
      <c r="R30" s="10">
        <v>36908</v>
      </c>
      <c r="S30" s="11">
        <v>270789</v>
      </c>
      <c r="T30" s="12">
        <v>12</v>
      </c>
      <c r="U30" s="11">
        <f t="shared" si="2"/>
        <v>22399.083333333332</v>
      </c>
      <c r="V30" s="11">
        <f t="shared" ca="1" si="3"/>
        <v>2000</v>
      </c>
      <c r="W30" s="11" t="s">
        <v>40</v>
      </c>
      <c r="X30" s="9" t="s">
        <v>41</v>
      </c>
      <c r="Y30" s="9" t="s">
        <v>42</v>
      </c>
      <c r="Z30" s="13">
        <v>39600</v>
      </c>
      <c r="AA30" s="69"/>
    </row>
    <row r="31" spans="1:27" ht="12.75" customHeight="1">
      <c r="A31" s="8">
        <v>1250</v>
      </c>
      <c r="B31" s="8">
        <v>2001</v>
      </c>
      <c r="C31" s="8" t="s">
        <v>28</v>
      </c>
      <c r="D31" s="8" t="s">
        <v>286</v>
      </c>
      <c r="E31" s="8" t="s">
        <v>30</v>
      </c>
      <c r="F31" s="8" t="s">
        <v>238</v>
      </c>
      <c r="G31" s="8" t="s">
        <v>32</v>
      </c>
      <c r="H31" s="8" t="s">
        <v>33</v>
      </c>
      <c r="I31" s="8" t="s">
        <v>287</v>
      </c>
      <c r="J31" s="8" t="s">
        <v>240</v>
      </c>
      <c r="K31" s="9" t="s">
        <v>36</v>
      </c>
      <c r="L31" s="9" t="s">
        <v>33</v>
      </c>
      <c r="M31" s="9" t="s">
        <v>33</v>
      </c>
      <c r="N31" s="9" t="s">
        <v>37</v>
      </c>
      <c r="O31" s="9" t="s">
        <v>33</v>
      </c>
      <c r="P31" s="9" t="s">
        <v>306</v>
      </c>
      <c r="Q31" s="9" t="s">
        <v>307</v>
      </c>
      <c r="R31" s="10">
        <v>36907</v>
      </c>
      <c r="S31" s="11">
        <v>270789</v>
      </c>
      <c r="T31" s="12">
        <v>12</v>
      </c>
      <c r="U31" s="11">
        <f t="shared" si="2"/>
        <v>22399.083333333332</v>
      </c>
      <c r="V31" s="11">
        <f t="shared" ca="1" si="3"/>
        <v>2000</v>
      </c>
      <c r="W31" s="11" t="s">
        <v>40</v>
      </c>
      <c r="X31" s="9" t="s">
        <v>41</v>
      </c>
      <c r="Y31" s="9" t="s">
        <v>42</v>
      </c>
      <c r="Z31" s="13">
        <v>39600</v>
      </c>
      <c r="AA31" s="69"/>
    </row>
    <row r="32" spans="1:27" ht="12.75" customHeight="1">
      <c r="A32" s="8">
        <v>1251</v>
      </c>
      <c r="B32" s="8">
        <v>2001</v>
      </c>
      <c r="C32" s="8" t="s">
        <v>28</v>
      </c>
      <c r="D32" s="8" t="s">
        <v>286</v>
      </c>
      <c r="E32" s="8" t="s">
        <v>30</v>
      </c>
      <c r="F32" s="8" t="s">
        <v>238</v>
      </c>
      <c r="G32" s="8" t="s">
        <v>32</v>
      </c>
      <c r="H32" s="8" t="s">
        <v>33</v>
      </c>
      <c r="I32" s="8" t="s">
        <v>287</v>
      </c>
      <c r="J32" s="8" t="s">
        <v>240</v>
      </c>
      <c r="K32" s="34" t="s">
        <v>36</v>
      </c>
      <c r="L32" s="9" t="s">
        <v>33</v>
      </c>
      <c r="M32" s="9" t="s">
        <v>33</v>
      </c>
      <c r="N32" s="9" t="s">
        <v>37</v>
      </c>
      <c r="O32" s="9" t="s">
        <v>33</v>
      </c>
      <c r="P32" s="9" t="s">
        <v>308</v>
      </c>
      <c r="Q32" s="9" t="s">
        <v>309</v>
      </c>
      <c r="R32" s="10">
        <v>36907</v>
      </c>
      <c r="S32" s="11">
        <v>270789</v>
      </c>
      <c r="T32" s="12">
        <v>12</v>
      </c>
      <c r="U32" s="11">
        <f t="shared" si="2"/>
        <v>22399.083333333332</v>
      </c>
      <c r="V32" s="11">
        <f t="shared" ca="1" si="3"/>
        <v>2000</v>
      </c>
      <c r="W32" s="11" t="s">
        <v>40</v>
      </c>
      <c r="X32" s="9" t="s">
        <v>41</v>
      </c>
      <c r="Y32" s="9" t="s">
        <v>42</v>
      </c>
      <c r="Z32" s="13">
        <v>39600</v>
      </c>
      <c r="AA32" s="69"/>
    </row>
    <row r="33" spans="1:27" ht="12.75" customHeight="1">
      <c r="A33" s="8">
        <v>1252</v>
      </c>
      <c r="B33" s="8">
        <v>2001</v>
      </c>
      <c r="C33" s="8" t="s">
        <v>28</v>
      </c>
      <c r="D33" s="8" t="s">
        <v>286</v>
      </c>
      <c r="E33" s="8" t="s">
        <v>30</v>
      </c>
      <c r="F33" s="8" t="s">
        <v>238</v>
      </c>
      <c r="G33" s="8" t="s">
        <v>32</v>
      </c>
      <c r="H33" s="8" t="s">
        <v>33</v>
      </c>
      <c r="I33" s="8" t="s">
        <v>287</v>
      </c>
      <c r="J33" s="8" t="s">
        <v>240</v>
      </c>
      <c r="K33" s="9" t="s">
        <v>36</v>
      </c>
      <c r="L33" s="9" t="s">
        <v>33</v>
      </c>
      <c r="M33" s="9" t="s">
        <v>33</v>
      </c>
      <c r="N33" s="9" t="s">
        <v>37</v>
      </c>
      <c r="O33" s="9" t="s">
        <v>33</v>
      </c>
      <c r="P33" s="9" t="s">
        <v>310</v>
      </c>
      <c r="Q33" s="9" t="s">
        <v>311</v>
      </c>
      <c r="R33" s="10">
        <v>36907</v>
      </c>
      <c r="S33" s="11">
        <v>270789</v>
      </c>
      <c r="T33" s="12">
        <v>12</v>
      </c>
      <c r="U33" s="11">
        <f t="shared" si="2"/>
        <v>22399.083333333332</v>
      </c>
      <c r="V33" s="11">
        <f t="shared" ca="1" si="3"/>
        <v>2000</v>
      </c>
      <c r="W33" s="11" t="s">
        <v>40</v>
      </c>
      <c r="X33" s="9" t="s">
        <v>41</v>
      </c>
      <c r="Y33" s="9" t="s">
        <v>42</v>
      </c>
      <c r="Z33" s="13">
        <v>39600</v>
      </c>
      <c r="AA33" s="69"/>
    </row>
    <row r="34" spans="1:27" ht="12.75" customHeight="1">
      <c r="A34" s="8">
        <v>1253</v>
      </c>
      <c r="B34" s="8">
        <v>2001</v>
      </c>
      <c r="C34" s="8" t="s">
        <v>28</v>
      </c>
      <c r="D34" s="8" t="s">
        <v>286</v>
      </c>
      <c r="E34" s="8" t="s">
        <v>30</v>
      </c>
      <c r="F34" s="8" t="s">
        <v>238</v>
      </c>
      <c r="G34" s="8" t="s">
        <v>32</v>
      </c>
      <c r="H34" s="8" t="s">
        <v>33</v>
      </c>
      <c r="I34" s="8" t="s">
        <v>287</v>
      </c>
      <c r="J34" s="8" t="s">
        <v>240</v>
      </c>
      <c r="K34" s="9" t="s">
        <v>36</v>
      </c>
      <c r="L34" s="9" t="s">
        <v>33</v>
      </c>
      <c r="M34" s="9" t="s">
        <v>33</v>
      </c>
      <c r="N34" s="9" t="s">
        <v>37</v>
      </c>
      <c r="O34" s="9" t="s">
        <v>33</v>
      </c>
      <c r="P34" s="9" t="s">
        <v>312</v>
      </c>
      <c r="Q34" s="9" t="s">
        <v>313</v>
      </c>
      <c r="R34" s="10">
        <v>36907</v>
      </c>
      <c r="S34" s="11">
        <v>270789</v>
      </c>
      <c r="T34" s="12">
        <v>12</v>
      </c>
      <c r="U34" s="11">
        <f t="shared" si="2"/>
        <v>22399.083333333332</v>
      </c>
      <c r="V34" s="11">
        <f t="shared" ca="1" si="3"/>
        <v>2000</v>
      </c>
      <c r="W34" s="11" t="s">
        <v>40</v>
      </c>
      <c r="X34" s="9" t="s">
        <v>41</v>
      </c>
      <c r="Y34" s="9" t="s">
        <v>42</v>
      </c>
      <c r="Z34" s="13">
        <v>39600</v>
      </c>
      <c r="AA34" s="69"/>
    </row>
    <row r="35" spans="1:27" ht="12.75" customHeight="1">
      <c r="A35" s="8">
        <v>1254</v>
      </c>
      <c r="B35" s="8">
        <v>2001</v>
      </c>
      <c r="C35" s="8" t="s">
        <v>28</v>
      </c>
      <c r="D35" s="8" t="s">
        <v>286</v>
      </c>
      <c r="E35" s="8" t="s">
        <v>30</v>
      </c>
      <c r="F35" s="8" t="s">
        <v>238</v>
      </c>
      <c r="G35" s="8" t="s">
        <v>32</v>
      </c>
      <c r="H35" s="8" t="s">
        <v>33</v>
      </c>
      <c r="I35" s="8" t="s">
        <v>287</v>
      </c>
      <c r="J35" s="8" t="s">
        <v>240</v>
      </c>
      <c r="K35" s="34" t="s">
        <v>36</v>
      </c>
      <c r="L35" s="9" t="s">
        <v>33</v>
      </c>
      <c r="M35" s="9" t="s">
        <v>33</v>
      </c>
      <c r="N35" s="9" t="s">
        <v>37</v>
      </c>
      <c r="O35" s="9" t="s">
        <v>33</v>
      </c>
      <c r="P35" s="9" t="s">
        <v>314</v>
      </c>
      <c r="Q35" s="9" t="s">
        <v>315</v>
      </c>
      <c r="R35" s="10">
        <v>36907</v>
      </c>
      <c r="S35" s="11">
        <v>270789</v>
      </c>
      <c r="T35" s="12">
        <v>12</v>
      </c>
      <c r="U35" s="11">
        <f t="shared" si="2"/>
        <v>22399.083333333332</v>
      </c>
      <c r="V35" s="11">
        <f t="shared" ca="1" si="3"/>
        <v>2000</v>
      </c>
      <c r="W35" s="11" t="s">
        <v>40</v>
      </c>
      <c r="X35" s="9" t="s">
        <v>41</v>
      </c>
      <c r="Y35" s="9" t="s">
        <v>42</v>
      </c>
      <c r="Z35" s="13">
        <v>39600</v>
      </c>
      <c r="AA35" s="69"/>
    </row>
    <row r="36" spans="1:27">
      <c r="A36" s="8">
        <v>1255</v>
      </c>
      <c r="B36" s="8">
        <v>2001</v>
      </c>
      <c r="C36" s="8" t="s">
        <v>28</v>
      </c>
      <c r="D36" s="8" t="s">
        <v>286</v>
      </c>
      <c r="E36" s="8" t="s">
        <v>30</v>
      </c>
      <c r="F36" s="8" t="s">
        <v>238</v>
      </c>
      <c r="G36" s="8" t="s">
        <v>32</v>
      </c>
      <c r="H36" s="8" t="s">
        <v>33</v>
      </c>
      <c r="I36" s="8" t="s">
        <v>287</v>
      </c>
      <c r="J36" s="8" t="s">
        <v>240</v>
      </c>
      <c r="K36" s="34" t="s">
        <v>36</v>
      </c>
      <c r="L36" s="9" t="s">
        <v>33</v>
      </c>
      <c r="M36" s="9" t="s">
        <v>33</v>
      </c>
      <c r="N36" s="9" t="s">
        <v>37</v>
      </c>
      <c r="O36" s="9" t="s">
        <v>33</v>
      </c>
      <c r="P36" s="9" t="s">
        <v>316</v>
      </c>
      <c r="Q36" s="9" t="s">
        <v>317</v>
      </c>
      <c r="R36" s="10">
        <v>36907</v>
      </c>
      <c r="S36" s="11">
        <v>270789</v>
      </c>
      <c r="T36" s="12">
        <v>12</v>
      </c>
      <c r="U36" s="11">
        <f t="shared" si="2"/>
        <v>22399.083333333332</v>
      </c>
      <c r="V36" s="11">
        <f t="shared" ca="1" si="3"/>
        <v>2000</v>
      </c>
      <c r="W36" s="11" t="s">
        <v>40</v>
      </c>
      <c r="X36" s="9" t="s">
        <v>41</v>
      </c>
      <c r="Y36" s="9" t="s">
        <v>42</v>
      </c>
      <c r="Z36" s="13">
        <v>39600</v>
      </c>
      <c r="AA36" s="69"/>
    </row>
    <row r="37" spans="1:27">
      <c r="A37" s="8">
        <v>1257</v>
      </c>
      <c r="B37" s="8">
        <v>2001</v>
      </c>
      <c r="C37" s="8" t="s">
        <v>28</v>
      </c>
      <c r="D37" s="8" t="s">
        <v>286</v>
      </c>
      <c r="E37" s="8" t="s">
        <v>30</v>
      </c>
      <c r="F37" s="8" t="s">
        <v>238</v>
      </c>
      <c r="G37" s="8" t="s">
        <v>32</v>
      </c>
      <c r="H37" s="8" t="s">
        <v>33</v>
      </c>
      <c r="I37" s="8" t="s">
        <v>287</v>
      </c>
      <c r="J37" s="8" t="s">
        <v>240</v>
      </c>
      <c r="K37" s="34" t="s">
        <v>36</v>
      </c>
      <c r="L37" s="9" t="s">
        <v>33</v>
      </c>
      <c r="M37" s="9" t="s">
        <v>33</v>
      </c>
      <c r="N37" s="9" t="s">
        <v>37</v>
      </c>
      <c r="O37" s="9" t="s">
        <v>33</v>
      </c>
      <c r="P37" s="9" t="s">
        <v>318</v>
      </c>
      <c r="Q37" s="9" t="s">
        <v>319</v>
      </c>
      <c r="R37" s="10">
        <v>36907</v>
      </c>
      <c r="S37" s="11">
        <v>270789</v>
      </c>
      <c r="T37" s="12">
        <v>12</v>
      </c>
      <c r="U37" s="11">
        <f t="shared" si="2"/>
        <v>22399.083333333332</v>
      </c>
      <c r="V37" s="11">
        <f t="shared" ca="1" si="3"/>
        <v>2000</v>
      </c>
      <c r="W37" s="11" t="s">
        <v>40</v>
      </c>
      <c r="X37" s="9" t="s">
        <v>41</v>
      </c>
      <c r="Y37" s="9" t="s">
        <v>42</v>
      </c>
      <c r="Z37" s="13">
        <v>39600</v>
      </c>
      <c r="AA37" s="69"/>
    </row>
    <row r="38" spans="1:27">
      <c r="A38" s="8">
        <v>1258</v>
      </c>
      <c r="B38" s="8">
        <v>2001</v>
      </c>
      <c r="C38" s="8" t="s">
        <v>28</v>
      </c>
      <c r="D38" s="8" t="s">
        <v>286</v>
      </c>
      <c r="E38" s="8" t="s">
        <v>30</v>
      </c>
      <c r="F38" s="8" t="s">
        <v>238</v>
      </c>
      <c r="G38" s="8" t="s">
        <v>32</v>
      </c>
      <c r="H38" s="8" t="s">
        <v>33</v>
      </c>
      <c r="I38" s="8" t="s">
        <v>287</v>
      </c>
      <c r="J38" s="8" t="s">
        <v>240</v>
      </c>
      <c r="K38" s="34" t="s">
        <v>36</v>
      </c>
      <c r="L38" s="9" t="s">
        <v>33</v>
      </c>
      <c r="M38" s="9" t="s">
        <v>33</v>
      </c>
      <c r="N38" s="9" t="s">
        <v>37</v>
      </c>
      <c r="O38" s="9" t="s">
        <v>33</v>
      </c>
      <c r="P38" s="9" t="s">
        <v>320</v>
      </c>
      <c r="Q38" s="9" t="s">
        <v>321</v>
      </c>
      <c r="R38" s="10">
        <v>36907</v>
      </c>
      <c r="S38" s="11">
        <v>270789</v>
      </c>
      <c r="T38" s="12">
        <v>12</v>
      </c>
      <c r="U38" s="11">
        <f t="shared" si="2"/>
        <v>22399.083333333332</v>
      </c>
      <c r="V38" s="11">
        <f t="shared" ca="1" si="3"/>
        <v>2000</v>
      </c>
      <c r="W38" s="11" t="s">
        <v>40</v>
      </c>
      <c r="X38" s="9" t="s">
        <v>41</v>
      </c>
      <c r="Y38" s="9" t="s">
        <v>42</v>
      </c>
      <c r="Z38" s="13">
        <v>39600</v>
      </c>
      <c r="AA38" s="69"/>
    </row>
    <row r="39" spans="1:27">
      <c r="A39" s="8">
        <v>1259</v>
      </c>
      <c r="B39" s="8">
        <v>2001</v>
      </c>
      <c r="C39" s="8" t="s">
        <v>28</v>
      </c>
      <c r="D39" s="8" t="s">
        <v>286</v>
      </c>
      <c r="E39" s="8" t="s">
        <v>30</v>
      </c>
      <c r="F39" s="8" t="s">
        <v>238</v>
      </c>
      <c r="G39" s="8" t="s">
        <v>32</v>
      </c>
      <c r="H39" s="8" t="s">
        <v>33</v>
      </c>
      <c r="I39" s="8" t="s">
        <v>287</v>
      </c>
      <c r="J39" s="8" t="s">
        <v>240</v>
      </c>
      <c r="K39" s="34" t="s">
        <v>36</v>
      </c>
      <c r="L39" s="9" t="s">
        <v>33</v>
      </c>
      <c r="M39" s="9" t="s">
        <v>33</v>
      </c>
      <c r="N39" s="9" t="s">
        <v>37</v>
      </c>
      <c r="O39" s="9" t="s">
        <v>33</v>
      </c>
      <c r="P39" s="9" t="s">
        <v>322</v>
      </c>
      <c r="Q39" s="9" t="s">
        <v>323</v>
      </c>
      <c r="R39" s="10">
        <v>36938</v>
      </c>
      <c r="S39" s="11">
        <v>270789</v>
      </c>
      <c r="T39" s="12">
        <v>12</v>
      </c>
      <c r="U39" s="11">
        <f t="shared" si="2"/>
        <v>22399.083333333332</v>
      </c>
      <c r="V39" s="11">
        <f t="shared" ca="1" si="3"/>
        <v>2000</v>
      </c>
      <c r="W39" s="11" t="s">
        <v>40</v>
      </c>
      <c r="X39" s="9" t="s">
        <v>41</v>
      </c>
      <c r="Y39" s="9" t="s">
        <v>42</v>
      </c>
      <c r="Z39" s="13">
        <v>39600</v>
      </c>
      <c r="AA39" s="69"/>
    </row>
    <row r="40" spans="1:27">
      <c r="A40" s="8">
        <v>1260</v>
      </c>
      <c r="B40" s="8">
        <v>2001</v>
      </c>
      <c r="C40" s="8" t="s">
        <v>28</v>
      </c>
      <c r="D40" s="8" t="s">
        <v>286</v>
      </c>
      <c r="E40" s="8" t="s">
        <v>30</v>
      </c>
      <c r="F40" s="8" t="s">
        <v>238</v>
      </c>
      <c r="G40" s="8" t="s">
        <v>32</v>
      </c>
      <c r="H40" s="8" t="s">
        <v>33</v>
      </c>
      <c r="I40" s="8" t="s">
        <v>287</v>
      </c>
      <c r="J40" s="8" t="s">
        <v>240</v>
      </c>
      <c r="K40" s="9" t="s">
        <v>36</v>
      </c>
      <c r="L40" s="9" t="s">
        <v>33</v>
      </c>
      <c r="M40" s="9" t="s">
        <v>33</v>
      </c>
      <c r="N40" s="9" t="s">
        <v>37</v>
      </c>
      <c r="O40" s="9" t="s">
        <v>33</v>
      </c>
      <c r="P40" s="9" t="s">
        <v>324</v>
      </c>
      <c r="Q40" s="9" t="s">
        <v>325</v>
      </c>
      <c r="R40" s="10">
        <v>36935</v>
      </c>
      <c r="S40" s="11">
        <v>270789</v>
      </c>
      <c r="T40" s="12">
        <v>12</v>
      </c>
      <c r="U40" s="11">
        <f t="shared" si="2"/>
        <v>22399.083333333332</v>
      </c>
      <c r="V40" s="11">
        <f t="shared" ca="1" si="3"/>
        <v>2000</v>
      </c>
      <c r="W40" s="11" t="s">
        <v>40</v>
      </c>
      <c r="X40" s="9" t="s">
        <v>41</v>
      </c>
      <c r="Y40" s="9" t="s">
        <v>42</v>
      </c>
      <c r="Z40" s="13">
        <v>39600</v>
      </c>
      <c r="AA40" s="69"/>
    </row>
    <row r="41" spans="1:27">
      <c r="A41" s="8">
        <v>1261</v>
      </c>
      <c r="B41" s="8">
        <v>2001</v>
      </c>
      <c r="C41" s="8" t="s">
        <v>28</v>
      </c>
      <c r="D41" s="8" t="s">
        <v>286</v>
      </c>
      <c r="E41" s="8" t="s">
        <v>30</v>
      </c>
      <c r="F41" s="8" t="s">
        <v>238</v>
      </c>
      <c r="G41" s="8" t="s">
        <v>32</v>
      </c>
      <c r="H41" s="8" t="s">
        <v>33</v>
      </c>
      <c r="I41" s="8" t="s">
        <v>287</v>
      </c>
      <c r="J41" s="8" t="s">
        <v>240</v>
      </c>
      <c r="K41" s="9" t="s">
        <v>36</v>
      </c>
      <c r="L41" s="9" t="s">
        <v>33</v>
      </c>
      <c r="M41" s="9" t="s">
        <v>33</v>
      </c>
      <c r="N41" s="9" t="s">
        <v>37</v>
      </c>
      <c r="O41" s="9" t="s">
        <v>33</v>
      </c>
      <c r="P41" s="9" t="s">
        <v>326</v>
      </c>
      <c r="Q41" s="9" t="s">
        <v>327</v>
      </c>
      <c r="R41" s="10">
        <v>36935</v>
      </c>
      <c r="S41" s="11">
        <v>270789</v>
      </c>
      <c r="T41" s="12">
        <v>12</v>
      </c>
      <c r="U41" s="11">
        <f t="shared" si="2"/>
        <v>22399.083333333332</v>
      </c>
      <c r="V41" s="11">
        <f t="shared" ca="1" si="3"/>
        <v>2000</v>
      </c>
      <c r="W41" s="11" t="s">
        <v>40</v>
      </c>
      <c r="X41" s="9" t="s">
        <v>41</v>
      </c>
      <c r="Y41" s="9" t="s">
        <v>42</v>
      </c>
      <c r="Z41" s="13">
        <v>39600</v>
      </c>
      <c r="AA41" s="69"/>
    </row>
    <row r="42" spans="1:27">
      <c r="A42" s="8">
        <v>1262</v>
      </c>
      <c r="B42" s="8">
        <v>2001</v>
      </c>
      <c r="C42" s="8" t="s">
        <v>28</v>
      </c>
      <c r="D42" s="8" t="s">
        <v>286</v>
      </c>
      <c r="E42" s="8" t="s">
        <v>30</v>
      </c>
      <c r="F42" s="8" t="s">
        <v>238</v>
      </c>
      <c r="G42" s="8" t="s">
        <v>32</v>
      </c>
      <c r="H42" s="8" t="s">
        <v>33</v>
      </c>
      <c r="I42" s="8" t="s">
        <v>287</v>
      </c>
      <c r="J42" s="8" t="s">
        <v>240</v>
      </c>
      <c r="K42" s="9" t="s">
        <v>36</v>
      </c>
      <c r="L42" s="9" t="s">
        <v>33</v>
      </c>
      <c r="M42" s="9" t="s">
        <v>33</v>
      </c>
      <c r="N42" s="9" t="s">
        <v>37</v>
      </c>
      <c r="O42" s="9" t="s">
        <v>33</v>
      </c>
      <c r="P42" s="9" t="s">
        <v>328</v>
      </c>
      <c r="Q42" s="9" t="s">
        <v>329</v>
      </c>
      <c r="R42" s="10">
        <v>36935</v>
      </c>
      <c r="S42" s="11">
        <v>270789</v>
      </c>
      <c r="T42" s="12">
        <v>12</v>
      </c>
      <c r="U42" s="11">
        <f t="shared" si="2"/>
        <v>22399.083333333332</v>
      </c>
      <c r="V42" s="11">
        <f t="shared" ca="1" si="3"/>
        <v>2000</v>
      </c>
      <c r="W42" s="11" t="s">
        <v>40</v>
      </c>
      <c r="X42" s="9" t="s">
        <v>41</v>
      </c>
      <c r="Y42" s="9" t="s">
        <v>42</v>
      </c>
      <c r="Z42" s="13">
        <v>39600</v>
      </c>
      <c r="AA42" s="69"/>
    </row>
    <row r="43" spans="1:27">
      <c r="A43" s="31">
        <v>1263</v>
      </c>
      <c r="B43" s="8">
        <v>2001</v>
      </c>
      <c r="C43" s="8" t="s">
        <v>28</v>
      </c>
      <c r="D43" s="8" t="s">
        <v>286</v>
      </c>
      <c r="E43" s="8" t="s">
        <v>30</v>
      </c>
      <c r="F43" s="8" t="s">
        <v>238</v>
      </c>
      <c r="G43" s="8" t="s">
        <v>32</v>
      </c>
      <c r="H43" s="8" t="s">
        <v>33</v>
      </c>
      <c r="I43" s="8" t="s">
        <v>287</v>
      </c>
      <c r="J43" s="8" t="s">
        <v>240</v>
      </c>
      <c r="K43" s="34" t="s">
        <v>36</v>
      </c>
      <c r="L43" s="9" t="s">
        <v>33</v>
      </c>
      <c r="M43" s="9" t="s">
        <v>33</v>
      </c>
      <c r="N43" s="9" t="s">
        <v>33</v>
      </c>
      <c r="O43" s="9" t="s">
        <v>33</v>
      </c>
      <c r="P43" s="9" t="s">
        <v>330</v>
      </c>
      <c r="Q43" s="9" t="s">
        <v>331</v>
      </c>
      <c r="R43" s="10">
        <v>36935</v>
      </c>
      <c r="S43" s="11">
        <v>270789</v>
      </c>
      <c r="T43" s="12">
        <v>12</v>
      </c>
      <c r="U43" s="11">
        <f t="shared" si="2"/>
        <v>22399.083333333332</v>
      </c>
      <c r="V43" s="11">
        <f t="shared" ca="1" si="3"/>
        <v>2000</v>
      </c>
      <c r="W43" s="11" t="s">
        <v>40</v>
      </c>
      <c r="X43" s="9" t="s">
        <v>41</v>
      </c>
      <c r="Y43" s="9" t="s">
        <v>42</v>
      </c>
      <c r="Z43" s="13">
        <v>39600</v>
      </c>
      <c r="AA43" s="69"/>
    </row>
    <row r="44" spans="1:27">
      <c r="A44" s="44">
        <f>COUNT(B22:B43)</f>
        <v>22</v>
      </c>
      <c r="B44" s="376" t="s">
        <v>332</v>
      </c>
      <c r="C44" s="377"/>
      <c r="D44" s="377"/>
      <c r="E44" s="377"/>
      <c r="F44" s="377"/>
      <c r="G44" s="377"/>
      <c r="H44" s="377"/>
      <c r="I44" s="377"/>
      <c r="J44" s="377"/>
      <c r="K44" s="49"/>
      <c r="L44" s="49"/>
      <c r="M44" s="49"/>
      <c r="N44" s="49"/>
      <c r="O44" s="49"/>
      <c r="S44" s="50"/>
      <c r="T44" s="51"/>
      <c r="U44" s="50"/>
      <c r="V44" s="50"/>
      <c r="W44" s="50"/>
      <c r="Z44" s="76"/>
      <c r="AA44" s="69"/>
    </row>
    <row r="45" spans="1:27">
      <c r="A45" s="44"/>
      <c r="B45" s="376"/>
      <c r="C45" s="377"/>
      <c r="D45" s="377"/>
      <c r="E45" s="377"/>
      <c r="F45" s="377"/>
      <c r="G45" s="377"/>
      <c r="H45" s="377"/>
      <c r="I45" s="377"/>
      <c r="J45" s="377"/>
      <c r="K45" s="49"/>
      <c r="L45" s="49"/>
      <c r="M45" s="49"/>
      <c r="N45" s="49"/>
      <c r="O45" s="49"/>
      <c r="S45" s="50"/>
      <c r="T45" s="51"/>
      <c r="U45" s="50"/>
      <c r="V45" s="50"/>
      <c r="W45" s="50"/>
      <c r="Z45" s="76"/>
      <c r="AA45" s="69"/>
    </row>
    <row r="46" spans="1:27">
      <c r="A46" s="8">
        <v>1301</v>
      </c>
      <c r="B46" s="8">
        <v>2000</v>
      </c>
      <c r="C46" s="8" t="s">
        <v>28</v>
      </c>
      <c r="D46" s="31" t="s">
        <v>104</v>
      </c>
      <c r="E46" s="8" t="s">
        <v>30</v>
      </c>
      <c r="F46" s="8" t="s">
        <v>31</v>
      </c>
      <c r="G46" s="8" t="s">
        <v>105</v>
      </c>
      <c r="H46" s="8" t="s">
        <v>33</v>
      </c>
      <c r="I46" s="8" t="s">
        <v>106</v>
      </c>
      <c r="J46" s="8" t="s">
        <v>35</v>
      </c>
      <c r="K46" s="9" t="s">
        <v>36</v>
      </c>
      <c r="L46" s="9" t="s">
        <v>33</v>
      </c>
      <c r="M46" s="9" t="s">
        <v>33</v>
      </c>
      <c r="N46" s="9" t="s">
        <v>33</v>
      </c>
      <c r="O46" s="9" t="s">
        <v>33</v>
      </c>
      <c r="P46" s="9" t="s">
        <v>333</v>
      </c>
      <c r="Q46" s="9" t="s">
        <v>334</v>
      </c>
      <c r="R46" s="10">
        <v>36633</v>
      </c>
      <c r="S46" s="11">
        <v>234712</v>
      </c>
      <c r="T46" s="12">
        <v>12</v>
      </c>
      <c r="U46" s="11">
        <f>IF(S46&gt;0,SLN(S46,2000,12),0)</f>
        <v>19392.666666666668</v>
      </c>
      <c r="V46" s="11">
        <f ca="1">IF(S46-(U46*((NOW()-R46)/365))&gt;2000,S46-(U46*((NOW()-R46)/365)),2000)</f>
        <v>2000</v>
      </c>
      <c r="W46" s="11" t="s">
        <v>109</v>
      </c>
      <c r="X46" s="9" t="s">
        <v>41</v>
      </c>
      <c r="Y46" s="9" t="s">
        <v>42</v>
      </c>
      <c r="Z46" s="13">
        <v>30000</v>
      </c>
      <c r="AA46" s="69"/>
    </row>
    <row r="47" spans="1:27">
      <c r="A47" s="31">
        <v>1303</v>
      </c>
      <c r="B47" s="8">
        <v>2000</v>
      </c>
      <c r="C47" s="8" t="s">
        <v>28</v>
      </c>
      <c r="D47" s="31" t="s">
        <v>104</v>
      </c>
      <c r="E47" s="8" t="s">
        <v>30</v>
      </c>
      <c r="F47" s="8" t="s">
        <v>31</v>
      </c>
      <c r="G47" s="8" t="s">
        <v>105</v>
      </c>
      <c r="H47" s="8" t="s">
        <v>33</v>
      </c>
      <c r="I47" s="8" t="s">
        <v>106</v>
      </c>
      <c r="J47" s="8" t="s">
        <v>35</v>
      </c>
      <c r="K47" s="9" t="s">
        <v>36</v>
      </c>
      <c r="L47" s="9" t="s">
        <v>33</v>
      </c>
      <c r="M47" s="9" t="s">
        <v>33</v>
      </c>
      <c r="N47" s="9" t="s">
        <v>37</v>
      </c>
      <c r="O47" s="9" t="s">
        <v>33</v>
      </c>
      <c r="P47" s="9" t="s">
        <v>335</v>
      </c>
      <c r="Q47" s="9" t="s">
        <v>336</v>
      </c>
      <c r="R47" s="10">
        <v>36633</v>
      </c>
      <c r="S47" s="11">
        <v>234712</v>
      </c>
      <c r="T47" s="12">
        <v>12</v>
      </c>
      <c r="U47" s="11">
        <f>IF(S47&gt;0,SLN(S47,2000,12),0)</f>
        <v>19392.666666666668</v>
      </c>
      <c r="V47" s="11">
        <f ca="1">IF(S47-(U47*((NOW()-R47)/365))&gt;2000,S47-(U47*((NOW()-R47)/365)),2000)</f>
        <v>2000</v>
      </c>
      <c r="W47" s="11" t="s">
        <v>109</v>
      </c>
      <c r="X47" s="9" t="s">
        <v>41</v>
      </c>
      <c r="Y47" s="9" t="s">
        <v>42</v>
      </c>
      <c r="Z47" s="13">
        <v>30000</v>
      </c>
      <c r="AA47" s="69"/>
    </row>
    <row r="48" spans="1:27">
      <c r="A48" s="31">
        <v>1304</v>
      </c>
      <c r="B48" s="8">
        <v>2000</v>
      </c>
      <c r="C48" s="8" t="s">
        <v>28</v>
      </c>
      <c r="D48" s="31" t="s">
        <v>104</v>
      </c>
      <c r="E48" s="8" t="s">
        <v>30</v>
      </c>
      <c r="F48" s="8" t="s">
        <v>31</v>
      </c>
      <c r="G48" s="8" t="s">
        <v>105</v>
      </c>
      <c r="H48" s="8" t="s">
        <v>33</v>
      </c>
      <c r="I48" s="8" t="s">
        <v>106</v>
      </c>
      <c r="J48" s="8" t="s">
        <v>35</v>
      </c>
      <c r="K48" s="34" t="s">
        <v>36</v>
      </c>
      <c r="L48" s="9" t="s">
        <v>33</v>
      </c>
      <c r="M48" s="9" t="s">
        <v>33</v>
      </c>
      <c r="N48" s="9" t="s">
        <v>37</v>
      </c>
      <c r="O48" s="9" t="s">
        <v>33</v>
      </c>
      <c r="P48" s="9" t="s">
        <v>337</v>
      </c>
      <c r="Q48" s="9" t="s">
        <v>338</v>
      </c>
      <c r="R48" s="10">
        <v>36633</v>
      </c>
      <c r="S48" s="11">
        <v>234712</v>
      </c>
      <c r="T48" s="12">
        <v>12</v>
      </c>
      <c r="U48" s="11">
        <f>IF(S48&gt;0,SLN(S48,2000,12),0)</f>
        <v>19392.666666666668</v>
      </c>
      <c r="V48" s="11">
        <f ca="1">IF(S48-(U48*((NOW()-R48)/365))&gt;2000,S48-(U48*((NOW()-R48)/365)),2000)</f>
        <v>2000</v>
      </c>
      <c r="W48" s="11" t="s">
        <v>109</v>
      </c>
      <c r="X48" s="9" t="s">
        <v>41</v>
      </c>
      <c r="Y48" s="9" t="s">
        <v>42</v>
      </c>
      <c r="Z48" s="13">
        <v>30000</v>
      </c>
      <c r="AA48" s="69"/>
    </row>
    <row r="49" spans="1:27">
      <c r="A49" s="44">
        <f>COUNT(B46:B48)</f>
        <v>3</v>
      </c>
      <c r="B49" s="376" t="s">
        <v>285</v>
      </c>
      <c r="C49" s="377"/>
      <c r="D49" s="377"/>
      <c r="E49" s="377"/>
      <c r="F49" s="377"/>
      <c r="G49" s="377"/>
      <c r="H49" s="377"/>
      <c r="I49" s="377"/>
      <c r="J49" s="377"/>
      <c r="K49" s="49"/>
      <c r="L49" s="49"/>
      <c r="M49" s="49"/>
      <c r="N49" s="49"/>
      <c r="O49" s="49"/>
      <c r="R49" s="75"/>
      <c r="S49" s="50"/>
      <c r="T49" s="51"/>
      <c r="U49" s="50"/>
      <c r="V49" s="50"/>
      <c r="W49" s="50"/>
      <c r="Z49" s="76"/>
      <c r="AA49" s="69"/>
    </row>
    <row r="50" spans="1:27">
      <c r="A50" s="44"/>
      <c r="K50" s="49"/>
      <c r="L50" s="49"/>
      <c r="M50" s="49"/>
      <c r="N50" s="49"/>
      <c r="O50" s="49"/>
      <c r="R50" s="75"/>
      <c r="S50" s="50"/>
      <c r="T50" s="51"/>
      <c r="U50" s="50"/>
      <c r="V50" s="50"/>
      <c r="W50" s="50"/>
      <c r="Z50" s="76"/>
      <c r="AA50" s="69"/>
    </row>
    <row r="51" spans="1:27">
      <c r="A51" s="31">
        <v>1409</v>
      </c>
      <c r="B51" s="31">
        <v>2002</v>
      </c>
      <c r="C51" s="31" t="s">
        <v>339</v>
      </c>
      <c r="D51" s="8" t="s">
        <v>340</v>
      </c>
      <c r="E51" s="8" t="s">
        <v>30</v>
      </c>
      <c r="F51" s="8" t="s">
        <v>31</v>
      </c>
      <c r="G51" s="8" t="s">
        <v>105</v>
      </c>
      <c r="H51" s="31" t="s">
        <v>33</v>
      </c>
      <c r="I51" s="31" t="s">
        <v>341</v>
      </c>
      <c r="J51" s="8" t="s">
        <v>35</v>
      </c>
      <c r="K51" s="34" t="s">
        <v>241</v>
      </c>
      <c r="L51" s="104" t="s">
        <v>33</v>
      </c>
      <c r="M51" s="9" t="s">
        <v>33</v>
      </c>
      <c r="N51" s="9" t="s">
        <v>37</v>
      </c>
      <c r="O51" s="9" t="s">
        <v>33</v>
      </c>
      <c r="P51" s="9" t="s">
        <v>342</v>
      </c>
      <c r="Q51" s="9" t="s">
        <v>343</v>
      </c>
      <c r="R51" s="10">
        <v>37258</v>
      </c>
      <c r="S51" s="11">
        <v>240729</v>
      </c>
      <c r="T51" s="12">
        <v>12</v>
      </c>
      <c r="U51" s="11">
        <f>IF(S51&gt;0,SLN(S51,2000,12),0)</f>
        <v>19894.083333333332</v>
      </c>
      <c r="V51" s="11">
        <f ca="1">IF(S51-(U51*((NOW()-R51)/365))&gt;2000,S51-(U51*((NOW()-R51)/365)),2000)</f>
        <v>4689.1700095211563</v>
      </c>
      <c r="W51" s="11" t="s">
        <v>344</v>
      </c>
      <c r="X51" s="9" t="s">
        <v>345</v>
      </c>
      <c r="Y51" s="9" t="s">
        <v>346</v>
      </c>
      <c r="Z51" s="13">
        <v>30000</v>
      </c>
      <c r="AA51" s="69"/>
    </row>
    <row r="52" spans="1:27">
      <c r="A52" s="31">
        <v>1410</v>
      </c>
      <c r="B52" s="31">
        <v>2006</v>
      </c>
      <c r="C52" s="31" t="s">
        <v>339</v>
      </c>
      <c r="D52" s="8" t="s">
        <v>340</v>
      </c>
      <c r="E52" s="8" t="s">
        <v>30</v>
      </c>
      <c r="F52" s="8" t="s">
        <v>31</v>
      </c>
      <c r="G52" s="8" t="s">
        <v>105</v>
      </c>
      <c r="H52" s="31" t="s">
        <v>33</v>
      </c>
      <c r="I52" s="31" t="s">
        <v>341</v>
      </c>
      <c r="J52" s="8" t="s">
        <v>35</v>
      </c>
      <c r="K52" s="34" t="s">
        <v>241</v>
      </c>
      <c r="L52" s="104" t="s">
        <v>33</v>
      </c>
      <c r="M52" s="9" t="s">
        <v>33</v>
      </c>
      <c r="N52" s="9" t="s">
        <v>33</v>
      </c>
      <c r="O52" s="9" t="s">
        <v>33</v>
      </c>
      <c r="P52" s="9" t="s">
        <v>347</v>
      </c>
      <c r="Q52" s="34" t="s">
        <v>348</v>
      </c>
      <c r="R52" s="10">
        <v>38754</v>
      </c>
      <c r="S52" s="11">
        <v>269014</v>
      </c>
      <c r="T52" s="12">
        <v>12</v>
      </c>
      <c r="U52" s="11">
        <f t="shared" ref="U52:U54" si="4">IF(S52&gt;0,SLN(S52,2000,12),0)</f>
        <v>22251.166666666668</v>
      </c>
      <c r="V52" s="11">
        <f t="shared" ref="V52:V54" ca="1" si="5">IF(S52-(U52*((NOW()-R52)/365))&gt;2000,S52-(U52*((NOW()-R52)/365)),2000)</f>
        <v>96207.089526893047</v>
      </c>
      <c r="W52" s="11" t="s">
        <v>344</v>
      </c>
      <c r="X52" s="9" t="s">
        <v>345</v>
      </c>
      <c r="Y52" s="9" t="s">
        <v>346</v>
      </c>
      <c r="Z52" s="13">
        <v>30000</v>
      </c>
      <c r="AA52" s="69"/>
    </row>
    <row r="53" spans="1:27" s="82" customFormat="1" ht="12.75" customHeight="1">
      <c r="A53" s="8">
        <v>1415</v>
      </c>
      <c r="B53" s="31">
        <v>2006</v>
      </c>
      <c r="C53" s="31" t="s">
        <v>339</v>
      </c>
      <c r="D53" s="8" t="s">
        <v>340</v>
      </c>
      <c r="E53" s="8" t="s">
        <v>30</v>
      </c>
      <c r="F53" s="8" t="s">
        <v>31</v>
      </c>
      <c r="G53" s="8" t="s">
        <v>105</v>
      </c>
      <c r="H53" s="31" t="s">
        <v>33</v>
      </c>
      <c r="I53" s="31" t="s">
        <v>341</v>
      </c>
      <c r="J53" s="8" t="s">
        <v>35</v>
      </c>
      <c r="K53" s="9" t="s">
        <v>36</v>
      </c>
      <c r="L53" s="9" t="s">
        <v>33</v>
      </c>
      <c r="M53" s="9" t="s">
        <v>33</v>
      </c>
      <c r="N53" s="9" t="s">
        <v>33</v>
      </c>
      <c r="O53" s="9" t="s">
        <v>33</v>
      </c>
      <c r="P53" s="9" t="s">
        <v>349</v>
      </c>
      <c r="Q53" s="9" t="s">
        <v>350</v>
      </c>
      <c r="R53" s="10">
        <v>38838</v>
      </c>
      <c r="S53" s="11">
        <v>288596</v>
      </c>
      <c r="T53" s="12">
        <v>12</v>
      </c>
      <c r="U53" s="11">
        <f t="shared" si="4"/>
        <v>23883</v>
      </c>
      <c r="V53" s="11">
        <f t="shared" ca="1" si="5"/>
        <v>108612.31447795458</v>
      </c>
      <c r="W53" s="11" t="s">
        <v>344</v>
      </c>
      <c r="X53" s="9" t="s">
        <v>345</v>
      </c>
      <c r="Y53" s="9" t="s">
        <v>346</v>
      </c>
      <c r="Z53" s="13">
        <v>30000</v>
      </c>
      <c r="AA53" s="83"/>
    </row>
    <row r="54" spans="1:27" s="82" customFormat="1" ht="12.75" customHeight="1">
      <c r="A54" s="8">
        <v>1416</v>
      </c>
      <c r="B54" s="31">
        <v>2006</v>
      </c>
      <c r="C54" s="31" t="s">
        <v>339</v>
      </c>
      <c r="D54" s="8" t="s">
        <v>340</v>
      </c>
      <c r="E54" s="8" t="s">
        <v>30</v>
      </c>
      <c r="F54" s="8" t="s">
        <v>31</v>
      </c>
      <c r="G54" s="8" t="s">
        <v>105</v>
      </c>
      <c r="H54" s="31" t="s">
        <v>33</v>
      </c>
      <c r="I54" s="31" t="s">
        <v>341</v>
      </c>
      <c r="J54" s="8" t="s">
        <v>35</v>
      </c>
      <c r="K54" s="9" t="s">
        <v>36</v>
      </c>
      <c r="L54" s="9" t="s">
        <v>33</v>
      </c>
      <c r="M54" s="9" t="s">
        <v>33</v>
      </c>
      <c r="N54" s="9" t="s">
        <v>33</v>
      </c>
      <c r="O54" s="9" t="s">
        <v>33</v>
      </c>
      <c r="P54" s="9" t="s">
        <v>351</v>
      </c>
      <c r="Q54" s="9" t="s">
        <v>352</v>
      </c>
      <c r="R54" s="10">
        <v>38838</v>
      </c>
      <c r="S54" s="11">
        <v>288596</v>
      </c>
      <c r="T54" s="12">
        <v>12</v>
      </c>
      <c r="U54" s="11">
        <f t="shared" si="4"/>
        <v>23883</v>
      </c>
      <c r="V54" s="11">
        <f t="shared" ca="1" si="5"/>
        <v>108612.31447795458</v>
      </c>
      <c r="W54" s="11" t="s">
        <v>344</v>
      </c>
      <c r="X54" s="9" t="s">
        <v>345</v>
      </c>
      <c r="Y54" s="9" t="s">
        <v>346</v>
      </c>
      <c r="Z54" s="13">
        <v>30000</v>
      </c>
      <c r="AA54" s="83"/>
    </row>
    <row r="55" spans="1:27">
      <c r="A55" s="44">
        <f>COUNT(B51:B54)</f>
        <v>4</v>
      </c>
      <c r="B55" s="376" t="s">
        <v>353</v>
      </c>
      <c r="C55" s="377"/>
      <c r="D55" s="377"/>
      <c r="E55" s="377"/>
      <c r="F55" s="377"/>
      <c r="G55" s="377"/>
      <c r="H55" s="377"/>
      <c r="I55" s="377"/>
      <c r="J55" s="377"/>
      <c r="K55" s="49"/>
      <c r="L55" s="49"/>
      <c r="M55" s="49"/>
      <c r="N55" s="49"/>
      <c r="O55" s="49"/>
      <c r="S55" s="50"/>
      <c r="T55" s="51"/>
      <c r="U55" s="50"/>
      <c r="V55" s="50"/>
      <c r="W55" s="50"/>
      <c r="Z55" s="49"/>
      <c r="AA55" s="69"/>
    </row>
    <row r="56" spans="1:27" s="82" customFormat="1" ht="12" customHeight="1">
      <c r="A56" s="70"/>
      <c r="B56" s="72"/>
      <c r="C56" s="72"/>
      <c r="D56" s="70"/>
      <c r="E56" s="70"/>
      <c r="F56" s="70"/>
      <c r="G56" s="70"/>
      <c r="H56" s="72"/>
      <c r="I56" s="72"/>
      <c r="J56" s="70"/>
      <c r="K56" s="49"/>
      <c r="L56" s="49"/>
      <c r="M56" s="49"/>
      <c r="N56" s="49"/>
      <c r="O56" s="49"/>
      <c r="P56" s="49"/>
      <c r="Q56" s="49"/>
      <c r="R56" s="75"/>
      <c r="S56" s="50"/>
      <c r="T56" s="51"/>
      <c r="U56" s="50"/>
      <c r="V56" s="50"/>
      <c r="W56" s="50"/>
      <c r="X56" s="49"/>
      <c r="Y56" s="49"/>
      <c r="Z56" s="49"/>
      <c r="AA56" s="83"/>
    </row>
    <row r="57" spans="1:27">
      <c r="A57" s="31">
        <v>1500</v>
      </c>
      <c r="B57" s="31">
        <v>2002</v>
      </c>
      <c r="C57" s="8" t="s">
        <v>28</v>
      </c>
      <c r="D57" s="8" t="s">
        <v>29</v>
      </c>
      <c r="E57" s="8" t="s">
        <v>30</v>
      </c>
      <c r="F57" s="8" t="s">
        <v>31</v>
      </c>
      <c r="G57" s="8" t="s">
        <v>32</v>
      </c>
      <c r="H57" s="31" t="s">
        <v>33</v>
      </c>
      <c r="I57" s="31" t="s">
        <v>82</v>
      </c>
      <c r="J57" s="8" t="s">
        <v>35</v>
      </c>
      <c r="K57" s="9" t="s">
        <v>36</v>
      </c>
      <c r="L57" s="9" t="s">
        <v>33</v>
      </c>
      <c r="M57" s="9" t="s">
        <v>33</v>
      </c>
      <c r="N57" s="9" t="s">
        <v>37</v>
      </c>
      <c r="O57" s="9" t="s">
        <v>33</v>
      </c>
      <c r="P57" s="9" t="s">
        <v>354</v>
      </c>
      <c r="Q57" s="9" t="s">
        <v>355</v>
      </c>
      <c r="R57" s="10">
        <v>37403</v>
      </c>
      <c r="S57" s="11">
        <v>266854</v>
      </c>
      <c r="T57" s="12">
        <v>12</v>
      </c>
      <c r="U57" s="11">
        <f t="shared" ref="U57:U63" si="6">IF(S57&gt;0,SLN(S57,2000,12),0)</f>
        <v>22071.166666666668</v>
      </c>
      <c r="V57" s="11">
        <f t="shared" ref="V57:V63" ca="1" si="7">IF(S57-(U57*((NOW()-R57)/365))&gt;2000,S57-(U57*((NOW()-R57)/365)),2000)</f>
        <v>13751.453575637337</v>
      </c>
      <c r="W57" s="11" t="s">
        <v>40</v>
      </c>
      <c r="X57" s="9" t="s">
        <v>41</v>
      </c>
      <c r="Y57" s="9" t="s">
        <v>42</v>
      </c>
      <c r="Z57" s="13">
        <v>39600</v>
      </c>
      <c r="AA57" s="69"/>
    </row>
    <row r="58" spans="1:27">
      <c r="A58" s="31">
        <v>1501</v>
      </c>
      <c r="B58" s="31">
        <v>2002</v>
      </c>
      <c r="C58" s="8" t="s">
        <v>28</v>
      </c>
      <c r="D58" s="8" t="s">
        <v>29</v>
      </c>
      <c r="E58" s="8" t="s">
        <v>30</v>
      </c>
      <c r="F58" s="8" t="s">
        <v>31</v>
      </c>
      <c r="G58" s="8" t="s">
        <v>32</v>
      </c>
      <c r="H58" s="31" t="s">
        <v>33</v>
      </c>
      <c r="I58" s="31" t="s">
        <v>82</v>
      </c>
      <c r="J58" s="8" t="s">
        <v>35</v>
      </c>
      <c r="K58" s="9" t="s">
        <v>36</v>
      </c>
      <c r="L58" s="9" t="s">
        <v>33</v>
      </c>
      <c r="M58" s="9" t="s">
        <v>33</v>
      </c>
      <c r="N58" s="9" t="s">
        <v>37</v>
      </c>
      <c r="O58" s="9" t="s">
        <v>33</v>
      </c>
      <c r="P58" s="9" t="s">
        <v>356</v>
      </c>
      <c r="Q58" s="9" t="s">
        <v>357</v>
      </c>
      <c r="R58" s="10">
        <v>37403</v>
      </c>
      <c r="S58" s="11">
        <v>266854</v>
      </c>
      <c r="T58" s="12">
        <v>12</v>
      </c>
      <c r="U58" s="11">
        <f t="shared" si="6"/>
        <v>22071.166666666668</v>
      </c>
      <c r="V58" s="11">
        <f t="shared" ca="1" si="7"/>
        <v>13751.453575637337</v>
      </c>
      <c r="W58" s="11" t="s">
        <v>40</v>
      </c>
      <c r="X58" s="9" t="s">
        <v>41</v>
      </c>
      <c r="Y58" s="9" t="s">
        <v>42</v>
      </c>
      <c r="Z58" s="13">
        <v>39600</v>
      </c>
      <c r="AA58" s="69"/>
    </row>
    <row r="59" spans="1:27">
      <c r="A59" s="31">
        <v>1502</v>
      </c>
      <c r="B59" s="31">
        <v>2002</v>
      </c>
      <c r="C59" s="8" t="s">
        <v>28</v>
      </c>
      <c r="D59" s="8" t="s">
        <v>29</v>
      </c>
      <c r="E59" s="8" t="s">
        <v>30</v>
      </c>
      <c r="F59" s="8" t="s">
        <v>31</v>
      </c>
      <c r="G59" s="8" t="s">
        <v>32</v>
      </c>
      <c r="H59" s="31" t="s">
        <v>33</v>
      </c>
      <c r="I59" s="31" t="s">
        <v>82</v>
      </c>
      <c r="J59" s="8" t="s">
        <v>35</v>
      </c>
      <c r="K59" s="34" t="s">
        <v>36</v>
      </c>
      <c r="L59" s="9" t="s">
        <v>33</v>
      </c>
      <c r="M59" s="9" t="s">
        <v>33</v>
      </c>
      <c r="N59" s="9" t="s">
        <v>37</v>
      </c>
      <c r="O59" s="9" t="s">
        <v>33</v>
      </c>
      <c r="P59" s="9" t="s">
        <v>358</v>
      </c>
      <c r="Q59" s="9" t="s">
        <v>359</v>
      </c>
      <c r="R59" s="10">
        <v>37403</v>
      </c>
      <c r="S59" s="11">
        <v>266854</v>
      </c>
      <c r="T59" s="12">
        <v>12</v>
      </c>
      <c r="U59" s="11">
        <f t="shared" si="6"/>
        <v>22071.166666666668</v>
      </c>
      <c r="V59" s="11">
        <f t="shared" ca="1" si="7"/>
        <v>13751.453575637337</v>
      </c>
      <c r="W59" s="11" t="s">
        <v>40</v>
      </c>
      <c r="X59" s="9" t="s">
        <v>41</v>
      </c>
      <c r="Y59" s="9" t="s">
        <v>42</v>
      </c>
      <c r="Z59" s="13">
        <v>39600</v>
      </c>
      <c r="AA59" s="69"/>
    </row>
    <row r="60" spans="1:27">
      <c r="A60" s="31">
        <v>1503</v>
      </c>
      <c r="B60" s="31">
        <v>2002</v>
      </c>
      <c r="C60" s="8" t="s">
        <v>28</v>
      </c>
      <c r="D60" s="8" t="s">
        <v>29</v>
      </c>
      <c r="E60" s="8" t="s">
        <v>30</v>
      </c>
      <c r="F60" s="8" t="s">
        <v>31</v>
      </c>
      <c r="G60" s="8" t="s">
        <v>32</v>
      </c>
      <c r="H60" s="31" t="s">
        <v>33</v>
      </c>
      <c r="I60" s="31" t="s">
        <v>82</v>
      </c>
      <c r="J60" s="8" t="s">
        <v>35</v>
      </c>
      <c r="K60" s="9" t="s">
        <v>36</v>
      </c>
      <c r="L60" s="9" t="s">
        <v>33</v>
      </c>
      <c r="M60" s="9" t="s">
        <v>33</v>
      </c>
      <c r="N60" s="9" t="s">
        <v>37</v>
      </c>
      <c r="O60" s="9" t="s">
        <v>33</v>
      </c>
      <c r="P60" s="9" t="s">
        <v>360</v>
      </c>
      <c r="Q60" s="9" t="s">
        <v>361</v>
      </c>
      <c r="R60" s="10">
        <v>37403</v>
      </c>
      <c r="S60" s="11">
        <v>266854</v>
      </c>
      <c r="T60" s="12">
        <v>12</v>
      </c>
      <c r="U60" s="11">
        <f t="shared" si="6"/>
        <v>22071.166666666668</v>
      </c>
      <c r="V60" s="11">
        <f t="shared" ca="1" si="7"/>
        <v>13751.453575637337</v>
      </c>
      <c r="W60" s="11" t="s">
        <v>40</v>
      </c>
      <c r="X60" s="9" t="s">
        <v>41</v>
      </c>
      <c r="Y60" s="9" t="s">
        <v>42</v>
      </c>
      <c r="Z60" s="13">
        <v>39600</v>
      </c>
      <c r="AA60" s="69"/>
    </row>
    <row r="61" spans="1:27">
      <c r="A61" s="31">
        <v>1504</v>
      </c>
      <c r="B61" s="31">
        <v>2002</v>
      </c>
      <c r="C61" s="8" t="s">
        <v>28</v>
      </c>
      <c r="D61" s="8" t="s">
        <v>29</v>
      </c>
      <c r="E61" s="8" t="s">
        <v>30</v>
      </c>
      <c r="F61" s="8" t="s">
        <v>31</v>
      </c>
      <c r="G61" s="8" t="s">
        <v>32</v>
      </c>
      <c r="H61" s="31" t="s">
        <v>33</v>
      </c>
      <c r="I61" s="31" t="s">
        <v>82</v>
      </c>
      <c r="J61" s="8" t="s">
        <v>35</v>
      </c>
      <c r="K61" s="34" t="s">
        <v>36</v>
      </c>
      <c r="L61" s="9" t="s">
        <v>33</v>
      </c>
      <c r="M61" s="9" t="s">
        <v>33</v>
      </c>
      <c r="N61" s="9" t="s">
        <v>37</v>
      </c>
      <c r="O61" s="9" t="s">
        <v>33</v>
      </c>
      <c r="P61" s="9" t="s">
        <v>362</v>
      </c>
      <c r="Q61" s="9" t="s">
        <v>363</v>
      </c>
      <c r="R61" s="10">
        <v>37403</v>
      </c>
      <c r="S61" s="11">
        <v>266854</v>
      </c>
      <c r="T61" s="12">
        <v>12</v>
      </c>
      <c r="U61" s="11">
        <f>IF(S61&gt;0,SLN(S61,2000,12),0)</f>
        <v>22071.166666666668</v>
      </c>
      <c r="V61" s="11">
        <f t="shared" ca="1" si="7"/>
        <v>13751.453575637337</v>
      </c>
      <c r="W61" s="11" t="s">
        <v>40</v>
      </c>
      <c r="X61" s="9" t="s">
        <v>41</v>
      </c>
      <c r="Y61" s="9" t="s">
        <v>42</v>
      </c>
      <c r="Z61" s="13">
        <v>39600</v>
      </c>
      <c r="AA61" s="69"/>
    </row>
    <row r="62" spans="1:27">
      <c r="A62" s="31">
        <v>1505</v>
      </c>
      <c r="B62" s="31">
        <v>2002</v>
      </c>
      <c r="C62" s="8" t="s">
        <v>28</v>
      </c>
      <c r="D62" s="8" t="s">
        <v>29</v>
      </c>
      <c r="E62" s="8" t="s">
        <v>30</v>
      </c>
      <c r="F62" s="8" t="s">
        <v>31</v>
      </c>
      <c r="G62" s="8" t="s">
        <v>32</v>
      </c>
      <c r="H62" s="31" t="s">
        <v>33</v>
      </c>
      <c r="I62" s="31" t="s">
        <v>82</v>
      </c>
      <c r="J62" s="8" t="s">
        <v>35</v>
      </c>
      <c r="K62" s="9" t="s">
        <v>36</v>
      </c>
      <c r="L62" s="9" t="s">
        <v>33</v>
      </c>
      <c r="M62" s="9" t="s">
        <v>33</v>
      </c>
      <c r="N62" s="9" t="s">
        <v>33</v>
      </c>
      <c r="O62" s="9" t="s">
        <v>33</v>
      </c>
      <c r="P62" s="9" t="s">
        <v>364</v>
      </c>
      <c r="Q62" s="9" t="s">
        <v>365</v>
      </c>
      <c r="R62" s="10">
        <v>37403</v>
      </c>
      <c r="S62" s="11">
        <v>266854</v>
      </c>
      <c r="T62" s="12">
        <v>12</v>
      </c>
      <c r="U62" s="11">
        <f t="shared" si="6"/>
        <v>22071.166666666668</v>
      </c>
      <c r="V62" s="11">
        <f t="shared" ca="1" si="7"/>
        <v>13751.453575637337</v>
      </c>
      <c r="W62" s="11" t="s">
        <v>40</v>
      </c>
      <c r="X62" s="9" t="s">
        <v>41</v>
      </c>
      <c r="Y62" s="9" t="s">
        <v>42</v>
      </c>
      <c r="Z62" s="13">
        <v>39600</v>
      </c>
      <c r="AA62" s="69"/>
    </row>
    <row r="63" spans="1:27">
      <c r="A63" s="31">
        <v>1506</v>
      </c>
      <c r="B63" s="31">
        <v>2002</v>
      </c>
      <c r="C63" s="8" t="s">
        <v>28</v>
      </c>
      <c r="D63" s="8" t="s">
        <v>29</v>
      </c>
      <c r="E63" s="8" t="s">
        <v>30</v>
      </c>
      <c r="F63" s="8" t="s">
        <v>31</v>
      </c>
      <c r="G63" s="8" t="s">
        <v>32</v>
      </c>
      <c r="H63" s="31" t="s">
        <v>33</v>
      </c>
      <c r="I63" s="31" t="s">
        <v>82</v>
      </c>
      <c r="J63" s="8" t="s">
        <v>35</v>
      </c>
      <c r="K63" s="34" t="s">
        <v>36</v>
      </c>
      <c r="L63" s="9" t="s">
        <v>33</v>
      </c>
      <c r="M63" s="9" t="s">
        <v>33</v>
      </c>
      <c r="N63" s="9" t="s">
        <v>33</v>
      </c>
      <c r="O63" s="9" t="s">
        <v>33</v>
      </c>
      <c r="P63" s="9" t="s">
        <v>366</v>
      </c>
      <c r="Q63" s="9" t="s">
        <v>367</v>
      </c>
      <c r="R63" s="10">
        <v>37403</v>
      </c>
      <c r="S63" s="11">
        <v>266854</v>
      </c>
      <c r="T63" s="12">
        <v>12</v>
      </c>
      <c r="U63" s="11">
        <f t="shared" si="6"/>
        <v>22071.166666666668</v>
      </c>
      <c r="V63" s="11">
        <f t="shared" ca="1" si="7"/>
        <v>13751.453575637337</v>
      </c>
      <c r="W63" s="11" t="s">
        <v>40</v>
      </c>
      <c r="X63" s="9" t="s">
        <v>41</v>
      </c>
      <c r="Y63" s="9" t="s">
        <v>42</v>
      </c>
      <c r="Z63" s="13">
        <v>39600</v>
      </c>
      <c r="AA63" s="69"/>
    </row>
    <row r="64" spans="1:27">
      <c r="A64" s="44">
        <f>COUNT(B57:B63)</f>
        <v>7</v>
      </c>
      <c r="B64" s="376" t="s">
        <v>103</v>
      </c>
      <c r="C64" s="377"/>
      <c r="D64" s="377"/>
      <c r="E64" s="377"/>
      <c r="F64" s="377"/>
      <c r="G64" s="377"/>
      <c r="H64" s="377"/>
      <c r="I64" s="377"/>
      <c r="J64" s="377"/>
      <c r="K64" s="49"/>
      <c r="L64" s="49"/>
      <c r="M64" s="49"/>
      <c r="N64" s="49"/>
      <c r="O64" s="49"/>
      <c r="S64" s="50"/>
      <c r="T64" s="51"/>
      <c r="U64" s="50"/>
      <c r="V64" s="50"/>
      <c r="W64" s="50"/>
      <c r="Z64" s="49"/>
      <c r="AA64" s="69"/>
    </row>
    <row r="65" spans="1:27">
      <c r="K65" s="49"/>
      <c r="L65" s="49"/>
      <c r="M65" s="49"/>
      <c r="N65" s="49"/>
      <c r="O65" s="49"/>
      <c r="S65" s="49"/>
      <c r="T65" s="49"/>
      <c r="U65" s="49"/>
      <c r="V65" s="49"/>
      <c r="W65" s="49"/>
      <c r="Z65" s="49"/>
      <c r="AA65" s="69"/>
    </row>
    <row r="66" spans="1:27" s="79" customFormat="1" ht="13.2">
      <c r="A66" s="31">
        <v>1601</v>
      </c>
      <c r="B66" s="31">
        <v>2002</v>
      </c>
      <c r="C66" s="31" t="s">
        <v>28</v>
      </c>
      <c r="D66" s="31" t="s">
        <v>104</v>
      </c>
      <c r="E66" s="31" t="s">
        <v>30</v>
      </c>
      <c r="F66" s="31" t="s">
        <v>31</v>
      </c>
      <c r="G66" s="31" t="s">
        <v>105</v>
      </c>
      <c r="H66" s="31" t="s">
        <v>33</v>
      </c>
      <c r="I66" s="31" t="s">
        <v>106</v>
      </c>
      <c r="J66" s="31" t="s">
        <v>35</v>
      </c>
      <c r="K66" s="34" t="s">
        <v>36</v>
      </c>
      <c r="L66" s="9" t="s">
        <v>33</v>
      </c>
      <c r="M66" s="9" t="s">
        <v>33</v>
      </c>
      <c r="N66" s="9" t="s">
        <v>37</v>
      </c>
      <c r="O66" s="9" t="s">
        <v>33</v>
      </c>
      <c r="P66" s="9" t="s">
        <v>368</v>
      </c>
      <c r="Q66" s="9" t="s">
        <v>369</v>
      </c>
      <c r="R66" s="10">
        <v>37582</v>
      </c>
      <c r="S66" s="11">
        <v>253432</v>
      </c>
      <c r="T66" s="12">
        <v>12</v>
      </c>
      <c r="U66" s="11">
        <f t="shared" ref="U66:U71" si="8">IF(S66&gt;0,SLN(S66,2000,12),0)</f>
        <v>20952.666666666668</v>
      </c>
      <c r="V66" s="11">
        <f t="shared" ref="V66:V71" ca="1" si="9">IF(S66-(U66*((NOW()-R66)/365))&gt;2000,S66-(U66*((NOW()-R66)/365)),2000)</f>
        <v>23431.342787610658</v>
      </c>
      <c r="W66" s="11" t="s">
        <v>109</v>
      </c>
      <c r="X66" s="9" t="s">
        <v>41</v>
      </c>
      <c r="Y66" s="9" t="s">
        <v>42</v>
      </c>
      <c r="Z66" s="13">
        <v>30000</v>
      </c>
      <c r="AA66" s="69"/>
    </row>
    <row r="67" spans="1:27">
      <c r="A67" s="31">
        <v>1603</v>
      </c>
      <c r="B67" s="31">
        <v>2002</v>
      </c>
      <c r="C67" s="8" t="s">
        <v>28</v>
      </c>
      <c r="D67" s="8" t="s">
        <v>104</v>
      </c>
      <c r="E67" s="8" t="s">
        <v>30</v>
      </c>
      <c r="F67" s="8" t="s">
        <v>31</v>
      </c>
      <c r="G67" s="8" t="s">
        <v>105</v>
      </c>
      <c r="H67" s="31" t="s">
        <v>33</v>
      </c>
      <c r="I67" s="31" t="s">
        <v>106</v>
      </c>
      <c r="J67" s="8" t="s">
        <v>35</v>
      </c>
      <c r="K67" s="34" t="s">
        <v>36</v>
      </c>
      <c r="L67" s="9" t="s">
        <v>33</v>
      </c>
      <c r="M67" s="9" t="s">
        <v>33</v>
      </c>
      <c r="N67" s="9" t="s">
        <v>37</v>
      </c>
      <c r="O67" s="9" t="s">
        <v>33</v>
      </c>
      <c r="P67" s="9" t="s">
        <v>370</v>
      </c>
      <c r="Q67" s="9" t="s">
        <v>371</v>
      </c>
      <c r="R67" s="10">
        <v>37582</v>
      </c>
      <c r="S67" s="11">
        <v>253432</v>
      </c>
      <c r="T67" s="12">
        <v>12</v>
      </c>
      <c r="U67" s="11">
        <f t="shared" si="8"/>
        <v>20952.666666666668</v>
      </c>
      <c r="V67" s="11">
        <f t="shared" ca="1" si="9"/>
        <v>23431.342787610658</v>
      </c>
      <c r="W67" s="11" t="s">
        <v>109</v>
      </c>
      <c r="X67" s="9" t="s">
        <v>41</v>
      </c>
      <c r="Y67" s="9" t="s">
        <v>42</v>
      </c>
      <c r="Z67" s="13">
        <v>30000</v>
      </c>
      <c r="AA67" s="69"/>
    </row>
    <row r="68" spans="1:27">
      <c r="A68" s="31">
        <v>1604</v>
      </c>
      <c r="B68" s="31">
        <v>2002</v>
      </c>
      <c r="C68" s="8" t="s">
        <v>28</v>
      </c>
      <c r="D68" s="8" t="s">
        <v>104</v>
      </c>
      <c r="E68" s="8" t="s">
        <v>30</v>
      </c>
      <c r="F68" s="8" t="s">
        <v>31</v>
      </c>
      <c r="G68" s="8" t="s">
        <v>105</v>
      </c>
      <c r="H68" s="31" t="s">
        <v>33</v>
      </c>
      <c r="I68" s="31" t="s">
        <v>106</v>
      </c>
      <c r="J68" s="8" t="s">
        <v>35</v>
      </c>
      <c r="K68" s="9" t="s">
        <v>36</v>
      </c>
      <c r="L68" s="9" t="s">
        <v>33</v>
      </c>
      <c r="M68" s="9" t="s">
        <v>33</v>
      </c>
      <c r="N68" s="9" t="s">
        <v>37</v>
      </c>
      <c r="O68" s="9" t="s">
        <v>33</v>
      </c>
      <c r="P68" s="9" t="s">
        <v>372</v>
      </c>
      <c r="Q68" s="9" t="s">
        <v>373</v>
      </c>
      <c r="R68" s="10">
        <v>37582</v>
      </c>
      <c r="S68" s="11">
        <v>253432</v>
      </c>
      <c r="T68" s="12">
        <v>12</v>
      </c>
      <c r="U68" s="11">
        <f t="shared" si="8"/>
        <v>20952.666666666668</v>
      </c>
      <c r="V68" s="11">
        <f t="shared" ca="1" si="9"/>
        <v>23431.342787610658</v>
      </c>
      <c r="W68" s="11" t="s">
        <v>109</v>
      </c>
      <c r="X68" s="9" t="s">
        <v>41</v>
      </c>
      <c r="Y68" s="9" t="s">
        <v>42</v>
      </c>
      <c r="Z68" s="13">
        <v>30000</v>
      </c>
      <c r="AA68" s="69"/>
    </row>
    <row r="69" spans="1:27">
      <c r="A69" s="31">
        <v>1605</v>
      </c>
      <c r="B69" s="31">
        <v>2002</v>
      </c>
      <c r="C69" s="8" t="s">
        <v>28</v>
      </c>
      <c r="D69" s="8" t="s">
        <v>104</v>
      </c>
      <c r="E69" s="8" t="s">
        <v>30</v>
      </c>
      <c r="F69" s="8" t="s">
        <v>31</v>
      </c>
      <c r="G69" s="8" t="s">
        <v>105</v>
      </c>
      <c r="H69" s="31" t="s">
        <v>33</v>
      </c>
      <c r="I69" s="31" t="s">
        <v>106</v>
      </c>
      <c r="J69" s="8" t="s">
        <v>35</v>
      </c>
      <c r="K69" s="9" t="s">
        <v>36</v>
      </c>
      <c r="L69" s="9" t="s">
        <v>33</v>
      </c>
      <c r="M69" s="9" t="s">
        <v>33</v>
      </c>
      <c r="N69" s="9" t="s">
        <v>37</v>
      </c>
      <c r="O69" s="9" t="s">
        <v>33</v>
      </c>
      <c r="P69" s="9" t="s">
        <v>374</v>
      </c>
      <c r="Q69" s="9" t="s">
        <v>375</v>
      </c>
      <c r="R69" s="10">
        <v>37582</v>
      </c>
      <c r="S69" s="11">
        <v>253432</v>
      </c>
      <c r="T69" s="12">
        <v>12</v>
      </c>
      <c r="U69" s="11">
        <f t="shared" si="8"/>
        <v>20952.666666666668</v>
      </c>
      <c r="V69" s="11">
        <f t="shared" ca="1" si="9"/>
        <v>23431.342787610658</v>
      </c>
      <c r="W69" s="11" t="s">
        <v>109</v>
      </c>
      <c r="X69" s="9" t="s">
        <v>41</v>
      </c>
      <c r="Y69" s="9" t="s">
        <v>42</v>
      </c>
      <c r="Z69" s="13">
        <v>30000</v>
      </c>
      <c r="AA69" s="69"/>
    </row>
    <row r="70" spans="1:27">
      <c r="A70" s="31">
        <v>1606</v>
      </c>
      <c r="B70" s="31">
        <v>2002</v>
      </c>
      <c r="C70" s="8" t="s">
        <v>28</v>
      </c>
      <c r="D70" s="8" t="s">
        <v>104</v>
      </c>
      <c r="E70" s="8" t="s">
        <v>30</v>
      </c>
      <c r="F70" s="8" t="s">
        <v>31</v>
      </c>
      <c r="G70" s="8" t="s">
        <v>105</v>
      </c>
      <c r="H70" s="31" t="s">
        <v>33</v>
      </c>
      <c r="I70" s="31" t="s">
        <v>106</v>
      </c>
      <c r="J70" s="8" t="s">
        <v>35</v>
      </c>
      <c r="K70" s="34" t="s">
        <v>36</v>
      </c>
      <c r="L70" s="9" t="s">
        <v>33</v>
      </c>
      <c r="M70" s="9" t="s">
        <v>33</v>
      </c>
      <c r="N70" s="9" t="s">
        <v>33</v>
      </c>
      <c r="O70" s="9" t="s">
        <v>33</v>
      </c>
      <c r="P70" s="9" t="s">
        <v>376</v>
      </c>
      <c r="Q70" s="9" t="s">
        <v>377</v>
      </c>
      <c r="R70" s="10">
        <v>37582</v>
      </c>
      <c r="S70" s="11">
        <v>253432</v>
      </c>
      <c r="T70" s="12">
        <v>12</v>
      </c>
      <c r="U70" s="11">
        <f t="shared" si="8"/>
        <v>20952.666666666668</v>
      </c>
      <c r="V70" s="11">
        <f t="shared" ca="1" si="9"/>
        <v>23431.342787610658</v>
      </c>
      <c r="W70" s="11" t="s">
        <v>109</v>
      </c>
      <c r="X70" s="9" t="s">
        <v>41</v>
      </c>
      <c r="Y70" s="9" t="s">
        <v>42</v>
      </c>
      <c r="Z70" s="13">
        <v>30000</v>
      </c>
      <c r="AA70" s="69"/>
    </row>
    <row r="71" spans="1:27">
      <c r="A71" s="8">
        <v>1614</v>
      </c>
      <c r="B71" s="8">
        <v>2002</v>
      </c>
      <c r="C71" s="8" t="s">
        <v>28</v>
      </c>
      <c r="D71" s="8" t="s">
        <v>104</v>
      </c>
      <c r="E71" s="8" t="s">
        <v>30</v>
      </c>
      <c r="F71" s="8" t="s">
        <v>31</v>
      </c>
      <c r="G71" s="8" t="s">
        <v>105</v>
      </c>
      <c r="H71" s="8" t="s">
        <v>33</v>
      </c>
      <c r="I71" s="8" t="s">
        <v>106</v>
      </c>
      <c r="J71" s="8" t="s">
        <v>35</v>
      </c>
      <c r="K71" s="9" t="s">
        <v>36</v>
      </c>
      <c r="L71" s="9" t="s">
        <v>33</v>
      </c>
      <c r="M71" s="9" t="s">
        <v>33</v>
      </c>
      <c r="N71" s="9" t="s">
        <v>33</v>
      </c>
      <c r="O71" s="9" t="s">
        <v>33</v>
      </c>
      <c r="P71" s="9" t="s">
        <v>378</v>
      </c>
      <c r="Q71" s="9" t="s">
        <v>379</v>
      </c>
      <c r="R71" s="10">
        <v>37579</v>
      </c>
      <c r="S71" s="11">
        <v>253432</v>
      </c>
      <c r="T71" s="12">
        <v>12</v>
      </c>
      <c r="U71" s="11">
        <f t="shared" si="8"/>
        <v>20952.666666666668</v>
      </c>
      <c r="V71" s="11">
        <f t="shared" ca="1" si="9"/>
        <v>23259.129088980495</v>
      </c>
      <c r="W71" s="11" t="s">
        <v>109</v>
      </c>
      <c r="X71" s="9" t="s">
        <v>85</v>
      </c>
      <c r="Y71" s="9" t="s">
        <v>86</v>
      </c>
      <c r="Z71" s="13">
        <v>30000</v>
      </c>
      <c r="AA71" s="69"/>
    </row>
    <row r="72" spans="1:27">
      <c r="A72" s="44">
        <f>COUNT(B66:B71)</f>
        <v>6</v>
      </c>
      <c r="B72" s="376" t="s">
        <v>103</v>
      </c>
      <c r="C72" s="377"/>
      <c r="D72" s="377"/>
      <c r="E72" s="377"/>
      <c r="F72" s="377"/>
      <c r="G72" s="377"/>
      <c r="H72" s="377"/>
      <c r="I72" s="377"/>
      <c r="J72" s="377"/>
      <c r="K72" s="49"/>
      <c r="L72" s="49"/>
      <c r="M72" s="49"/>
      <c r="N72" s="49"/>
      <c r="O72" s="49"/>
      <c r="S72" s="50"/>
      <c r="T72" s="51"/>
      <c r="U72" s="50"/>
      <c r="V72" s="50"/>
      <c r="W72" s="50"/>
      <c r="Z72" s="49"/>
      <c r="AA72" s="69"/>
    </row>
    <row r="73" spans="1:27" s="106" customFormat="1">
      <c r="A73" s="21"/>
      <c r="B73" s="22"/>
      <c r="C73" s="105"/>
      <c r="D73" s="24"/>
      <c r="E73" s="24"/>
      <c r="F73" s="105"/>
      <c r="G73" s="105"/>
      <c r="H73" s="105"/>
      <c r="I73" s="24"/>
      <c r="J73" s="105"/>
      <c r="K73" s="26"/>
      <c r="L73" s="26"/>
      <c r="M73" s="26"/>
      <c r="N73" s="26"/>
      <c r="O73" s="26"/>
      <c r="P73" s="26"/>
      <c r="Q73" s="26"/>
      <c r="R73" s="26"/>
      <c r="S73" s="27"/>
      <c r="T73" s="28"/>
      <c r="U73" s="27"/>
      <c r="V73" s="27"/>
      <c r="W73" s="27"/>
      <c r="X73" s="26"/>
      <c r="Y73" s="26"/>
      <c r="Z73" s="26"/>
      <c r="AA73" s="55"/>
    </row>
    <row r="74" spans="1:27">
      <c r="A74" s="107">
        <v>1700</v>
      </c>
      <c r="B74" s="108">
        <v>2003</v>
      </c>
      <c r="C74" s="108" t="s">
        <v>28</v>
      </c>
      <c r="D74" s="108" t="s">
        <v>286</v>
      </c>
      <c r="E74" s="108" t="s">
        <v>30</v>
      </c>
      <c r="F74" s="108" t="s">
        <v>238</v>
      </c>
      <c r="G74" s="108" t="s">
        <v>32</v>
      </c>
      <c r="H74" s="108" t="s">
        <v>33</v>
      </c>
      <c r="I74" s="108" t="s">
        <v>380</v>
      </c>
      <c r="J74" s="108" t="s">
        <v>240</v>
      </c>
      <c r="K74" s="109" t="s">
        <v>36</v>
      </c>
      <c r="L74" s="109" t="s">
        <v>33</v>
      </c>
      <c r="M74" s="109" t="s">
        <v>33</v>
      </c>
      <c r="N74" s="109" t="s">
        <v>37</v>
      </c>
      <c r="O74" s="109" t="s">
        <v>33</v>
      </c>
      <c r="P74" s="109" t="s">
        <v>381</v>
      </c>
      <c r="Q74" s="109" t="s">
        <v>382</v>
      </c>
      <c r="R74" s="110">
        <v>37742</v>
      </c>
      <c r="S74" s="111">
        <v>253970</v>
      </c>
      <c r="T74" s="112">
        <v>12</v>
      </c>
      <c r="U74" s="111">
        <f t="shared" ref="U74:U89" si="10">IF(S74&gt;0,SLN(S74,2000,12),0)</f>
        <v>20997.5</v>
      </c>
      <c r="V74" s="111">
        <f t="shared" ref="V74:V89" ca="1" si="11">IF(S74-(U74*((NOW()-R74)/365))&gt;2000,S74-(U74*((NOW()-R74)/365)),2000)</f>
        <v>32681.583926729683</v>
      </c>
      <c r="W74" s="111" t="s">
        <v>40</v>
      </c>
      <c r="X74" s="109" t="s">
        <v>41</v>
      </c>
      <c r="Y74" s="109" t="s">
        <v>42</v>
      </c>
      <c r="Z74" s="113">
        <v>39600</v>
      </c>
      <c r="AA74" s="69"/>
    </row>
    <row r="75" spans="1:27">
      <c r="A75" s="31">
        <v>1701</v>
      </c>
      <c r="B75" s="8">
        <v>2003</v>
      </c>
      <c r="C75" s="8" t="s">
        <v>28</v>
      </c>
      <c r="D75" s="8" t="s">
        <v>286</v>
      </c>
      <c r="E75" s="8" t="s">
        <v>30</v>
      </c>
      <c r="F75" s="8" t="s">
        <v>238</v>
      </c>
      <c r="G75" s="8" t="s">
        <v>32</v>
      </c>
      <c r="H75" s="8" t="s">
        <v>33</v>
      </c>
      <c r="I75" s="8" t="s">
        <v>380</v>
      </c>
      <c r="J75" s="8" t="s">
        <v>240</v>
      </c>
      <c r="K75" s="9" t="s">
        <v>36</v>
      </c>
      <c r="L75" s="9" t="s">
        <v>33</v>
      </c>
      <c r="M75" s="9" t="s">
        <v>33</v>
      </c>
      <c r="N75" s="9" t="s">
        <v>37</v>
      </c>
      <c r="O75" s="9" t="s">
        <v>33</v>
      </c>
      <c r="P75" s="9" t="s">
        <v>383</v>
      </c>
      <c r="Q75" s="9" t="s">
        <v>384</v>
      </c>
      <c r="R75" s="10">
        <v>37742</v>
      </c>
      <c r="S75" s="11">
        <v>253970</v>
      </c>
      <c r="T75" s="12">
        <v>12</v>
      </c>
      <c r="U75" s="11">
        <f t="shared" si="10"/>
        <v>20997.5</v>
      </c>
      <c r="V75" s="11">
        <f t="shared" ca="1" si="11"/>
        <v>32681.583926729683</v>
      </c>
      <c r="W75" s="11" t="s">
        <v>40</v>
      </c>
      <c r="X75" s="9" t="s">
        <v>41</v>
      </c>
      <c r="Y75" s="9" t="s">
        <v>42</v>
      </c>
      <c r="Z75" s="113">
        <v>39600</v>
      </c>
      <c r="AA75" s="69"/>
    </row>
    <row r="76" spans="1:27">
      <c r="A76" s="31">
        <v>1702</v>
      </c>
      <c r="B76" s="8">
        <v>2003</v>
      </c>
      <c r="C76" s="8" t="s">
        <v>28</v>
      </c>
      <c r="D76" s="8" t="s">
        <v>286</v>
      </c>
      <c r="E76" s="8" t="s">
        <v>30</v>
      </c>
      <c r="F76" s="8" t="s">
        <v>238</v>
      </c>
      <c r="G76" s="8" t="s">
        <v>32</v>
      </c>
      <c r="H76" s="8" t="s">
        <v>33</v>
      </c>
      <c r="I76" s="8" t="s">
        <v>380</v>
      </c>
      <c r="J76" s="8" t="s">
        <v>240</v>
      </c>
      <c r="K76" s="9" t="s">
        <v>36</v>
      </c>
      <c r="L76" s="9" t="s">
        <v>33</v>
      </c>
      <c r="M76" s="9" t="s">
        <v>33</v>
      </c>
      <c r="N76" s="9" t="s">
        <v>37</v>
      </c>
      <c r="O76" s="9" t="s">
        <v>33</v>
      </c>
      <c r="P76" s="9" t="s">
        <v>385</v>
      </c>
      <c r="Q76" s="9" t="s">
        <v>386</v>
      </c>
      <c r="R76" s="10">
        <v>37742</v>
      </c>
      <c r="S76" s="11">
        <v>253970</v>
      </c>
      <c r="T76" s="12">
        <v>12</v>
      </c>
      <c r="U76" s="11">
        <f t="shared" si="10"/>
        <v>20997.5</v>
      </c>
      <c r="V76" s="11">
        <f t="shared" ca="1" si="11"/>
        <v>32681.583926729683</v>
      </c>
      <c r="W76" s="11" t="s">
        <v>40</v>
      </c>
      <c r="X76" s="9" t="s">
        <v>41</v>
      </c>
      <c r="Y76" s="9" t="s">
        <v>42</v>
      </c>
      <c r="Z76" s="113">
        <v>39600</v>
      </c>
      <c r="AA76" s="69"/>
    </row>
    <row r="77" spans="1:27">
      <c r="A77" s="31">
        <v>1703</v>
      </c>
      <c r="B77" s="8">
        <v>2003</v>
      </c>
      <c r="C77" s="8" t="s">
        <v>28</v>
      </c>
      <c r="D77" s="8" t="s">
        <v>286</v>
      </c>
      <c r="E77" s="8" t="s">
        <v>30</v>
      </c>
      <c r="F77" s="8" t="s">
        <v>238</v>
      </c>
      <c r="G77" s="8" t="s">
        <v>32</v>
      </c>
      <c r="H77" s="8" t="s">
        <v>33</v>
      </c>
      <c r="I77" s="8" t="s">
        <v>380</v>
      </c>
      <c r="J77" s="8" t="s">
        <v>240</v>
      </c>
      <c r="K77" s="9" t="s">
        <v>36</v>
      </c>
      <c r="L77" s="9" t="s">
        <v>33</v>
      </c>
      <c r="M77" s="9" t="s">
        <v>33</v>
      </c>
      <c r="N77" s="9" t="s">
        <v>37</v>
      </c>
      <c r="O77" s="9" t="s">
        <v>33</v>
      </c>
      <c r="P77" s="9" t="s">
        <v>387</v>
      </c>
      <c r="Q77" s="9" t="s">
        <v>388</v>
      </c>
      <c r="R77" s="10">
        <v>37742</v>
      </c>
      <c r="S77" s="11">
        <v>253970</v>
      </c>
      <c r="T77" s="12">
        <v>12</v>
      </c>
      <c r="U77" s="11">
        <f t="shared" si="10"/>
        <v>20997.5</v>
      </c>
      <c r="V77" s="11">
        <f t="shared" ca="1" si="11"/>
        <v>32681.583926729683</v>
      </c>
      <c r="W77" s="11" t="s">
        <v>40</v>
      </c>
      <c r="X77" s="9" t="s">
        <v>41</v>
      </c>
      <c r="Y77" s="9" t="s">
        <v>42</v>
      </c>
      <c r="Z77" s="113">
        <v>39600</v>
      </c>
      <c r="AA77" s="69"/>
    </row>
    <row r="78" spans="1:27">
      <c r="A78" s="31">
        <v>1704</v>
      </c>
      <c r="B78" s="8">
        <v>2003</v>
      </c>
      <c r="C78" s="8" t="s">
        <v>28</v>
      </c>
      <c r="D78" s="8" t="s">
        <v>286</v>
      </c>
      <c r="E78" s="8" t="s">
        <v>30</v>
      </c>
      <c r="F78" s="8" t="s">
        <v>238</v>
      </c>
      <c r="G78" s="8" t="s">
        <v>32</v>
      </c>
      <c r="H78" s="8" t="s">
        <v>33</v>
      </c>
      <c r="I78" s="8" t="s">
        <v>380</v>
      </c>
      <c r="J78" s="8" t="s">
        <v>240</v>
      </c>
      <c r="K78" s="9" t="s">
        <v>36</v>
      </c>
      <c r="L78" s="9" t="s">
        <v>33</v>
      </c>
      <c r="M78" s="9" t="s">
        <v>33</v>
      </c>
      <c r="N78" s="9" t="s">
        <v>37</v>
      </c>
      <c r="O78" s="9" t="s">
        <v>33</v>
      </c>
      <c r="P78" s="9" t="s">
        <v>389</v>
      </c>
      <c r="Q78" s="9" t="s">
        <v>390</v>
      </c>
      <c r="R78" s="10">
        <v>37742</v>
      </c>
      <c r="S78" s="11">
        <v>253970</v>
      </c>
      <c r="T78" s="12">
        <v>12</v>
      </c>
      <c r="U78" s="11">
        <f t="shared" si="10"/>
        <v>20997.5</v>
      </c>
      <c r="V78" s="11">
        <f t="shared" ca="1" si="11"/>
        <v>32681.583926729683</v>
      </c>
      <c r="W78" s="11" t="s">
        <v>40</v>
      </c>
      <c r="X78" s="9" t="s">
        <v>41</v>
      </c>
      <c r="Y78" s="9" t="s">
        <v>42</v>
      </c>
      <c r="Z78" s="113">
        <v>39600</v>
      </c>
      <c r="AA78" s="69"/>
    </row>
    <row r="79" spans="1:27">
      <c r="A79" s="31">
        <v>1705</v>
      </c>
      <c r="B79" s="8">
        <v>2003</v>
      </c>
      <c r="C79" s="8" t="s">
        <v>28</v>
      </c>
      <c r="D79" s="8" t="s">
        <v>286</v>
      </c>
      <c r="E79" s="8" t="s">
        <v>30</v>
      </c>
      <c r="F79" s="8" t="s">
        <v>238</v>
      </c>
      <c r="G79" s="8" t="s">
        <v>32</v>
      </c>
      <c r="H79" s="8" t="s">
        <v>33</v>
      </c>
      <c r="I79" s="8" t="s">
        <v>380</v>
      </c>
      <c r="J79" s="8" t="s">
        <v>240</v>
      </c>
      <c r="K79" s="9" t="s">
        <v>36</v>
      </c>
      <c r="L79" s="9" t="s">
        <v>33</v>
      </c>
      <c r="M79" s="9" t="s">
        <v>33</v>
      </c>
      <c r="N79" s="9" t="s">
        <v>37</v>
      </c>
      <c r="O79" s="9" t="s">
        <v>33</v>
      </c>
      <c r="P79" s="9" t="s">
        <v>391</v>
      </c>
      <c r="Q79" s="9" t="s">
        <v>392</v>
      </c>
      <c r="R79" s="10">
        <v>37742</v>
      </c>
      <c r="S79" s="11">
        <v>253970</v>
      </c>
      <c r="T79" s="12">
        <v>12</v>
      </c>
      <c r="U79" s="11">
        <f t="shared" si="10"/>
        <v>20997.5</v>
      </c>
      <c r="V79" s="11">
        <f t="shared" ca="1" si="11"/>
        <v>32681.583926729683</v>
      </c>
      <c r="W79" s="11" t="s">
        <v>40</v>
      </c>
      <c r="X79" s="9" t="s">
        <v>41</v>
      </c>
      <c r="Y79" s="9" t="s">
        <v>42</v>
      </c>
      <c r="Z79" s="113">
        <v>39600</v>
      </c>
      <c r="AA79" s="69"/>
    </row>
    <row r="80" spans="1:27">
      <c r="A80" s="31">
        <v>1706</v>
      </c>
      <c r="B80" s="8">
        <v>2003</v>
      </c>
      <c r="C80" s="8" t="s">
        <v>28</v>
      </c>
      <c r="D80" s="8" t="s">
        <v>286</v>
      </c>
      <c r="E80" s="8" t="s">
        <v>30</v>
      </c>
      <c r="F80" s="8" t="s">
        <v>238</v>
      </c>
      <c r="G80" s="8" t="s">
        <v>32</v>
      </c>
      <c r="H80" s="8" t="s">
        <v>33</v>
      </c>
      <c r="I80" s="8" t="s">
        <v>380</v>
      </c>
      <c r="J80" s="8" t="s">
        <v>240</v>
      </c>
      <c r="K80" s="34" t="s">
        <v>36</v>
      </c>
      <c r="L80" s="9" t="s">
        <v>33</v>
      </c>
      <c r="M80" s="9" t="s">
        <v>33</v>
      </c>
      <c r="N80" s="9" t="s">
        <v>37</v>
      </c>
      <c r="O80" s="9" t="s">
        <v>33</v>
      </c>
      <c r="P80" s="9" t="s">
        <v>393</v>
      </c>
      <c r="Q80" s="9" t="s">
        <v>394</v>
      </c>
      <c r="R80" s="10">
        <v>37742</v>
      </c>
      <c r="S80" s="11">
        <v>253970</v>
      </c>
      <c r="T80" s="12">
        <v>12</v>
      </c>
      <c r="U80" s="11">
        <f t="shared" si="10"/>
        <v>20997.5</v>
      </c>
      <c r="V80" s="11">
        <f t="shared" ca="1" si="11"/>
        <v>32681.583926729683</v>
      </c>
      <c r="W80" s="11" t="s">
        <v>40</v>
      </c>
      <c r="X80" s="9" t="s">
        <v>41</v>
      </c>
      <c r="Y80" s="9" t="s">
        <v>42</v>
      </c>
      <c r="Z80" s="113">
        <v>39600</v>
      </c>
      <c r="AA80" s="69"/>
    </row>
    <row r="81" spans="1:27">
      <c r="A81" s="31">
        <v>1707</v>
      </c>
      <c r="B81" s="8">
        <v>2003</v>
      </c>
      <c r="C81" s="8" t="s">
        <v>28</v>
      </c>
      <c r="D81" s="8" t="s">
        <v>286</v>
      </c>
      <c r="E81" s="8" t="s">
        <v>30</v>
      </c>
      <c r="F81" s="8" t="s">
        <v>238</v>
      </c>
      <c r="G81" s="8" t="s">
        <v>32</v>
      </c>
      <c r="H81" s="8" t="s">
        <v>33</v>
      </c>
      <c r="I81" s="8" t="s">
        <v>380</v>
      </c>
      <c r="J81" s="8" t="s">
        <v>240</v>
      </c>
      <c r="K81" s="9" t="s">
        <v>36</v>
      </c>
      <c r="L81" s="9" t="s">
        <v>33</v>
      </c>
      <c r="M81" s="9" t="s">
        <v>33</v>
      </c>
      <c r="N81" s="9" t="s">
        <v>37</v>
      </c>
      <c r="O81" s="9" t="s">
        <v>33</v>
      </c>
      <c r="P81" s="9" t="s">
        <v>395</v>
      </c>
      <c r="Q81" s="9" t="s">
        <v>396</v>
      </c>
      <c r="R81" s="10">
        <v>37742</v>
      </c>
      <c r="S81" s="11">
        <v>253970</v>
      </c>
      <c r="T81" s="12">
        <v>12</v>
      </c>
      <c r="U81" s="11">
        <f>IF(S81&gt;0,SLN(S81,2000,12),0)</f>
        <v>20997.5</v>
      </c>
      <c r="V81" s="11">
        <f t="shared" ca="1" si="11"/>
        <v>32681.583926729683</v>
      </c>
      <c r="W81" s="11" t="s">
        <v>40</v>
      </c>
      <c r="X81" s="9" t="s">
        <v>41</v>
      </c>
      <c r="Y81" s="9" t="s">
        <v>42</v>
      </c>
      <c r="Z81" s="113">
        <v>39600</v>
      </c>
      <c r="AA81" s="69"/>
    </row>
    <row r="82" spans="1:27">
      <c r="A82" s="31">
        <v>1708</v>
      </c>
      <c r="B82" s="8">
        <v>2003</v>
      </c>
      <c r="C82" s="8" t="s">
        <v>28</v>
      </c>
      <c r="D82" s="8" t="s">
        <v>286</v>
      </c>
      <c r="E82" s="8" t="s">
        <v>30</v>
      </c>
      <c r="F82" s="8" t="s">
        <v>238</v>
      </c>
      <c r="G82" s="8" t="s">
        <v>32</v>
      </c>
      <c r="H82" s="8" t="s">
        <v>33</v>
      </c>
      <c r="I82" s="8" t="s">
        <v>380</v>
      </c>
      <c r="J82" s="8" t="s">
        <v>240</v>
      </c>
      <c r="K82" s="34" t="s">
        <v>36</v>
      </c>
      <c r="L82" s="9" t="s">
        <v>33</v>
      </c>
      <c r="M82" s="9" t="s">
        <v>33</v>
      </c>
      <c r="N82" s="9" t="s">
        <v>37</v>
      </c>
      <c r="O82" s="9" t="s">
        <v>33</v>
      </c>
      <c r="P82" s="9" t="s">
        <v>397</v>
      </c>
      <c r="Q82" s="9" t="s">
        <v>398</v>
      </c>
      <c r="R82" s="10">
        <v>37742</v>
      </c>
      <c r="S82" s="11">
        <v>253970</v>
      </c>
      <c r="T82" s="12">
        <v>12</v>
      </c>
      <c r="U82" s="11">
        <f t="shared" si="10"/>
        <v>20997.5</v>
      </c>
      <c r="V82" s="11">
        <f t="shared" ca="1" si="11"/>
        <v>32681.583926729683</v>
      </c>
      <c r="W82" s="11" t="s">
        <v>40</v>
      </c>
      <c r="X82" s="9" t="s">
        <v>41</v>
      </c>
      <c r="Y82" s="9" t="s">
        <v>42</v>
      </c>
      <c r="Z82" s="113">
        <v>39600</v>
      </c>
      <c r="AA82" s="69"/>
    </row>
    <row r="83" spans="1:27">
      <c r="A83" s="31">
        <v>1709</v>
      </c>
      <c r="B83" s="8">
        <v>2003</v>
      </c>
      <c r="C83" s="8" t="s">
        <v>28</v>
      </c>
      <c r="D83" s="8" t="s">
        <v>286</v>
      </c>
      <c r="E83" s="8" t="s">
        <v>30</v>
      </c>
      <c r="F83" s="8" t="s">
        <v>238</v>
      </c>
      <c r="G83" s="8" t="s">
        <v>32</v>
      </c>
      <c r="H83" s="8" t="s">
        <v>33</v>
      </c>
      <c r="I83" s="8" t="s">
        <v>380</v>
      </c>
      <c r="J83" s="8" t="s">
        <v>240</v>
      </c>
      <c r="K83" s="34" t="s">
        <v>36</v>
      </c>
      <c r="L83" s="9" t="s">
        <v>33</v>
      </c>
      <c r="M83" s="9" t="s">
        <v>33</v>
      </c>
      <c r="N83" s="9" t="s">
        <v>37</v>
      </c>
      <c r="O83" s="9" t="s">
        <v>33</v>
      </c>
      <c r="P83" s="9" t="s">
        <v>399</v>
      </c>
      <c r="Q83" s="9" t="s">
        <v>400</v>
      </c>
      <c r="R83" s="10">
        <v>37742</v>
      </c>
      <c r="S83" s="11">
        <v>253970</v>
      </c>
      <c r="T83" s="12">
        <v>12</v>
      </c>
      <c r="U83" s="11">
        <f t="shared" si="10"/>
        <v>20997.5</v>
      </c>
      <c r="V83" s="11">
        <f t="shared" ca="1" si="11"/>
        <v>32681.583926729683</v>
      </c>
      <c r="W83" s="11" t="s">
        <v>40</v>
      </c>
      <c r="X83" s="9" t="s">
        <v>41</v>
      </c>
      <c r="Y83" s="9" t="s">
        <v>42</v>
      </c>
      <c r="Z83" s="113">
        <v>39600</v>
      </c>
      <c r="AA83" s="69"/>
    </row>
    <row r="84" spans="1:27">
      <c r="A84" s="31">
        <v>1710</v>
      </c>
      <c r="B84" s="8">
        <v>2003</v>
      </c>
      <c r="C84" s="8" t="s">
        <v>28</v>
      </c>
      <c r="D84" s="8" t="s">
        <v>286</v>
      </c>
      <c r="E84" s="8" t="s">
        <v>30</v>
      </c>
      <c r="F84" s="8" t="s">
        <v>238</v>
      </c>
      <c r="G84" s="8" t="s">
        <v>32</v>
      </c>
      <c r="H84" s="8" t="s">
        <v>33</v>
      </c>
      <c r="I84" s="8" t="s">
        <v>380</v>
      </c>
      <c r="J84" s="8" t="s">
        <v>240</v>
      </c>
      <c r="K84" s="34" t="s">
        <v>36</v>
      </c>
      <c r="L84" s="9" t="s">
        <v>33</v>
      </c>
      <c r="M84" s="9" t="s">
        <v>33</v>
      </c>
      <c r="N84" s="9" t="s">
        <v>37</v>
      </c>
      <c r="O84" s="9" t="s">
        <v>33</v>
      </c>
      <c r="P84" s="9" t="s">
        <v>401</v>
      </c>
      <c r="Q84" s="9" t="s">
        <v>402</v>
      </c>
      <c r="R84" s="10">
        <v>37742</v>
      </c>
      <c r="S84" s="11">
        <v>253970</v>
      </c>
      <c r="T84" s="12">
        <v>12</v>
      </c>
      <c r="U84" s="11">
        <f t="shared" si="10"/>
        <v>20997.5</v>
      </c>
      <c r="V84" s="11">
        <f t="shared" ca="1" si="11"/>
        <v>32681.583926729683</v>
      </c>
      <c r="W84" s="11" t="s">
        <v>40</v>
      </c>
      <c r="X84" s="9" t="s">
        <v>41</v>
      </c>
      <c r="Y84" s="9" t="s">
        <v>42</v>
      </c>
      <c r="Z84" s="113">
        <v>39600</v>
      </c>
      <c r="AA84" s="69"/>
    </row>
    <row r="85" spans="1:27">
      <c r="A85" s="31">
        <v>1711</v>
      </c>
      <c r="B85" s="8">
        <v>2003</v>
      </c>
      <c r="C85" s="8" t="s">
        <v>28</v>
      </c>
      <c r="D85" s="8" t="s">
        <v>286</v>
      </c>
      <c r="E85" s="8" t="s">
        <v>30</v>
      </c>
      <c r="F85" s="8" t="s">
        <v>238</v>
      </c>
      <c r="G85" s="8" t="s">
        <v>32</v>
      </c>
      <c r="H85" s="8" t="s">
        <v>33</v>
      </c>
      <c r="I85" s="8" t="s">
        <v>380</v>
      </c>
      <c r="J85" s="8" t="s">
        <v>240</v>
      </c>
      <c r="K85" s="9" t="s">
        <v>36</v>
      </c>
      <c r="L85" s="9" t="s">
        <v>33</v>
      </c>
      <c r="M85" s="9" t="s">
        <v>33</v>
      </c>
      <c r="N85" s="9" t="s">
        <v>37</v>
      </c>
      <c r="O85" s="9" t="s">
        <v>33</v>
      </c>
      <c r="P85" s="9" t="s">
        <v>403</v>
      </c>
      <c r="Q85" s="9" t="s">
        <v>404</v>
      </c>
      <c r="R85" s="10">
        <v>37742</v>
      </c>
      <c r="S85" s="11">
        <v>253970</v>
      </c>
      <c r="T85" s="12">
        <v>12</v>
      </c>
      <c r="U85" s="11">
        <f t="shared" si="10"/>
        <v>20997.5</v>
      </c>
      <c r="V85" s="11">
        <f t="shared" ca="1" si="11"/>
        <v>32681.583926729683</v>
      </c>
      <c r="W85" s="11" t="s">
        <v>40</v>
      </c>
      <c r="X85" s="9" t="s">
        <v>41</v>
      </c>
      <c r="Y85" s="9" t="s">
        <v>42</v>
      </c>
      <c r="Z85" s="113">
        <v>39600</v>
      </c>
      <c r="AA85" s="69"/>
    </row>
    <row r="86" spans="1:27">
      <c r="A86" s="31">
        <v>1712</v>
      </c>
      <c r="B86" s="8">
        <v>2003</v>
      </c>
      <c r="C86" s="8" t="s">
        <v>28</v>
      </c>
      <c r="D86" s="8" t="s">
        <v>286</v>
      </c>
      <c r="E86" s="8" t="s">
        <v>30</v>
      </c>
      <c r="F86" s="8" t="s">
        <v>238</v>
      </c>
      <c r="G86" s="8" t="s">
        <v>32</v>
      </c>
      <c r="H86" s="8" t="s">
        <v>33</v>
      </c>
      <c r="I86" s="8" t="s">
        <v>380</v>
      </c>
      <c r="J86" s="8" t="s">
        <v>240</v>
      </c>
      <c r="K86" s="34" t="s">
        <v>36</v>
      </c>
      <c r="L86" s="9" t="s">
        <v>33</v>
      </c>
      <c r="M86" s="9" t="s">
        <v>33</v>
      </c>
      <c r="N86" s="9" t="s">
        <v>37</v>
      </c>
      <c r="O86" s="9" t="s">
        <v>33</v>
      </c>
      <c r="P86" s="9" t="s">
        <v>405</v>
      </c>
      <c r="Q86" s="9" t="s">
        <v>406</v>
      </c>
      <c r="R86" s="10">
        <v>37742</v>
      </c>
      <c r="S86" s="11">
        <v>253970</v>
      </c>
      <c r="T86" s="12">
        <v>12</v>
      </c>
      <c r="U86" s="11">
        <f t="shared" si="10"/>
        <v>20997.5</v>
      </c>
      <c r="V86" s="11">
        <f t="shared" ca="1" si="11"/>
        <v>32681.583926729683</v>
      </c>
      <c r="W86" s="11" t="s">
        <v>40</v>
      </c>
      <c r="X86" s="9" t="s">
        <v>41</v>
      </c>
      <c r="Y86" s="9" t="s">
        <v>42</v>
      </c>
      <c r="Z86" s="113">
        <v>39600</v>
      </c>
      <c r="AA86" s="69"/>
    </row>
    <row r="87" spans="1:27">
      <c r="A87" s="31">
        <v>1713</v>
      </c>
      <c r="B87" s="8">
        <v>2003</v>
      </c>
      <c r="C87" s="8" t="s">
        <v>28</v>
      </c>
      <c r="D87" s="8" t="s">
        <v>286</v>
      </c>
      <c r="E87" s="8" t="s">
        <v>30</v>
      </c>
      <c r="F87" s="8" t="s">
        <v>238</v>
      </c>
      <c r="G87" s="8" t="s">
        <v>32</v>
      </c>
      <c r="H87" s="8" t="s">
        <v>33</v>
      </c>
      <c r="I87" s="8" t="s">
        <v>380</v>
      </c>
      <c r="J87" s="8" t="s">
        <v>240</v>
      </c>
      <c r="K87" s="34" t="s">
        <v>36</v>
      </c>
      <c r="L87" s="9" t="s">
        <v>33</v>
      </c>
      <c r="M87" s="9" t="s">
        <v>33</v>
      </c>
      <c r="N87" s="9" t="s">
        <v>37</v>
      </c>
      <c r="O87" s="9" t="s">
        <v>33</v>
      </c>
      <c r="P87" s="9" t="s">
        <v>407</v>
      </c>
      <c r="Q87" s="9" t="s">
        <v>408</v>
      </c>
      <c r="R87" s="10">
        <v>37742</v>
      </c>
      <c r="S87" s="11">
        <v>253970</v>
      </c>
      <c r="T87" s="12">
        <v>12</v>
      </c>
      <c r="U87" s="11">
        <f t="shared" si="10"/>
        <v>20997.5</v>
      </c>
      <c r="V87" s="11">
        <f t="shared" ca="1" si="11"/>
        <v>32681.583926729683</v>
      </c>
      <c r="W87" s="11" t="s">
        <v>40</v>
      </c>
      <c r="X87" s="9" t="s">
        <v>41</v>
      </c>
      <c r="Y87" s="9" t="s">
        <v>42</v>
      </c>
      <c r="Z87" s="113">
        <v>39600</v>
      </c>
      <c r="AA87" s="69"/>
    </row>
    <row r="88" spans="1:27">
      <c r="A88" s="31">
        <v>1714</v>
      </c>
      <c r="B88" s="8">
        <v>2003</v>
      </c>
      <c r="C88" s="8" t="s">
        <v>28</v>
      </c>
      <c r="D88" s="8" t="s">
        <v>286</v>
      </c>
      <c r="E88" s="8" t="s">
        <v>30</v>
      </c>
      <c r="F88" s="8" t="s">
        <v>238</v>
      </c>
      <c r="G88" s="8" t="s">
        <v>32</v>
      </c>
      <c r="H88" s="8" t="s">
        <v>33</v>
      </c>
      <c r="I88" s="8" t="s">
        <v>380</v>
      </c>
      <c r="J88" s="8" t="s">
        <v>240</v>
      </c>
      <c r="K88" s="34" t="s">
        <v>36</v>
      </c>
      <c r="L88" s="9" t="s">
        <v>33</v>
      </c>
      <c r="M88" s="9" t="s">
        <v>33</v>
      </c>
      <c r="N88" s="9" t="s">
        <v>33</v>
      </c>
      <c r="O88" s="9" t="s">
        <v>33</v>
      </c>
      <c r="P88" s="9" t="s">
        <v>409</v>
      </c>
      <c r="Q88" s="9" t="s">
        <v>410</v>
      </c>
      <c r="R88" s="10">
        <v>37742</v>
      </c>
      <c r="S88" s="11">
        <v>253970</v>
      </c>
      <c r="T88" s="12">
        <v>12</v>
      </c>
      <c r="U88" s="11">
        <f t="shared" si="10"/>
        <v>20997.5</v>
      </c>
      <c r="V88" s="11">
        <f t="shared" ca="1" si="11"/>
        <v>32681.583926729683</v>
      </c>
      <c r="W88" s="11" t="s">
        <v>40</v>
      </c>
      <c r="X88" s="9" t="s">
        <v>41</v>
      </c>
      <c r="Y88" s="9" t="s">
        <v>42</v>
      </c>
      <c r="Z88" s="113">
        <v>39600</v>
      </c>
      <c r="AA88" s="69"/>
    </row>
    <row r="89" spans="1:27">
      <c r="A89" s="31">
        <v>1715</v>
      </c>
      <c r="B89" s="8">
        <v>2003</v>
      </c>
      <c r="C89" s="8" t="s">
        <v>28</v>
      </c>
      <c r="D89" s="8" t="s">
        <v>286</v>
      </c>
      <c r="E89" s="8" t="s">
        <v>30</v>
      </c>
      <c r="F89" s="8" t="s">
        <v>238</v>
      </c>
      <c r="G89" s="8" t="s">
        <v>32</v>
      </c>
      <c r="H89" s="8" t="s">
        <v>33</v>
      </c>
      <c r="I89" s="8" t="s">
        <v>380</v>
      </c>
      <c r="J89" s="8" t="s">
        <v>240</v>
      </c>
      <c r="K89" s="9" t="s">
        <v>36</v>
      </c>
      <c r="L89" s="9" t="s">
        <v>33</v>
      </c>
      <c r="M89" s="9" t="s">
        <v>33</v>
      </c>
      <c r="N89" s="9" t="s">
        <v>33</v>
      </c>
      <c r="O89" s="9" t="s">
        <v>33</v>
      </c>
      <c r="P89" s="9" t="s">
        <v>411</v>
      </c>
      <c r="Q89" s="9" t="s">
        <v>412</v>
      </c>
      <c r="R89" s="10">
        <v>37742</v>
      </c>
      <c r="S89" s="11">
        <v>253970</v>
      </c>
      <c r="T89" s="12">
        <v>12</v>
      </c>
      <c r="U89" s="11">
        <f t="shared" si="10"/>
        <v>20997.5</v>
      </c>
      <c r="V89" s="11">
        <f t="shared" ca="1" si="11"/>
        <v>32681.583926729683</v>
      </c>
      <c r="W89" s="11" t="s">
        <v>40</v>
      </c>
      <c r="X89" s="9" t="s">
        <v>41</v>
      </c>
      <c r="Y89" s="9" t="s">
        <v>42</v>
      </c>
      <c r="Z89" s="113">
        <v>39600</v>
      </c>
      <c r="AA89" s="69"/>
    </row>
    <row r="90" spans="1:27">
      <c r="A90" s="44">
        <f>COUNT(B74:B89)</f>
        <v>16</v>
      </c>
      <c r="B90" s="376" t="s">
        <v>413</v>
      </c>
      <c r="C90" s="376"/>
      <c r="D90" s="376"/>
      <c r="E90" s="376"/>
      <c r="F90" s="376"/>
      <c r="G90" s="376"/>
      <c r="H90" s="376"/>
      <c r="I90" s="376"/>
      <c r="J90" s="376"/>
      <c r="K90" s="114"/>
      <c r="L90" s="114"/>
      <c r="M90" s="114"/>
      <c r="N90" s="114"/>
      <c r="O90" s="114"/>
      <c r="S90" s="50"/>
      <c r="T90" s="51"/>
      <c r="U90" s="50"/>
      <c r="V90" s="50"/>
      <c r="W90" s="50"/>
      <c r="Z90" s="49"/>
      <c r="AA90" s="69"/>
    </row>
    <row r="91" spans="1:27">
      <c r="A91" s="44"/>
      <c r="B91" s="86"/>
      <c r="C91" s="86"/>
      <c r="D91" s="44"/>
      <c r="E91" s="44"/>
      <c r="F91" s="86"/>
      <c r="G91" s="86"/>
      <c r="H91" s="44"/>
      <c r="I91" s="44"/>
      <c r="J91" s="44"/>
      <c r="K91" s="114"/>
      <c r="L91" s="114"/>
      <c r="M91" s="114"/>
      <c r="N91" s="114"/>
      <c r="O91" s="114"/>
      <c r="S91" s="50"/>
      <c r="T91" s="51"/>
      <c r="U91" s="50"/>
      <c r="V91" s="50"/>
      <c r="W91" s="50"/>
      <c r="Z91" s="49"/>
      <c r="AA91" s="69"/>
    </row>
    <row r="92" spans="1:27">
      <c r="A92" s="31">
        <v>1800</v>
      </c>
      <c r="B92" s="8">
        <v>2004</v>
      </c>
      <c r="C92" s="8" t="s">
        <v>28</v>
      </c>
      <c r="D92" s="8" t="s">
        <v>414</v>
      </c>
      <c r="E92" s="8" t="s">
        <v>30</v>
      </c>
      <c r="F92" s="8" t="s">
        <v>238</v>
      </c>
      <c r="G92" s="8" t="s">
        <v>129</v>
      </c>
      <c r="H92" s="8" t="s">
        <v>33</v>
      </c>
      <c r="I92" s="8" t="s">
        <v>415</v>
      </c>
      <c r="J92" s="8" t="s">
        <v>240</v>
      </c>
      <c r="K92" s="9" t="s">
        <v>36</v>
      </c>
      <c r="L92" s="9" t="s">
        <v>33</v>
      </c>
      <c r="M92" s="9" t="s">
        <v>33</v>
      </c>
      <c r="N92" s="9" t="s">
        <v>37</v>
      </c>
      <c r="O92" s="9" t="s">
        <v>33</v>
      </c>
      <c r="P92" s="9" t="s">
        <v>416</v>
      </c>
      <c r="Q92" s="9" t="s">
        <v>417</v>
      </c>
      <c r="R92" s="32">
        <v>38208</v>
      </c>
      <c r="S92" s="11">
        <v>287174</v>
      </c>
      <c r="T92" s="12">
        <v>12</v>
      </c>
      <c r="U92" s="11">
        <f>IF(S92&gt;0,SLN(S92,2000,12),0)</f>
        <v>23764.5</v>
      </c>
      <c r="V92" s="11">
        <f t="shared" ref="V92:V102" ca="1" si="12">IF(S92-(U92*((NOW()-R92)/365))&gt;2000,S92-(U92*((NOW()-R92)/365)),2000)</f>
        <v>67065.159329831513</v>
      </c>
      <c r="W92" s="11" t="s">
        <v>40</v>
      </c>
      <c r="X92" s="9" t="s">
        <v>133</v>
      </c>
      <c r="Y92" s="9" t="s">
        <v>134</v>
      </c>
      <c r="Z92" s="13">
        <v>39600</v>
      </c>
      <c r="AA92" s="69"/>
    </row>
    <row r="93" spans="1:27">
      <c r="A93" s="31">
        <v>1801</v>
      </c>
      <c r="B93" s="8">
        <v>2004</v>
      </c>
      <c r="C93" s="8" t="s">
        <v>28</v>
      </c>
      <c r="D93" s="8" t="s">
        <v>414</v>
      </c>
      <c r="E93" s="8" t="s">
        <v>30</v>
      </c>
      <c r="F93" s="8" t="s">
        <v>238</v>
      </c>
      <c r="G93" s="8" t="s">
        <v>129</v>
      </c>
      <c r="H93" s="8" t="s">
        <v>33</v>
      </c>
      <c r="I93" s="8" t="s">
        <v>415</v>
      </c>
      <c r="J93" s="8" t="s">
        <v>240</v>
      </c>
      <c r="K93" s="9" t="s">
        <v>36</v>
      </c>
      <c r="L93" s="9" t="s">
        <v>33</v>
      </c>
      <c r="M93" s="9" t="s">
        <v>33</v>
      </c>
      <c r="N93" s="9" t="s">
        <v>37</v>
      </c>
      <c r="O93" s="9" t="s">
        <v>33</v>
      </c>
      <c r="P93" s="9" t="s">
        <v>418</v>
      </c>
      <c r="Q93" s="9" t="s">
        <v>419</v>
      </c>
      <c r="R93" s="32">
        <v>38208</v>
      </c>
      <c r="S93" s="11">
        <v>287174</v>
      </c>
      <c r="T93" s="12">
        <v>12</v>
      </c>
      <c r="U93" s="11">
        <f>IF(S93&gt;0,SLN(S93,2000,12),0)</f>
        <v>23764.5</v>
      </c>
      <c r="V93" s="11">
        <f t="shared" ca="1" si="12"/>
        <v>67065.159329831513</v>
      </c>
      <c r="W93" s="11" t="s">
        <v>40</v>
      </c>
      <c r="X93" s="9" t="s">
        <v>133</v>
      </c>
      <c r="Y93" s="9" t="s">
        <v>134</v>
      </c>
      <c r="Z93" s="13">
        <v>39600</v>
      </c>
      <c r="AA93" s="69"/>
    </row>
    <row r="94" spans="1:27">
      <c r="A94" s="31">
        <v>1802</v>
      </c>
      <c r="B94" s="8">
        <v>2004</v>
      </c>
      <c r="C94" s="8" t="s">
        <v>28</v>
      </c>
      <c r="D94" s="8" t="s">
        <v>414</v>
      </c>
      <c r="E94" s="8" t="s">
        <v>30</v>
      </c>
      <c r="F94" s="8" t="s">
        <v>238</v>
      </c>
      <c r="G94" s="8" t="s">
        <v>129</v>
      </c>
      <c r="H94" s="8" t="s">
        <v>33</v>
      </c>
      <c r="I94" s="8" t="s">
        <v>415</v>
      </c>
      <c r="J94" s="8" t="s">
        <v>240</v>
      </c>
      <c r="K94" s="9" t="s">
        <v>36</v>
      </c>
      <c r="L94" s="9" t="s">
        <v>33</v>
      </c>
      <c r="M94" s="9" t="s">
        <v>33</v>
      </c>
      <c r="N94" s="9" t="s">
        <v>37</v>
      </c>
      <c r="O94" s="9" t="s">
        <v>33</v>
      </c>
      <c r="P94" s="9" t="s">
        <v>420</v>
      </c>
      <c r="Q94" s="9" t="s">
        <v>421</v>
      </c>
      <c r="R94" s="32">
        <v>38208</v>
      </c>
      <c r="S94" s="11">
        <v>287174</v>
      </c>
      <c r="T94" s="12">
        <v>12</v>
      </c>
      <c r="U94" s="11">
        <f>IF(S94&gt;0,SLN(S94,2000,12),0)</f>
        <v>23764.5</v>
      </c>
      <c r="V94" s="11">
        <f t="shared" ca="1" si="12"/>
        <v>67065.159329831513</v>
      </c>
      <c r="W94" s="11" t="s">
        <v>40</v>
      </c>
      <c r="X94" s="9" t="s">
        <v>133</v>
      </c>
      <c r="Y94" s="9" t="s">
        <v>134</v>
      </c>
      <c r="Z94" s="13">
        <v>39600</v>
      </c>
      <c r="AA94" s="69"/>
    </row>
    <row r="95" spans="1:27">
      <c r="A95" s="31">
        <v>1803</v>
      </c>
      <c r="B95" s="8">
        <v>2004</v>
      </c>
      <c r="C95" s="8" t="s">
        <v>28</v>
      </c>
      <c r="D95" s="8" t="s">
        <v>414</v>
      </c>
      <c r="E95" s="8" t="s">
        <v>30</v>
      </c>
      <c r="F95" s="8" t="s">
        <v>238</v>
      </c>
      <c r="G95" s="8" t="s">
        <v>129</v>
      </c>
      <c r="H95" s="8" t="s">
        <v>33</v>
      </c>
      <c r="I95" s="8" t="s">
        <v>415</v>
      </c>
      <c r="J95" s="8" t="s">
        <v>240</v>
      </c>
      <c r="K95" s="9" t="s">
        <v>36</v>
      </c>
      <c r="L95" s="9" t="s">
        <v>33</v>
      </c>
      <c r="M95" s="9" t="s">
        <v>33</v>
      </c>
      <c r="N95" s="9" t="s">
        <v>37</v>
      </c>
      <c r="O95" s="9" t="s">
        <v>33</v>
      </c>
      <c r="P95" s="9" t="s">
        <v>422</v>
      </c>
      <c r="Q95" s="9" t="s">
        <v>423</v>
      </c>
      <c r="R95" s="32">
        <v>38208</v>
      </c>
      <c r="S95" s="11">
        <v>287174</v>
      </c>
      <c r="T95" s="12">
        <v>12</v>
      </c>
      <c r="U95" s="11">
        <f>IF(S95&gt;0,SLN(S95,2000,12),0)</f>
        <v>23764.5</v>
      </c>
      <c r="V95" s="11">
        <f t="shared" ca="1" si="12"/>
        <v>67065.159329831513</v>
      </c>
      <c r="W95" s="11" t="s">
        <v>40</v>
      </c>
      <c r="X95" s="9" t="s">
        <v>133</v>
      </c>
      <c r="Y95" s="9" t="s">
        <v>134</v>
      </c>
      <c r="Z95" s="13">
        <v>39600</v>
      </c>
      <c r="AA95" s="69"/>
    </row>
    <row r="96" spans="1:27">
      <c r="A96" s="31">
        <v>1804</v>
      </c>
      <c r="B96" s="8">
        <v>2004</v>
      </c>
      <c r="C96" s="8" t="s">
        <v>28</v>
      </c>
      <c r="D96" s="8" t="s">
        <v>414</v>
      </c>
      <c r="E96" s="8" t="s">
        <v>30</v>
      </c>
      <c r="F96" s="8" t="s">
        <v>238</v>
      </c>
      <c r="G96" s="8" t="s">
        <v>129</v>
      </c>
      <c r="H96" s="8" t="s">
        <v>33</v>
      </c>
      <c r="I96" s="8" t="s">
        <v>415</v>
      </c>
      <c r="J96" s="8" t="s">
        <v>240</v>
      </c>
      <c r="K96" s="9" t="s">
        <v>36</v>
      </c>
      <c r="L96" s="9" t="s">
        <v>33</v>
      </c>
      <c r="M96" s="9" t="s">
        <v>33</v>
      </c>
      <c r="N96" s="9" t="s">
        <v>33</v>
      </c>
      <c r="O96" s="9" t="s">
        <v>33</v>
      </c>
      <c r="P96" s="9" t="s">
        <v>424</v>
      </c>
      <c r="Q96" s="9" t="s">
        <v>425</v>
      </c>
      <c r="R96" s="32">
        <v>38208</v>
      </c>
      <c r="S96" s="11">
        <v>287174</v>
      </c>
      <c r="T96" s="12">
        <v>12</v>
      </c>
      <c r="U96" s="11">
        <f>IF(S96&gt;0,SLN(S96,2000,12),0)</f>
        <v>23764.5</v>
      </c>
      <c r="V96" s="11">
        <f t="shared" ca="1" si="12"/>
        <v>67065.159329831513</v>
      </c>
      <c r="W96" s="11" t="s">
        <v>40</v>
      </c>
      <c r="X96" s="9" t="s">
        <v>133</v>
      </c>
      <c r="Y96" s="9" t="s">
        <v>134</v>
      </c>
      <c r="Z96" s="13">
        <v>39600</v>
      </c>
      <c r="AA96" s="69"/>
    </row>
    <row r="97" spans="1:27">
      <c r="A97" s="31">
        <v>1805</v>
      </c>
      <c r="B97" s="8">
        <v>2004</v>
      </c>
      <c r="C97" s="8" t="s">
        <v>28</v>
      </c>
      <c r="D97" s="8" t="s">
        <v>414</v>
      </c>
      <c r="E97" s="8" t="s">
        <v>30</v>
      </c>
      <c r="F97" s="8" t="s">
        <v>238</v>
      </c>
      <c r="G97" s="8" t="s">
        <v>129</v>
      </c>
      <c r="H97" s="8" t="s">
        <v>33</v>
      </c>
      <c r="I97" s="8" t="s">
        <v>415</v>
      </c>
      <c r="J97" s="8" t="s">
        <v>240</v>
      </c>
      <c r="K97" s="34" t="s">
        <v>36</v>
      </c>
      <c r="L97" s="9" t="s">
        <v>33</v>
      </c>
      <c r="M97" s="9" t="s">
        <v>33</v>
      </c>
      <c r="N97" s="9" t="s">
        <v>33</v>
      </c>
      <c r="O97" s="9" t="s">
        <v>33</v>
      </c>
      <c r="P97" s="9" t="s">
        <v>426</v>
      </c>
      <c r="Q97" s="9" t="s">
        <v>427</v>
      </c>
      <c r="R97" s="10">
        <v>38200</v>
      </c>
      <c r="S97" s="11">
        <v>287174</v>
      </c>
      <c r="T97" s="12">
        <v>12</v>
      </c>
      <c r="U97" s="11">
        <f t="shared" ref="U97:U102" si="13">IF(S97&gt;0,SLN(S97,2000,12),0)</f>
        <v>23764.5</v>
      </c>
      <c r="V97" s="11">
        <f t="shared" ca="1" si="12"/>
        <v>66544.293576406839</v>
      </c>
      <c r="W97" s="11" t="s">
        <v>40</v>
      </c>
      <c r="X97" s="9" t="s">
        <v>133</v>
      </c>
      <c r="Y97" s="9" t="s">
        <v>157</v>
      </c>
      <c r="Z97" s="13">
        <v>39600</v>
      </c>
      <c r="AA97" s="69"/>
    </row>
    <row r="98" spans="1:27">
      <c r="A98" s="31">
        <v>1806</v>
      </c>
      <c r="B98" s="8">
        <v>2004</v>
      </c>
      <c r="C98" s="8" t="s">
        <v>28</v>
      </c>
      <c r="D98" s="8" t="s">
        <v>414</v>
      </c>
      <c r="E98" s="8" t="s">
        <v>30</v>
      </c>
      <c r="F98" s="8" t="s">
        <v>238</v>
      </c>
      <c r="G98" s="8" t="s">
        <v>129</v>
      </c>
      <c r="H98" s="8" t="s">
        <v>33</v>
      </c>
      <c r="I98" s="8" t="s">
        <v>415</v>
      </c>
      <c r="J98" s="8" t="s">
        <v>240</v>
      </c>
      <c r="K98" s="34" t="s">
        <v>36</v>
      </c>
      <c r="L98" s="9" t="s">
        <v>33</v>
      </c>
      <c r="M98" s="9" t="s">
        <v>33</v>
      </c>
      <c r="N98" s="9" t="s">
        <v>37</v>
      </c>
      <c r="O98" s="9" t="s">
        <v>33</v>
      </c>
      <c r="P98" s="9" t="s">
        <v>428</v>
      </c>
      <c r="Q98" s="9" t="s">
        <v>429</v>
      </c>
      <c r="R98" s="10">
        <v>38200</v>
      </c>
      <c r="S98" s="11">
        <v>287174</v>
      </c>
      <c r="T98" s="12">
        <v>12</v>
      </c>
      <c r="U98" s="11">
        <f t="shared" si="13"/>
        <v>23764.5</v>
      </c>
      <c r="V98" s="11">
        <f t="shared" ca="1" si="12"/>
        <v>66544.293576406839</v>
      </c>
      <c r="W98" s="11" t="s">
        <v>40</v>
      </c>
      <c r="X98" s="9" t="s">
        <v>133</v>
      </c>
      <c r="Y98" s="9" t="s">
        <v>157</v>
      </c>
      <c r="Z98" s="13">
        <v>39600</v>
      </c>
      <c r="AA98" s="69"/>
    </row>
    <row r="99" spans="1:27">
      <c r="A99" s="31">
        <v>1807</v>
      </c>
      <c r="B99" s="8">
        <v>2004</v>
      </c>
      <c r="C99" s="8" t="s">
        <v>28</v>
      </c>
      <c r="D99" s="8" t="s">
        <v>414</v>
      </c>
      <c r="E99" s="8" t="s">
        <v>30</v>
      </c>
      <c r="F99" s="8" t="s">
        <v>238</v>
      </c>
      <c r="G99" s="8" t="s">
        <v>129</v>
      </c>
      <c r="H99" s="8" t="s">
        <v>33</v>
      </c>
      <c r="I99" s="8" t="s">
        <v>415</v>
      </c>
      <c r="J99" s="8" t="s">
        <v>240</v>
      </c>
      <c r="K99" s="34" t="s">
        <v>36</v>
      </c>
      <c r="L99" s="9" t="s">
        <v>33</v>
      </c>
      <c r="M99" s="9" t="s">
        <v>33</v>
      </c>
      <c r="N99" s="9" t="s">
        <v>37</v>
      </c>
      <c r="O99" s="9" t="s">
        <v>33</v>
      </c>
      <c r="P99" s="9" t="s">
        <v>430</v>
      </c>
      <c r="Q99" s="9" t="s">
        <v>431</v>
      </c>
      <c r="R99" s="10">
        <v>38200</v>
      </c>
      <c r="S99" s="11">
        <v>287174</v>
      </c>
      <c r="T99" s="12">
        <v>12</v>
      </c>
      <c r="U99" s="11">
        <f t="shared" si="13"/>
        <v>23764.5</v>
      </c>
      <c r="V99" s="11">
        <f t="shared" ca="1" si="12"/>
        <v>66544.293576406839</v>
      </c>
      <c r="W99" s="11" t="s">
        <v>40</v>
      </c>
      <c r="X99" s="9" t="s">
        <v>133</v>
      </c>
      <c r="Y99" s="9" t="s">
        <v>157</v>
      </c>
      <c r="Z99" s="13">
        <v>39600</v>
      </c>
      <c r="AA99" s="69"/>
    </row>
    <row r="100" spans="1:27">
      <c r="A100" s="31">
        <v>1808</v>
      </c>
      <c r="B100" s="8">
        <v>2004</v>
      </c>
      <c r="C100" s="8" t="s">
        <v>28</v>
      </c>
      <c r="D100" s="8" t="s">
        <v>414</v>
      </c>
      <c r="E100" s="8" t="s">
        <v>30</v>
      </c>
      <c r="F100" s="8" t="s">
        <v>238</v>
      </c>
      <c r="G100" s="8" t="s">
        <v>129</v>
      </c>
      <c r="H100" s="8" t="s">
        <v>33</v>
      </c>
      <c r="I100" s="8" t="s">
        <v>415</v>
      </c>
      <c r="J100" s="8" t="s">
        <v>240</v>
      </c>
      <c r="K100" s="34" t="s">
        <v>36</v>
      </c>
      <c r="L100" s="9" t="s">
        <v>33</v>
      </c>
      <c r="M100" s="9" t="s">
        <v>33</v>
      </c>
      <c r="N100" s="9" t="s">
        <v>37</v>
      </c>
      <c r="O100" s="9" t="s">
        <v>33</v>
      </c>
      <c r="P100" s="9" t="s">
        <v>432</v>
      </c>
      <c r="Q100" s="9" t="s">
        <v>433</v>
      </c>
      <c r="R100" s="10">
        <v>38200</v>
      </c>
      <c r="S100" s="11">
        <v>287174</v>
      </c>
      <c r="T100" s="12">
        <v>12</v>
      </c>
      <c r="U100" s="11">
        <f t="shared" si="13"/>
        <v>23764.5</v>
      </c>
      <c r="V100" s="11">
        <f t="shared" ca="1" si="12"/>
        <v>66544.293576406839</v>
      </c>
      <c r="W100" s="11" t="s">
        <v>40</v>
      </c>
      <c r="X100" s="9" t="s">
        <v>133</v>
      </c>
      <c r="Y100" s="9" t="s">
        <v>157</v>
      </c>
      <c r="Z100" s="13">
        <v>39600</v>
      </c>
      <c r="AA100" s="69"/>
    </row>
    <row r="101" spans="1:27">
      <c r="A101" s="31">
        <v>1809</v>
      </c>
      <c r="B101" s="8">
        <v>2004</v>
      </c>
      <c r="C101" s="8" t="s">
        <v>28</v>
      </c>
      <c r="D101" s="8" t="s">
        <v>414</v>
      </c>
      <c r="E101" s="8" t="s">
        <v>30</v>
      </c>
      <c r="F101" s="8" t="s">
        <v>238</v>
      </c>
      <c r="G101" s="8" t="s">
        <v>129</v>
      </c>
      <c r="H101" s="8" t="s">
        <v>33</v>
      </c>
      <c r="I101" s="8" t="s">
        <v>415</v>
      </c>
      <c r="J101" s="8" t="s">
        <v>240</v>
      </c>
      <c r="K101" s="34" t="s">
        <v>36</v>
      </c>
      <c r="L101" s="9" t="s">
        <v>33</v>
      </c>
      <c r="M101" s="9" t="s">
        <v>33</v>
      </c>
      <c r="N101" s="9" t="s">
        <v>37</v>
      </c>
      <c r="O101" s="9" t="s">
        <v>33</v>
      </c>
      <c r="P101" s="9" t="s">
        <v>434</v>
      </c>
      <c r="Q101" s="9" t="s">
        <v>435</v>
      </c>
      <c r="R101" s="10">
        <v>38200</v>
      </c>
      <c r="S101" s="11">
        <v>287174</v>
      </c>
      <c r="T101" s="12">
        <v>12</v>
      </c>
      <c r="U101" s="11">
        <f t="shared" si="13"/>
        <v>23764.5</v>
      </c>
      <c r="V101" s="11">
        <f t="shared" ca="1" si="12"/>
        <v>66544.293576406839</v>
      </c>
      <c r="W101" s="11" t="s">
        <v>40</v>
      </c>
      <c r="X101" s="9" t="s">
        <v>133</v>
      </c>
      <c r="Y101" s="9" t="s">
        <v>157</v>
      </c>
      <c r="Z101" s="13">
        <v>39600</v>
      </c>
      <c r="AA101" s="69"/>
    </row>
    <row r="102" spans="1:27">
      <c r="A102" s="31">
        <v>1810</v>
      </c>
      <c r="B102" s="8">
        <v>2004</v>
      </c>
      <c r="C102" s="8" t="s">
        <v>28</v>
      </c>
      <c r="D102" s="8" t="s">
        <v>414</v>
      </c>
      <c r="E102" s="8" t="s">
        <v>30</v>
      </c>
      <c r="F102" s="8" t="s">
        <v>238</v>
      </c>
      <c r="G102" s="8" t="s">
        <v>129</v>
      </c>
      <c r="H102" s="8" t="s">
        <v>33</v>
      </c>
      <c r="I102" s="8" t="s">
        <v>415</v>
      </c>
      <c r="J102" s="8" t="s">
        <v>240</v>
      </c>
      <c r="K102" s="34" t="s">
        <v>36</v>
      </c>
      <c r="L102" s="9" t="s">
        <v>33</v>
      </c>
      <c r="M102" s="9" t="s">
        <v>33</v>
      </c>
      <c r="N102" s="9" t="s">
        <v>37</v>
      </c>
      <c r="O102" s="9" t="s">
        <v>33</v>
      </c>
      <c r="P102" s="9" t="s">
        <v>436</v>
      </c>
      <c r="Q102" s="9" t="s">
        <v>437</v>
      </c>
      <c r="R102" s="10">
        <v>38200</v>
      </c>
      <c r="S102" s="11">
        <v>287174</v>
      </c>
      <c r="T102" s="12">
        <v>12</v>
      </c>
      <c r="U102" s="11">
        <f t="shared" si="13"/>
        <v>23764.5</v>
      </c>
      <c r="V102" s="11">
        <f t="shared" ca="1" si="12"/>
        <v>66544.293576406839</v>
      </c>
      <c r="W102" s="11" t="s">
        <v>40</v>
      </c>
      <c r="X102" s="9" t="s">
        <v>133</v>
      </c>
      <c r="Y102" s="9" t="s">
        <v>157</v>
      </c>
      <c r="Z102" s="13">
        <v>39600</v>
      </c>
      <c r="AA102" s="69"/>
    </row>
    <row r="103" spans="1:27">
      <c r="A103" s="44">
        <f>COUNT(B92:B102)</f>
        <v>11</v>
      </c>
      <c r="B103" s="376" t="s">
        <v>153</v>
      </c>
      <c r="C103" s="376"/>
      <c r="D103" s="376"/>
      <c r="E103" s="376"/>
      <c r="F103" s="376"/>
      <c r="G103" s="376"/>
      <c r="H103" s="376"/>
      <c r="I103" s="376"/>
      <c r="J103" s="376"/>
      <c r="K103" s="114"/>
      <c r="L103" s="114"/>
      <c r="M103" s="114"/>
      <c r="N103" s="114"/>
      <c r="O103" s="114"/>
      <c r="S103" s="49"/>
      <c r="T103" s="51"/>
      <c r="U103" s="49"/>
      <c r="V103" s="49"/>
      <c r="W103" s="49"/>
      <c r="Z103" s="49"/>
      <c r="AA103" s="69"/>
    </row>
    <row r="104" spans="1:27">
      <c r="A104" s="44"/>
      <c r="K104" s="49"/>
      <c r="L104" s="49"/>
      <c r="M104" s="49"/>
      <c r="N104" s="49"/>
      <c r="O104" s="49"/>
      <c r="S104" s="50"/>
      <c r="T104" s="51"/>
      <c r="U104" s="50"/>
      <c r="V104" s="50"/>
      <c r="W104" s="49"/>
      <c r="Z104" s="49"/>
      <c r="AA104" s="69"/>
    </row>
    <row r="105" spans="1:27">
      <c r="A105" s="31">
        <v>2000</v>
      </c>
      <c r="B105" s="31">
        <v>2006</v>
      </c>
      <c r="C105" s="31" t="s">
        <v>28</v>
      </c>
      <c r="D105" s="31" t="s">
        <v>128</v>
      </c>
      <c r="E105" s="31" t="s">
        <v>30</v>
      </c>
      <c r="F105" s="31" t="s">
        <v>31</v>
      </c>
      <c r="G105" s="31" t="s">
        <v>129</v>
      </c>
      <c r="H105" s="31" t="s">
        <v>33</v>
      </c>
      <c r="I105" s="31" t="s">
        <v>154</v>
      </c>
      <c r="J105" s="31" t="s">
        <v>35</v>
      </c>
      <c r="K105" s="34" t="s">
        <v>36</v>
      </c>
      <c r="L105" s="9" t="s">
        <v>33</v>
      </c>
      <c r="M105" s="9" t="s">
        <v>33</v>
      </c>
      <c r="N105" s="9" t="s">
        <v>33</v>
      </c>
      <c r="O105" s="9" t="s">
        <v>33</v>
      </c>
      <c r="P105" s="9" t="s">
        <v>438</v>
      </c>
      <c r="Q105" s="9" t="s">
        <v>439</v>
      </c>
      <c r="R105" s="10">
        <v>38981</v>
      </c>
      <c r="S105" s="11">
        <v>317245</v>
      </c>
      <c r="T105" s="12">
        <v>12</v>
      </c>
      <c r="U105" s="11">
        <f>IF(S105&gt;0,SLN(S105,2000,12),0)</f>
        <v>26270.416666666668</v>
      </c>
      <c r="V105" s="11">
        <f t="shared" ref="V105:V147" ca="1" si="14">IF(S105-(U105*((NOW()-R105)/365))&gt;2000,S105-(U105*((NOW()-R105)/365)),2000)</f>
        <v>129561.84821122856</v>
      </c>
      <c r="W105" s="11" t="s">
        <v>40</v>
      </c>
      <c r="X105" s="9" t="s">
        <v>133</v>
      </c>
      <c r="Y105" s="9" t="s">
        <v>157</v>
      </c>
      <c r="Z105" s="13">
        <v>39600</v>
      </c>
      <c r="AA105" s="69"/>
    </row>
    <row r="106" spans="1:27">
      <c r="A106" s="31">
        <v>2001</v>
      </c>
      <c r="B106" s="31">
        <v>2006</v>
      </c>
      <c r="C106" s="31" t="s">
        <v>28</v>
      </c>
      <c r="D106" s="31" t="s">
        <v>128</v>
      </c>
      <c r="E106" s="31" t="s">
        <v>30</v>
      </c>
      <c r="F106" s="31" t="s">
        <v>31</v>
      </c>
      <c r="G106" s="31" t="s">
        <v>129</v>
      </c>
      <c r="H106" s="31" t="s">
        <v>33</v>
      </c>
      <c r="I106" s="31" t="s">
        <v>154</v>
      </c>
      <c r="J106" s="31" t="s">
        <v>35</v>
      </c>
      <c r="K106" s="34" t="s">
        <v>36</v>
      </c>
      <c r="L106" s="9" t="s">
        <v>33</v>
      </c>
      <c r="M106" s="9" t="s">
        <v>33</v>
      </c>
      <c r="N106" s="9" t="s">
        <v>33</v>
      </c>
      <c r="O106" s="9" t="s">
        <v>33</v>
      </c>
      <c r="P106" s="68" t="s">
        <v>440</v>
      </c>
      <c r="Q106" s="9" t="s">
        <v>441</v>
      </c>
      <c r="R106" s="10">
        <v>39048</v>
      </c>
      <c r="S106" s="11">
        <v>316940</v>
      </c>
      <c r="T106" s="12">
        <v>12</v>
      </c>
      <c r="U106" s="11">
        <f t="shared" ref="U106:U147" si="15">IF(S106&gt;0,SLN(S106,2000,12),0)</f>
        <v>26245</v>
      </c>
      <c r="V106" s="11">
        <f t="shared" ca="1" si="14"/>
        <v>134256.00727840234</v>
      </c>
      <c r="W106" s="11" t="s">
        <v>40</v>
      </c>
      <c r="X106" s="9" t="s">
        <v>133</v>
      </c>
      <c r="Y106" s="9" t="s">
        <v>157</v>
      </c>
      <c r="Z106" s="13">
        <v>39600</v>
      </c>
      <c r="AA106" s="69"/>
    </row>
    <row r="107" spans="1:27">
      <c r="A107" s="31">
        <v>2002</v>
      </c>
      <c r="B107" s="31">
        <v>2006</v>
      </c>
      <c r="C107" s="31" t="s">
        <v>28</v>
      </c>
      <c r="D107" s="31" t="s">
        <v>128</v>
      </c>
      <c r="E107" s="31" t="s">
        <v>30</v>
      </c>
      <c r="F107" s="31" t="s">
        <v>31</v>
      </c>
      <c r="G107" s="31" t="s">
        <v>129</v>
      </c>
      <c r="H107" s="31" t="s">
        <v>33</v>
      </c>
      <c r="I107" s="31" t="s">
        <v>154</v>
      </c>
      <c r="J107" s="31" t="s">
        <v>35</v>
      </c>
      <c r="K107" s="34" t="s">
        <v>36</v>
      </c>
      <c r="L107" s="9" t="s">
        <v>33</v>
      </c>
      <c r="M107" s="9" t="s">
        <v>33</v>
      </c>
      <c r="N107" s="9" t="s">
        <v>33</v>
      </c>
      <c r="O107" s="9" t="s">
        <v>33</v>
      </c>
      <c r="P107" s="68" t="s">
        <v>442</v>
      </c>
      <c r="Q107" s="9" t="s">
        <v>443</v>
      </c>
      <c r="R107" s="10">
        <v>39048</v>
      </c>
      <c r="S107" s="11">
        <v>316940</v>
      </c>
      <c r="T107" s="12">
        <v>12</v>
      </c>
      <c r="U107" s="11">
        <f t="shared" si="15"/>
        <v>26245</v>
      </c>
      <c r="V107" s="11">
        <f t="shared" ca="1" si="14"/>
        <v>134256.00727840234</v>
      </c>
      <c r="W107" s="11" t="s">
        <v>40</v>
      </c>
      <c r="X107" s="9" t="s">
        <v>133</v>
      </c>
      <c r="Y107" s="9" t="s">
        <v>157</v>
      </c>
      <c r="Z107" s="13">
        <v>39600</v>
      </c>
      <c r="AA107" s="69"/>
    </row>
    <row r="108" spans="1:27">
      <c r="A108" s="31">
        <v>2003</v>
      </c>
      <c r="B108" s="31">
        <v>2006</v>
      </c>
      <c r="C108" s="31" t="s">
        <v>28</v>
      </c>
      <c r="D108" s="31" t="s">
        <v>128</v>
      </c>
      <c r="E108" s="31" t="s">
        <v>30</v>
      </c>
      <c r="F108" s="31" t="s">
        <v>31</v>
      </c>
      <c r="G108" s="31" t="s">
        <v>129</v>
      </c>
      <c r="H108" s="31" t="s">
        <v>33</v>
      </c>
      <c r="I108" s="31" t="s">
        <v>154</v>
      </c>
      <c r="J108" s="31" t="s">
        <v>35</v>
      </c>
      <c r="K108" s="34" t="s">
        <v>36</v>
      </c>
      <c r="L108" s="9" t="s">
        <v>33</v>
      </c>
      <c r="M108" s="9" t="s">
        <v>33</v>
      </c>
      <c r="N108" s="9" t="s">
        <v>33</v>
      </c>
      <c r="O108" s="9" t="s">
        <v>33</v>
      </c>
      <c r="P108" s="68" t="s">
        <v>444</v>
      </c>
      <c r="Q108" s="9" t="s">
        <v>445</v>
      </c>
      <c r="R108" s="10">
        <v>39045</v>
      </c>
      <c r="S108" s="11">
        <v>316940</v>
      </c>
      <c r="T108" s="12">
        <v>12</v>
      </c>
      <c r="U108" s="11">
        <f t="shared" si="15"/>
        <v>26245</v>
      </c>
      <c r="V108" s="11">
        <f t="shared" ca="1" si="14"/>
        <v>134040.29494963519</v>
      </c>
      <c r="W108" s="11" t="s">
        <v>40</v>
      </c>
      <c r="X108" s="9" t="s">
        <v>133</v>
      </c>
      <c r="Y108" s="9" t="s">
        <v>157</v>
      </c>
      <c r="Z108" s="13">
        <v>39600</v>
      </c>
      <c r="AA108" s="69"/>
    </row>
    <row r="109" spans="1:27">
      <c r="A109" s="31">
        <v>2004</v>
      </c>
      <c r="B109" s="31">
        <v>2006</v>
      </c>
      <c r="C109" s="31" t="s">
        <v>28</v>
      </c>
      <c r="D109" s="31" t="s">
        <v>128</v>
      </c>
      <c r="E109" s="31" t="s">
        <v>30</v>
      </c>
      <c r="F109" s="31" t="s">
        <v>31</v>
      </c>
      <c r="G109" s="31" t="s">
        <v>129</v>
      </c>
      <c r="H109" s="31" t="s">
        <v>33</v>
      </c>
      <c r="I109" s="31" t="s">
        <v>154</v>
      </c>
      <c r="J109" s="31" t="s">
        <v>35</v>
      </c>
      <c r="K109" s="34" t="s">
        <v>36</v>
      </c>
      <c r="L109" s="9" t="s">
        <v>33</v>
      </c>
      <c r="M109" s="9" t="s">
        <v>33</v>
      </c>
      <c r="N109" s="9" t="s">
        <v>33</v>
      </c>
      <c r="O109" s="9" t="s">
        <v>33</v>
      </c>
      <c r="P109" s="68" t="s">
        <v>446</v>
      </c>
      <c r="Q109" s="9" t="s">
        <v>447</v>
      </c>
      <c r="R109" s="10">
        <v>39048</v>
      </c>
      <c r="S109" s="11">
        <v>316940</v>
      </c>
      <c r="T109" s="12">
        <v>12</v>
      </c>
      <c r="U109" s="11">
        <f t="shared" si="15"/>
        <v>26245</v>
      </c>
      <c r="V109" s="11">
        <f t="shared" ca="1" si="14"/>
        <v>134256.00727840234</v>
      </c>
      <c r="W109" s="11" t="s">
        <v>40</v>
      </c>
      <c r="X109" s="9" t="s">
        <v>133</v>
      </c>
      <c r="Y109" s="9" t="s">
        <v>157</v>
      </c>
      <c r="Z109" s="13">
        <v>39600</v>
      </c>
      <c r="AA109" s="69"/>
    </row>
    <row r="110" spans="1:27">
      <c r="A110" s="31">
        <v>2005</v>
      </c>
      <c r="B110" s="31">
        <v>2006</v>
      </c>
      <c r="C110" s="31" t="s">
        <v>28</v>
      </c>
      <c r="D110" s="31" t="s">
        <v>128</v>
      </c>
      <c r="E110" s="31" t="s">
        <v>30</v>
      </c>
      <c r="F110" s="31" t="s">
        <v>31</v>
      </c>
      <c r="G110" s="31" t="s">
        <v>129</v>
      </c>
      <c r="H110" s="31" t="s">
        <v>33</v>
      </c>
      <c r="I110" s="31" t="s">
        <v>154</v>
      </c>
      <c r="J110" s="31" t="s">
        <v>35</v>
      </c>
      <c r="K110" s="34" t="s">
        <v>36</v>
      </c>
      <c r="L110" s="9" t="s">
        <v>33</v>
      </c>
      <c r="M110" s="9" t="s">
        <v>33</v>
      </c>
      <c r="N110" s="9" t="s">
        <v>37</v>
      </c>
      <c r="O110" s="9" t="s">
        <v>33</v>
      </c>
      <c r="P110" s="68" t="s">
        <v>448</v>
      </c>
      <c r="Q110" s="9" t="s">
        <v>449</v>
      </c>
      <c r="R110" s="10">
        <v>39055</v>
      </c>
      <c r="S110" s="11">
        <v>316940</v>
      </c>
      <c r="T110" s="12">
        <v>12</v>
      </c>
      <c r="U110" s="11">
        <f t="shared" si="15"/>
        <v>26245</v>
      </c>
      <c r="V110" s="11">
        <f t="shared" ca="1" si="14"/>
        <v>134759.33604552562</v>
      </c>
      <c r="W110" s="11" t="s">
        <v>40</v>
      </c>
      <c r="X110" s="9" t="s">
        <v>133</v>
      </c>
      <c r="Y110" s="9" t="s">
        <v>157</v>
      </c>
      <c r="Z110" s="13">
        <v>39600</v>
      </c>
      <c r="AA110" s="69"/>
    </row>
    <row r="111" spans="1:27">
      <c r="A111" s="31">
        <v>2006</v>
      </c>
      <c r="B111" s="31">
        <v>2006</v>
      </c>
      <c r="C111" s="31" t="s">
        <v>28</v>
      </c>
      <c r="D111" s="31" t="s">
        <v>128</v>
      </c>
      <c r="E111" s="31" t="s">
        <v>30</v>
      </c>
      <c r="F111" s="31" t="s">
        <v>31</v>
      </c>
      <c r="G111" s="31" t="s">
        <v>129</v>
      </c>
      <c r="H111" s="31" t="s">
        <v>33</v>
      </c>
      <c r="I111" s="31" t="s">
        <v>154</v>
      </c>
      <c r="J111" s="31" t="s">
        <v>35</v>
      </c>
      <c r="K111" s="34" t="s">
        <v>36</v>
      </c>
      <c r="L111" s="9" t="s">
        <v>33</v>
      </c>
      <c r="M111" s="9" t="s">
        <v>33</v>
      </c>
      <c r="N111" s="9" t="s">
        <v>37</v>
      </c>
      <c r="O111" s="9" t="s">
        <v>33</v>
      </c>
      <c r="P111" s="68" t="s">
        <v>450</v>
      </c>
      <c r="Q111" s="9" t="s">
        <v>451</v>
      </c>
      <c r="R111" s="10">
        <v>39056</v>
      </c>
      <c r="S111" s="11">
        <v>316940</v>
      </c>
      <c r="T111" s="12">
        <v>12</v>
      </c>
      <c r="U111" s="11">
        <f t="shared" si="15"/>
        <v>26245</v>
      </c>
      <c r="V111" s="11">
        <f t="shared" ca="1" si="14"/>
        <v>134831.24015511465</v>
      </c>
      <c r="W111" s="11" t="s">
        <v>40</v>
      </c>
      <c r="X111" s="9" t="s">
        <v>133</v>
      </c>
      <c r="Y111" s="9" t="s">
        <v>157</v>
      </c>
      <c r="Z111" s="13">
        <v>39600</v>
      </c>
      <c r="AA111" s="69"/>
    </row>
    <row r="112" spans="1:27">
      <c r="A112" s="31">
        <v>2007</v>
      </c>
      <c r="B112" s="31">
        <v>2006</v>
      </c>
      <c r="C112" s="31" t="s">
        <v>28</v>
      </c>
      <c r="D112" s="31" t="s">
        <v>128</v>
      </c>
      <c r="E112" s="31" t="s">
        <v>30</v>
      </c>
      <c r="F112" s="31" t="s">
        <v>31</v>
      </c>
      <c r="G112" s="31" t="s">
        <v>129</v>
      </c>
      <c r="H112" s="31" t="s">
        <v>33</v>
      </c>
      <c r="I112" s="31" t="s">
        <v>154</v>
      </c>
      <c r="J112" s="31" t="s">
        <v>35</v>
      </c>
      <c r="K112" s="34" t="s">
        <v>36</v>
      </c>
      <c r="L112" s="9" t="s">
        <v>33</v>
      </c>
      <c r="M112" s="9" t="s">
        <v>33</v>
      </c>
      <c r="N112" s="9" t="s">
        <v>37</v>
      </c>
      <c r="O112" s="9" t="s">
        <v>33</v>
      </c>
      <c r="P112" s="68" t="s">
        <v>452</v>
      </c>
      <c r="Q112" s="9" t="s">
        <v>453</v>
      </c>
      <c r="R112" s="10">
        <v>39057</v>
      </c>
      <c r="S112" s="11">
        <v>316940</v>
      </c>
      <c r="T112" s="12">
        <v>12</v>
      </c>
      <c r="U112" s="11">
        <f t="shared" si="15"/>
        <v>26245</v>
      </c>
      <c r="V112" s="11">
        <f t="shared" ca="1" si="14"/>
        <v>134903.1442647037</v>
      </c>
      <c r="W112" s="11" t="s">
        <v>40</v>
      </c>
      <c r="X112" s="9" t="s">
        <v>133</v>
      </c>
      <c r="Y112" s="9" t="s">
        <v>157</v>
      </c>
      <c r="Z112" s="13">
        <v>39600</v>
      </c>
      <c r="AA112" s="69"/>
    </row>
    <row r="113" spans="1:27">
      <c r="A113" s="31">
        <v>2008</v>
      </c>
      <c r="B113" s="31">
        <v>2006</v>
      </c>
      <c r="C113" s="31" t="s">
        <v>28</v>
      </c>
      <c r="D113" s="31" t="s">
        <v>128</v>
      </c>
      <c r="E113" s="31" t="s">
        <v>30</v>
      </c>
      <c r="F113" s="31" t="s">
        <v>31</v>
      </c>
      <c r="G113" s="31" t="s">
        <v>129</v>
      </c>
      <c r="H113" s="31" t="s">
        <v>33</v>
      </c>
      <c r="I113" s="31" t="s">
        <v>154</v>
      </c>
      <c r="J113" s="31" t="s">
        <v>35</v>
      </c>
      <c r="K113" s="34" t="s">
        <v>36</v>
      </c>
      <c r="L113" s="9" t="s">
        <v>33</v>
      </c>
      <c r="M113" s="9" t="s">
        <v>33</v>
      </c>
      <c r="N113" s="9" t="s">
        <v>37</v>
      </c>
      <c r="O113" s="9" t="s">
        <v>33</v>
      </c>
      <c r="P113" s="68" t="s">
        <v>454</v>
      </c>
      <c r="Q113" s="9" t="s">
        <v>455</v>
      </c>
      <c r="R113" s="10">
        <v>39058</v>
      </c>
      <c r="S113" s="11">
        <v>316940</v>
      </c>
      <c r="T113" s="12">
        <v>12</v>
      </c>
      <c r="U113" s="11">
        <f t="shared" si="15"/>
        <v>26245</v>
      </c>
      <c r="V113" s="11">
        <f t="shared" ca="1" si="14"/>
        <v>134975.04837429273</v>
      </c>
      <c r="W113" s="11" t="s">
        <v>40</v>
      </c>
      <c r="X113" s="9" t="s">
        <v>133</v>
      </c>
      <c r="Y113" s="9" t="s">
        <v>157</v>
      </c>
      <c r="Z113" s="13">
        <v>39600</v>
      </c>
      <c r="AA113" s="69"/>
    </row>
    <row r="114" spans="1:27">
      <c r="A114" s="31">
        <v>2009</v>
      </c>
      <c r="B114" s="31">
        <v>2006</v>
      </c>
      <c r="C114" s="31" t="s">
        <v>28</v>
      </c>
      <c r="D114" s="31" t="s">
        <v>128</v>
      </c>
      <c r="E114" s="31" t="s">
        <v>30</v>
      </c>
      <c r="F114" s="31" t="s">
        <v>31</v>
      </c>
      <c r="G114" s="31" t="s">
        <v>129</v>
      </c>
      <c r="H114" s="31" t="s">
        <v>33</v>
      </c>
      <c r="I114" s="31" t="s">
        <v>154</v>
      </c>
      <c r="J114" s="31" t="s">
        <v>35</v>
      </c>
      <c r="K114" s="34" t="s">
        <v>36</v>
      </c>
      <c r="L114" s="9" t="s">
        <v>33</v>
      </c>
      <c r="M114" s="9" t="s">
        <v>33</v>
      </c>
      <c r="N114" s="9" t="s">
        <v>37</v>
      </c>
      <c r="O114" s="9" t="s">
        <v>33</v>
      </c>
      <c r="P114" s="9" t="s">
        <v>456</v>
      </c>
      <c r="Q114" s="9" t="s">
        <v>457</v>
      </c>
      <c r="R114" s="10">
        <v>39063</v>
      </c>
      <c r="S114" s="11">
        <v>316940</v>
      </c>
      <c r="T114" s="12">
        <v>12</v>
      </c>
      <c r="U114" s="11">
        <f t="shared" si="15"/>
        <v>26245</v>
      </c>
      <c r="V114" s="11">
        <f t="shared" ca="1" si="14"/>
        <v>135334.56892223793</v>
      </c>
      <c r="W114" s="11" t="s">
        <v>40</v>
      </c>
      <c r="X114" s="9" t="s">
        <v>133</v>
      </c>
      <c r="Y114" s="9" t="s">
        <v>157</v>
      </c>
      <c r="Z114" s="13">
        <v>39600</v>
      </c>
      <c r="AA114" s="69"/>
    </row>
    <row r="115" spans="1:27">
      <c r="A115" s="31">
        <v>2010</v>
      </c>
      <c r="B115" s="31">
        <v>2006</v>
      </c>
      <c r="C115" s="31" t="s">
        <v>28</v>
      </c>
      <c r="D115" s="31" t="s">
        <v>128</v>
      </c>
      <c r="E115" s="31" t="s">
        <v>30</v>
      </c>
      <c r="F115" s="31" t="s">
        <v>31</v>
      </c>
      <c r="G115" s="31" t="s">
        <v>129</v>
      </c>
      <c r="H115" s="31" t="s">
        <v>33</v>
      </c>
      <c r="I115" s="31" t="s">
        <v>154</v>
      </c>
      <c r="J115" s="31" t="s">
        <v>35</v>
      </c>
      <c r="K115" s="34" t="s">
        <v>36</v>
      </c>
      <c r="L115" s="9" t="s">
        <v>33</v>
      </c>
      <c r="M115" s="9" t="s">
        <v>33</v>
      </c>
      <c r="N115" s="9" t="s">
        <v>37</v>
      </c>
      <c r="O115" s="9" t="s">
        <v>33</v>
      </c>
      <c r="P115" s="68" t="s">
        <v>458</v>
      </c>
      <c r="Q115" s="34" t="s">
        <v>459</v>
      </c>
      <c r="R115" s="10">
        <v>39062</v>
      </c>
      <c r="S115" s="11">
        <v>316940</v>
      </c>
      <c r="T115" s="12">
        <v>12</v>
      </c>
      <c r="U115" s="11">
        <f t="shared" si="15"/>
        <v>26245</v>
      </c>
      <c r="V115" s="11">
        <f t="shared" ca="1" si="14"/>
        <v>135262.6648126489</v>
      </c>
      <c r="W115" s="11" t="s">
        <v>40</v>
      </c>
      <c r="X115" s="9" t="s">
        <v>133</v>
      </c>
      <c r="Y115" s="9" t="s">
        <v>157</v>
      </c>
      <c r="Z115" s="13">
        <v>39600</v>
      </c>
      <c r="AA115" s="69"/>
    </row>
    <row r="116" spans="1:27">
      <c r="A116" s="31">
        <v>2011</v>
      </c>
      <c r="B116" s="31">
        <v>2006</v>
      </c>
      <c r="C116" s="31" t="s">
        <v>28</v>
      </c>
      <c r="D116" s="31" t="s">
        <v>128</v>
      </c>
      <c r="E116" s="31" t="s">
        <v>30</v>
      </c>
      <c r="F116" s="31" t="s">
        <v>31</v>
      </c>
      <c r="G116" s="31" t="s">
        <v>129</v>
      </c>
      <c r="H116" s="31" t="s">
        <v>33</v>
      </c>
      <c r="I116" s="31" t="s">
        <v>154</v>
      </c>
      <c r="J116" s="31" t="s">
        <v>35</v>
      </c>
      <c r="K116" s="34" t="s">
        <v>36</v>
      </c>
      <c r="L116" s="9" t="s">
        <v>33</v>
      </c>
      <c r="M116" s="9" t="s">
        <v>33</v>
      </c>
      <c r="N116" s="9" t="s">
        <v>37</v>
      </c>
      <c r="O116" s="9" t="s">
        <v>33</v>
      </c>
      <c r="P116" s="9" t="s">
        <v>460</v>
      </c>
      <c r="Q116" s="9" t="s">
        <v>461</v>
      </c>
      <c r="R116" s="10">
        <v>39104</v>
      </c>
      <c r="S116" s="11">
        <v>316940</v>
      </c>
      <c r="T116" s="12">
        <v>12</v>
      </c>
      <c r="U116" s="11">
        <f t="shared" si="15"/>
        <v>26245</v>
      </c>
      <c r="V116" s="11">
        <f t="shared" ca="1" si="14"/>
        <v>138282.63741538863</v>
      </c>
      <c r="W116" s="11" t="s">
        <v>40</v>
      </c>
      <c r="X116" s="9" t="s">
        <v>133</v>
      </c>
      <c r="Y116" s="9" t="s">
        <v>157</v>
      </c>
      <c r="Z116" s="13">
        <v>39600</v>
      </c>
      <c r="AA116" s="69"/>
    </row>
    <row r="117" spans="1:27">
      <c r="A117" s="31">
        <v>2012</v>
      </c>
      <c r="B117" s="31">
        <v>2006</v>
      </c>
      <c r="C117" s="31" t="s">
        <v>28</v>
      </c>
      <c r="D117" s="31" t="s">
        <v>128</v>
      </c>
      <c r="E117" s="31" t="s">
        <v>30</v>
      </c>
      <c r="F117" s="31" t="s">
        <v>31</v>
      </c>
      <c r="G117" s="31" t="s">
        <v>129</v>
      </c>
      <c r="H117" s="31" t="s">
        <v>33</v>
      </c>
      <c r="I117" s="31" t="s">
        <v>154</v>
      </c>
      <c r="J117" s="31" t="s">
        <v>35</v>
      </c>
      <c r="K117" s="34" t="s">
        <v>36</v>
      </c>
      <c r="L117" s="9" t="s">
        <v>33</v>
      </c>
      <c r="M117" s="9" t="s">
        <v>33</v>
      </c>
      <c r="N117" s="9" t="s">
        <v>37</v>
      </c>
      <c r="O117" s="9" t="s">
        <v>33</v>
      </c>
      <c r="P117" s="9" t="s">
        <v>462</v>
      </c>
      <c r="Q117" s="34" t="s">
        <v>463</v>
      </c>
      <c r="R117" s="10">
        <v>39066</v>
      </c>
      <c r="S117" s="11">
        <v>316940</v>
      </c>
      <c r="T117" s="12">
        <v>12</v>
      </c>
      <c r="U117" s="11">
        <f t="shared" si="15"/>
        <v>26245</v>
      </c>
      <c r="V117" s="11">
        <f t="shared" ca="1" si="14"/>
        <v>135550.28125100507</v>
      </c>
      <c r="W117" s="11" t="s">
        <v>40</v>
      </c>
      <c r="X117" s="9" t="s">
        <v>133</v>
      </c>
      <c r="Y117" s="9" t="s">
        <v>157</v>
      </c>
      <c r="Z117" s="13">
        <v>39600</v>
      </c>
      <c r="AA117" s="69"/>
    </row>
    <row r="118" spans="1:27">
      <c r="A118" s="31">
        <v>2013</v>
      </c>
      <c r="B118" s="31">
        <v>2006</v>
      </c>
      <c r="C118" s="31" t="s">
        <v>28</v>
      </c>
      <c r="D118" s="31" t="s">
        <v>128</v>
      </c>
      <c r="E118" s="31" t="s">
        <v>30</v>
      </c>
      <c r="F118" s="31" t="s">
        <v>31</v>
      </c>
      <c r="G118" s="31" t="s">
        <v>129</v>
      </c>
      <c r="H118" s="31" t="s">
        <v>33</v>
      </c>
      <c r="I118" s="31" t="s">
        <v>154</v>
      </c>
      <c r="J118" s="31" t="s">
        <v>35</v>
      </c>
      <c r="K118" s="34" t="s">
        <v>36</v>
      </c>
      <c r="L118" s="9" t="s">
        <v>33</v>
      </c>
      <c r="M118" s="9" t="s">
        <v>33</v>
      </c>
      <c r="N118" s="9" t="s">
        <v>37</v>
      </c>
      <c r="O118" s="9" t="s">
        <v>33</v>
      </c>
      <c r="P118" s="9" t="s">
        <v>464</v>
      </c>
      <c r="Q118" s="34" t="s">
        <v>465</v>
      </c>
      <c r="R118" s="10">
        <v>39070</v>
      </c>
      <c r="S118" s="11">
        <v>316940</v>
      </c>
      <c r="T118" s="12">
        <v>12</v>
      </c>
      <c r="U118" s="11">
        <f t="shared" si="15"/>
        <v>26245</v>
      </c>
      <c r="V118" s="11">
        <f t="shared" ca="1" si="14"/>
        <v>135837.89768936121</v>
      </c>
      <c r="W118" s="11" t="s">
        <v>40</v>
      </c>
      <c r="X118" s="9" t="s">
        <v>133</v>
      </c>
      <c r="Y118" s="9" t="s">
        <v>157</v>
      </c>
      <c r="Z118" s="13">
        <v>39600</v>
      </c>
      <c r="AA118" s="69"/>
    </row>
    <row r="119" spans="1:27">
      <c r="A119" s="31">
        <v>2014</v>
      </c>
      <c r="B119" s="31">
        <v>2006</v>
      </c>
      <c r="C119" s="31" t="s">
        <v>28</v>
      </c>
      <c r="D119" s="31" t="s">
        <v>128</v>
      </c>
      <c r="E119" s="31" t="s">
        <v>30</v>
      </c>
      <c r="F119" s="31" t="s">
        <v>31</v>
      </c>
      <c r="G119" s="31" t="s">
        <v>129</v>
      </c>
      <c r="H119" s="31" t="s">
        <v>33</v>
      </c>
      <c r="I119" s="31" t="s">
        <v>154</v>
      </c>
      <c r="J119" s="31" t="s">
        <v>35</v>
      </c>
      <c r="K119" s="34" t="s">
        <v>36</v>
      </c>
      <c r="L119" s="9" t="s">
        <v>33</v>
      </c>
      <c r="M119" s="9" t="s">
        <v>33</v>
      </c>
      <c r="N119" s="9" t="s">
        <v>37</v>
      </c>
      <c r="O119" s="9" t="s">
        <v>33</v>
      </c>
      <c r="P119" s="9" t="s">
        <v>466</v>
      </c>
      <c r="Q119" s="34" t="s">
        <v>467</v>
      </c>
      <c r="R119" s="10">
        <v>39071</v>
      </c>
      <c r="S119" s="11">
        <v>316940</v>
      </c>
      <c r="T119" s="12">
        <v>12</v>
      </c>
      <c r="U119" s="11">
        <f t="shared" si="15"/>
        <v>26245</v>
      </c>
      <c r="V119" s="11">
        <f t="shared" ca="1" si="14"/>
        <v>135909.80179895027</v>
      </c>
      <c r="W119" s="11" t="s">
        <v>40</v>
      </c>
      <c r="X119" s="9" t="s">
        <v>133</v>
      </c>
      <c r="Y119" s="9" t="s">
        <v>157</v>
      </c>
      <c r="Z119" s="13">
        <v>39600</v>
      </c>
      <c r="AA119" s="69"/>
    </row>
    <row r="120" spans="1:27">
      <c r="A120" s="31">
        <v>2015</v>
      </c>
      <c r="B120" s="31">
        <v>2006</v>
      </c>
      <c r="C120" s="31" t="s">
        <v>28</v>
      </c>
      <c r="D120" s="31" t="s">
        <v>128</v>
      </c>
      <c r="E120" s="31" t="s">
        <v>30</v>
      </c>
      <c r="F120" s="31" t="s">
        <v>31</v>
      </c>
      <c r="G120" s="31" t="s">
        <v>129</v>
      </c>
      <c r="H120" s="31" t="s">
        <v>33</v>
      </c>
      <c r="I120" s="31" t="s">
        <v>154</v>
      </c>
      <c r="J120" s="31" t="s">
        <v>35</v>
      </c>
      <c r="K120" s="34" t="s">
        <v>36</v>
      </c>
      <c r="L120" s="9" t="s">
        <v>33</v>
      </c>
      <c r="M120" s="9" t="s">
        <v>33</v>
      </c>
      <c r="N120" s="9" t="s">
        <v>37</v>
      </c>
      <c r="O120" s="9" t="s">
        <v>33</v>
      </c>
      <c r="P120" s="9" t="s">
        <v>468</v>
      </c>
      <c r="Q120" s="34" t="s">
        <v>469</v>
      </c>
      <c r="R120" s="10">
        <v>39072</v>
      </c>
      <c r="S120" s="11">
        <v>316940</v>
      </c>
      <c r="T120" s="12">
        <v>12</v>
      </c>
      <c r="U120" s="11">
        <f t="shared" si="15"/>
        <v>26245</v>
      </c>
      <c r="V120" s="11">
        <f t="shared" ca="1" si="14"/>
        <v>135981.7059085393</v>
      </c>
      <c r="W120" s="11" t="s">
        <v>40</v>
      </c>
      <c r="X120" s="9" t="s">
        <v>133</v>
      </c>
      <c r="Y120" s="9" t="s">
        <v>157</v>
      </c>
      <c r="Z120" s="13">
        <v>39600</v>
      </c>
      <c r="AA120" s="69"/>
    </row>
    <row r="121" spans="1:27">
      <c r="A121" s="31">
        <v>2016</v>
      </c>
      <c r="B121" s="31">
        <v>2006</v>
      </c>
      <c r="C121" s="31" t="s">
        <v>28</v>
      </c>
      <c r="D121" s="31" t="s">
        <v>128</v>
      </c>
      <c r="E121" s="31" t="s">
        <v>30</v>
      </c>
      <c r="F121" s="31" t="s">
        <v>31</v>
      </c>
      <c r="G121" s="31" t="s">
        <v>129</v>
      </c>
      <c r="H121" s="31" t="s">
        <v>33</v>
      </c>
      <c r="I121" s="31" t="s">
        <v>154</v>
      </c>
      <c r="J121" s="31" t="s">
        <v>35</v>
      </c>
      <c r="K121" s="34" t="s">
        <v>36</v>
      </c>
      <c r="L121" s="9" t="s">
        <v>33</v>
      </c>
      <c r="M121" s="9" t="s">
        <v>33</v>
      </c>
      <c r="N121" s="9" t="s">
        <v>37</v>
      </c>
      <c r="O121" s="9" t="s">
        <v>33</v>
      </c>
      <c r="P121" s="9" t="s">
        <v>470</v>
      </c>
      <c r="Q121" s="34" t="s">
        <v>471</v>
      </c>
      <c r="R121" s="10">
        <v>39073</v>
      </c>
      <c r="S121" s="11">
        <v>316753</v>
      </c>
      <c r="T121" s="12">
        <v>12</v>
      </c>
      <c r="U121" s="11">
        <f t="shared" si="15"/>
        <v>26229.416666666668</v>
      </c>
      <c r="V121" s="11">
        <f t="shared" ca="1" si="14"/>
        <v>135974.01382496968</v>
      </c>
      <c r="W121" s="11" t="s">
        <v>40</v>
      </c>
      <c r="X121" s="9" t="s">
        <v>133</v>
      </c>
      <c r="Y121" s="9" t="s">
        <v>157</v>
      </c>
      <c r="Z121" s="13">
        <v>39600</v>
      </c>
      <c r="AA121" s="69"/>
    </row>
    <row r="122" spans="1:27">
      <c r="A122" s="31">
        <v>2017</v>
      </c>
      <c r="B122" s="31">
        <v>2006</v>
      </c>
      <c r="C122" s="31" t="s">
        <v>28</v>
      </c>
      <c r="D122" s="31" t="s">
        <v>128</v>
      </c>
      <c r="E122" s="31" t="s">
        <v>30</v>
      </c>
      <c r="F122" s="31" t="s">
        <v>31</v>
      </c>
      <c r="G122" s="31" t="s">
        <v>129</v>
      </c>
      <c r="H122" s="31" t="s">
        <v>33</v>
      </c>
      <c r="I122" s="31" t="s">
        <v>154</v>
      </c>
      <c r="J122" s="31" t="s">
        <v>35</v>
      </c>
      <c r="K122" s="34" t="s">
        <v>36</v>
      </c>
      <c r="L122" s="9" t="s">
        <v>33</v>
      </c>
      <c r="M122" s="9" t="s">
        <v>33</v>
      </c>
      <c r="N122" s="9" t="s">
        <v>37</v>
      </c>
      <c r="O122" s="9" t="s">
        <v>33</v>
      </c>
      <c r="P122" s="9" t="s">
        <v>472</v>
      </c>
      <c r="Q122" s="9" t="s">
        <v>473</v>
      </c>
      <c r="R122" s="10">
        <v>39112</v>
      </c>
      <c r="S122" s="11">
        <v>316940</v>
      </c>
      <c r="T122" s="12">
        <v>12</v>
      </c>
      <c r="U122" s="11">
        <f t="shared" si="15"/>
        <v>26245</v>
      </c>
      <c r="V122" s="11">
        <f t="shared" ca="1" si="14"/>
        <v>138857.87029210097</v>
      </c>
      <c r="W122" s="11" t="s">
        <v>40</v>
      </c>
      <c r="X122" s="9" t="s">
        <v>133</v>
      </c>
      <c r="Y122" s="9" t="s">
        <v>157</v>
      </c>
      <c r="Z122" s="13">
        <v>39600</v>
      </c>
      <c r="AA122" s="69"/>
    </row>
    <row r="123" spans="1:27">
      <c r="A123" s="31">
        <v>2018</v>
      </c>
      <c r="B123" s="31">
        <v>2006</v>
      </c>
      <c r="C123" s="31" t="s">
        <v>28</v>
      </c>
      <c r="D123" s="31" t="s">
        <v>128</v>
      </c>
      <c r="E123" s="31" t="s">
        <v>30</v>
      </c>
      <c r="F123" s="31" t="s">
        <v>31</v>
      </c>
      <c r="G123" s="31" t="s">
        <v>129</v>
      </c>
      <c r="H123" s="31" t="s">
        <v>33</v>
      </c>
      <c r="I123" s="31" t="s">
        <v>154</v>
      </c>
      <c r="J123" s="31" t="s">
        <v>35</v>
      </c>
      <c r="K123" s="34" t="s">
        <v>36</v>
      </c>
      <c r="L123" s="9" t="s">
        <v>33</v>
      </c>
      <c r="M123" s="9" t="s">
        <v>33</v>
      </c>
      <c r="N123" s="9" t="s">
        <v>37</v>
      </c>
      <c r="O123" s="9" t="s">
        <v>33</v>
      </c>
      <c r="P123" s="9" t="s">
        <v>474</v>
      </c>
      <c r="Q123" s="9" t="s">
        <v>475</v>
      </c>
      <c r="R123" s="10">
        <v>39112</v>
      </c>
      <c r="S123" s="11">
        <v>316940</v>
      </c>
      <c r="T123" s="12">
        <v>12</v>
      </c>
      <c r="U123" s="11">
        <f t="shared" si="15"/>
        <v>26245</v>
      </c>
      <c r="V123" s="11">
        <f t="shared" ca="1" si="14"/>
        <v>138857.87029210097</v>
      </c>
      <c r="W123" s="11" t="s">
        <v>40</v>
      </c>
      <c r="X123" s="9" t="s">
        <v>133</v>
      </c>
      <c r="Y123" s="9" t="s">
        <v>157</v>
      </c>
      <c r="Z123" s="13">
        <v>39600</v>
      </c>
      <c r="AA123" s="69"/>
    </row>
    <row r="124" spans="1:27">
      <c r="A124" s="31">
        <v>2019</v>
      </c>
      <c r="B124" s="31">
        <v>2006</v>
      </c>
      <c r="C124" s="31" t="s">
        <v>28</v>
      </c>
      <c r="D124" s="31" t="s">
        <v>128</v>
      </c>
      <c r="E124" s="31" t="s">
        <v>30</v>
      </c>
      <c r="F124" s="31" t="s">
        <v>31</v>
      </c>
      <c r="G124" s="31" t="s">
        <v>129</v>
      </c>
      <c r="H124" s="31" t="s">
        <v>33</v>
      </c>
      <c r="I124" s="31" t="s">
        <v>154</v>
      </c>
      <c r="J124" s="31" t="s">
        <v>35</v>
      </c>
      <c r="K124" s="34" t="s">
        <v>36</v>
      </c>
      <c r="L124" s="9" t="s">
        <v>33</v>
      </c>
      <c r="M124" s="9" t="s">
        <v>33</v>
      </c>
      <c r="N124" s="9" t="s">
        <v>37</v>
      </c>
      <c r="O124" s="9" t="s">
        <v>33</v>
      </c>
      <c r="P124" s="9" t="s">
        <v>476</v>
      </c>
      <c r="Q124" s="9" t="s">
        <v>477</v>
      </c>
      <c r="R124" s="10">
        <v>39108</v>
      </c>
      <c r="S124" s="11">
        <v>316940</v>
      </c>
      <c r="T124" s="12">
        <v>12</v>
      </c>
      <c r="U124" s="11">
        <f t="shared" si="15"/>
        <v>26245</v>
      </c>
      <c r="V124" s="11">
        <f t="shared" ca="1" si="14"/>
        <v>138570.2538537448</v>
      </c>
      <c r="W124" s="11" t="s">
        <v>40</v>
      </c>
      <c r="X124" s="9" t="s">
        <v>133</v>
      </c>
      <c r="Y124" s="9" t="s">
        <v>157</v>
      </c>
      <c r="Z124" s="13">
        <v>39600</v>
      </c>
      <c r="AA124" s="69"/>
    </row>
    <row r="125" spans="1:27">
      <c r="A125" s="31">
        <v>2020</v>
      </c>
      <c r="B125" s="31">
        <v>2006</v>
      </c>
      <c r="C125" s="31" t="s">
        <v>28</v>
      </c>
      <c r="D125" s="31" t="s">
        <v>128</v>
      </c>
      <c r="E125" s="31" t="s">
        <v>30</v>
      </c>
      <c r="F125" s="31" t="s">
        <v>31</v>
      </c>
      <c r="G125" s="31" t="s">
        <v>129</v>
      </c>
      <c r="H125" s="31" t="s">
        <v>33</v>
      </c>
      <c r="I125" s="31" t="s">
        <v>154</v>
      </c>
      <c r="J125" s="31" t="s">
        <v>35</v>
      </c>
      <c r="K125" s="34" t="s">
        <v>36</v>
      </c>
      <c r="L125" s="9" t="s">
        <v>33</v>
      </c>
      <c r="M125" s="9" t="s">
        <v>33</v>
      </c>
      <c r="N125" s="9" t="s">
        <v>37</v>
      </c>
      <c r="O125" s="9" t="s">
        <v>33</v>
      </c>
      <c r="P125" s="9" t="s">
        <v>478</v>
      </c>
      <c r="Q125" s="9" t="s">
        <v>479</v>
      </c>
      <c r="R125" s="10">
        <v>39108</v>
      </c>
      <c r="S125" s="11">
        <v>316940</v>
      </c>
      <c r="T125" s="12">
        <v>12</v>
      </c>
      <c r="U125" s="11">
        <f t="shared" si="15"/>
        <v>26245</v>
      </c>
      <c r="V125" s="11">
        <f t="shared" ca="1" si="14"/>
        <v>138570.2538537448</v>
      </c>
      <c r="W125" s="11" t="s">
        <v>40</v>
      </c>
      <c r="X125" s="9" t="s">
        <v>133</v>
      </c>
      <c r="Y125" s="9" t="s">
        <v>157</v>
      </c>
      <c r="Z125" s="13">
        <v>39600</v>
      </c>
      <c r="AA125" s="69"/>
    </row>
    <row r="126" spans="1:27">
      <c r="A126" s="31">
        <v>2021</v>
      </c>
      <c r="B126" s="31">
        <v>2006</v>
      </c>
      <c r="C126" s="31" t="s">
        <v>28</v>
      </c>
      <c r="D126" s="31" t="s">
        <v>128</v>
      </c>
      <c r="E126" s="31" t="s">
        <v>30</v>
      </c>
      <c r="F126" s="31" t="s">
        <v>31</v>
      </c>
      <c r="G126" s="31" t="s">
        <v>129</v>
      </c>
      <c r="H126" s="31" t="s">
        <v>33</v>
      </c>
      <c r="I126" s="31" t="s">
        <v>154</v>
      </c>
      <c r="J126" s="31" t="s">
        <v>35</v>
      </c>
      <c r="K126" s="34" t="s">
        <v>36</v>
      </c>
      <c r="L126" s="9" t="s">
        <v>33</v>
      </c>
      <c r="M126" s="9" t="s">
        <v>33</v>
      </c>
      <c r="N126" s="9" t="s">
        <v>37</v>
      </c>
      <c r="O126" s="9" t="s">
        <v>33</v>
      </c>
      <c r="P126" s="9" t="s">
        <v>480</v>
      </c>
      <c r="Q126" s="9" t="s">
        <v>481</v>
      </c>
      <c r="R126" s="10">
        <v>39112</v>
      </c>
      <c r="S126" s="11">
        <v>316940</v>
      </c>
      <c r="T126" s="12">
        <v>12</v>
      </c>
      <c r="U126" s="11">
        <f t="shared" si="15"/>
        <v>26245</v>
      </c>
      <c r="V126" s="11">
        <f t="shared" ca="1" si="14"/>
        <v>138857.87029210097</v>
      </c>
      <c r="W126" s="11" t="s">
        <v>40</v>
      </c>
      <c r="X126" s="9" t="s">
        <v>133</v>
      </c>
      <c r="Y126" s="9" t="s">
        <v>157</v>
      </c>
      <c r="Z126" s="13">
        <v>39600</v>
      </c>
      <c r="AA126" s="69"/>
    </row>
    <row r="127" spans="1:27">
      <c r="A127" s="31">
        <v>2022</v>
      </c>
      <c r="B127" s="31">
        <v>2007</v>
      </c>
      <c r="C127" s="31" t="s">
        <v>28</v>
      </c>
      <c r="D127" s="31" t="s">
        <v>128</v>
      </c>
      <c r="E127" s="31" t="s">
        <v>30</v>
      </c>
      <c r="F127" s="31" t="s">
        <v>31</v>
      </c>
      <c r="G127" s="31" t="s">
        <v>129</v>
      </c>
      <c r="H127" s="31" t="s">
        <v>33</v>
      </c>
      <c r="I127" s="31" t="s">
        <v>154</v>
      </c>
      <c r="J127" s="31" t="s">
        <v>35</v>
      </c>
      <c r="K127" s="9" t="s">
        <v>36</v>
      </c>
      <c r="L127" s="9" t="s">
        <v>33</v>
      </c>
      <c r="M127" s="9" t="s">
        <v>33</v>
      </c>
      <c r="N127" s="9" t="s">
        <v>37</v>
      </c>
      <c r="O127" s="9" t="s">
        <v>33</v>
      </c>
      <c r="P127" s="9" t="s">
        <v>482</v>
      </c>
      <c r="Q127" s="9" t="s">
        <v>483</v>
      </c>
      <c r="R127" s="10">
        <v>39112</v>
      </c>
      <c r="S127" s="11">
        <v>316940</v>
      </c>
      <c r="T127" s="12">
        <v>12</v>
      </c>
      <c r="U127" s="11">
        <f t="shared" si="15"/>
        <v>26245</v>
      </c>
      <c r="V127" s="11">
        <f t="shared" ca="1" si="14"/>
        <v>138857.87029210097</v>
      </c>
      <c r="W127" s="11" t="s">
        <v>40</v>
      </c>
      <c r="X127" s="9" t="s">
        <v>133</v>
      </c>
      <c r="Y127" s="9" t="s">
        <v>157</v>
      </c>
      <c r="Z127" s="13">
        <v>39600</v>
      </c>
      <c r="AA127" s="69"/>
    </row>
    <row r="128" spans="1:27">
      <c r="A128" s="31">
        <v>2023</v>
      </c>
      <c r="B128" s="31">
        <v>2007</v>
      </c>
      <c r="C128" s="31" t="s">
        <v>28</v>
      </c>
      <c r="D128" s="31" t="s">
        <v>128</v>
      </c>
      <c r="E128" s="31" t="s">
        <v>30</v>
      </c>
      <c r="F128" s="31" t="s">
        <v>31</v>
      </c>
      <c r="G128" s="31" t="s">
        <v>129</v>
      </c>
      <c r="H128" s="31" t="s">
        <v>33</v>
      </c>
      <c r="I128" s="31" t="s">
        <v>154</v>
      </c>
      <c r="J128" s="31" t="s">
        <v>35</v>
      </c>
      <c r="K128" s="9" t="s">
        <v>36</v>
      </c>
      <c r="L128" s="9" t="s">
        <v>33</v>
      </c>
      <c r="M128" s="9" t="s">
        <v>33</v>
      </c>
      <c r="N128" s="9" t="s">
        <v>37</v>
      </c>
      <c r="O128" s="9" t="s">
        <v>33</v>
      </c>
      <c r="P128" s="9" t="s">
        <v>484</v>
      </c>
      <c r="Q128" s="9" t="s">
        <v>485</v>
      </c>
      <c r="R128" s="10">
        <v>39112</v>
      </c>
      <c r="S128" s="11">
        <v>316940</v>
      </c>
      <c r="T128" s="12">
        <v>12</v>
      </c>
      <c r="U128" s="11">
        <f t="shared" si="15"/>
        <v>26245</v>
      </c>
      <c r="V128" s="11">
        <f t="shared" ca="1" si="14"/>
        <v>138857.87029210097</v>
      </c>
      <c r="W128" s="11" t="s">
        <v>40</v>
      </c>
      <c r="X128" s="9" t="s">
        <v>133</v>
      </c>
      <c r="Y128" s="9" t="s">
        <v>157</v>
      </c>
      <c r="Z128" s="13">
        <v>39600</v>
      </c>
      <c r="AA128" s="69"/>
    </row>
    <row r="129" spans="1:27">
      <c r="A129" s="31">
        <v>2024</v>
      </c>
      <c r="B129" s="31">
        <v>2007</v>
      </c>
      <c r="C129" s="31" t="s">
        <v>28</v>
      </c>
      <c r="D129" s="31" t="s">
        <v>128</v>
      </c>
      <c r="E129" s="31" t="s">
        <v>30</v>
      </c>
      <c r="F129" s="31" t="s">
        <v>31</v>
      </c>
      <c r="G129" s="31" t="s">
        <v>129</v>
      </c>
      <c r="H129" s="31" t="s">
        <v>33</v>
      </c>
      <c r="I129" s="31" t="s">
        <v>154</v>
      </c>
      <c r="J129" s="31" t="s">
        <v>35</v>
      </c>
      <c r="K129" s="34" t="s">
        <v>36</v>
      </c>
      <c r="L129" s="9" t="s">
        <v>33</v>
      </c>
      <c r="M129" s="9" t="s">
        <v>33</v>
      </c>
      <c r="N129" s="9" t="s">
        <v>37</v>
      </c>
      <c r="O129" s="9" t="s">
        <v>33</v>
      </c>
      <c r="P129" s="9" t="s">
        <v>486</v>
      </c>
      <c r="Q129" s="9" t="s">
        <v>487</v>
      </c>
      <c r="R129" s="10">
        <v>39113</v>
      </c>
      <c r="S129" s="11">
        <v>316940</v>
      </c>
      <c r="T129" s="12">
        <v>12</v>
      </c>
      <c r="U129" s="11">
        <f t="shared" si="15"/>
        <v>26245</v>
      </c>
      <c r="V129" s="11">
        <f t="shared" ca="1" si="14"/>
        <v>138929.77440169</v>
      </c>
      <c r="W129" s="11" t="s">
        <v>40</v>
      </c>
      <c r="X129" s="9" t="s">
        <v>133</v>
      </c>
      <c r="Y129" s="9" t="s">
        <v>157</v>
      </c>
      <c r="Z129" s="13">
        <v>39600</v>
      </c>
      <c r="AA129" s="69"/>
    </row>
    <row r="130" spans="1:27">
      <c r="A130" s="31">
        <v>2025</v>
      </c>
      <c r="B130" s="31">
        <v>2007</v>
      </c>
      <c r="C130" s="31" t="s">
        <v>28</v>
      </c>
      <c r="D130" s="31" t="s">
        <v>128</v>
      </c>
      <c r="E130" s="31" t="s">
        <v>30</v>
      </c>
      <c r="F130" s="31" t="s">
        <v>31</v>
      </c>
      <c r="G130" s="31" t="s">
        <v>129</v>
      </c>
      <c r="H130" s="31" t="s">
        <v>33</v>
      </c>
      <c r="I130" s="31" t="s">
        <v>154</v>
      </c>
      <c r="J130" s="31" t="s">
        <v>35</v>
      </c>
      <c r="K130" s="9" t="s">
        <v>36</v>
      </c>
      <c r="L130" s="9" t="s">
        <v>33</v>
      </c>
      <c r="M130" s="9" t="s">
        <v>33</v>
      </c>
      <c r="N130" s="9" t="s">
        <v>37</v>
      </c>
      <c r="O130" s="9" t="s">
        <v>33</v>
      </c>
      <c r="P130" s="9" t="s">
        <v>488</v>
      </c>
      <c r="Q130" s="9" t="s">
        <v>489</v>
      </c>
      <c r="R130" s="10">
        <v>39121</v>
      </c>
      <c r="S130" s="11">
        <v>316940</v>
      </c>
      <c r="T130" s="12">
        <v>12</v>
      </c>
      <c r="U130" s="11">
        <f t="shared" si="15"/>
        <v>26245</v>
      </c>
      <c r="V130" s="11">
        <f t="shared" ca="1" si="14"/>
        <v>139505.00727840234</v>
      </c>
      <c r="W130" s="11" t="s">
        <v>40</v>
      </c>
      <c r="X130" s="9" t="s">
        <v>133</v>
      </c>
      <c r="Y130" s="9" t="s">
        <v>157</v>
      </c>
      <c r="Z130" s="13">
        <v>39600</v>
      </c>
      <c r="AA130" s="69"/>
    </row>
    <row r="131" spans="1:27">
      <c r="A131" s="31">
        <v>2026</v>
      </c>
      <c r="B131" s="31">
        <v>2007</v>
      </c>
      <c r="C131" s="31" t="s">
        <v>28</v>
      </c>
      <c r="D131" s="31" t="s">
        <v>128</v>
      </c>
      <c r="E131" s="31" t="s">
        <v>30</v>
      </c>
      <c r="F131" s="31" t="s">
        <v>31</v>
      </c>
      <c r="G131" s="31" t="s">
        <v>129</v>
      </c>
      <c r="H131" s="31" t="s">
        <v>33</v>
      </c>
      <c r="I131" s="31" t="s">
        <v>154</v>
      </c>
      <c r="J131" s="31" t="s">
        <v>35</v>
      </c>
      <c r="K131" s="9" t="s">
        <v>36</v>
      </c>
      <c r="L131" s="9" t="s">
        <v>33</v>
      </c>
      <c r="M131" s="9" t="s">
        <v>33</v>
      </c>
      <c r="N131" s="9" t="s">
        <v>37</v>
      </c>
      <c r="O131" s="9" t="s">
        <v>33</v>
      </c>
      <c r="P131" s="9" t="s">
        <v>490</v>
      </c>
      <c r="Q131" s="34" t="s">
        <v>491</v>
      </c>
      <c r="R131" s="10">
        <v>39121</v>
      </c>
      <c r="S131" s="11">
        <v>316940</v>
      </c>
      <c r="T131" s="12">
        <v>12</v>
      </c>
      <c r="U131" s="11">
        <f t="shared" si="15"/>
        <v>26245</v>
      </c>
      <c r="V131" s="11">
        <f t="shared" ca="1" si="14"/>
        <v>139505.00727840234</v>
      </c>
      <c r="W131" s="11" t="s">
        <v>40</v>
      </c>
      <c r="X131" s="9" t="s">
        <v>133</v>
      </c>
      <c r="Y131" s="9" t="s">
        <v>157</v>
      </c>
      <c r="Z131" s="13">
        <v>39600</v>
      </c>
      <c r="AA131" s="69"/>
    </row>
    <row r="132" spans="1:27">
      <c r="A132" s="31">
        <v>2027</v>
      </c>
      <c r="B132" s="31">
        <v>2007</v>
      </c>
      <c r="C132" s="31" t="s">
        <v>28</v>
      </c>
      <c r="D132" s="31" t="s">
        <v>128</v>
      </c>
      <c r="E132" s="31" t="s">
        <v>30</v>
      </c>
      <c r="F132" s="31" t="s">
        <v>31</v>
      </c>
      <c r="G132" s="31" t="s">
        <v>129</v>
      </c>
      <c r="H132" s="31" t="s">
        <v>33</v>
      </c>
      <c r="I132" s="31" t="s">
        <v>154</v>
      </c>
      <c r="J132" s="31" t="s">
        <v>35</v>
      </c>
      <c r="K132" s="9" t="s">
        <v>36</v>
      </c>
      <c r="L132" s="9" t="s">
        <v>33</v>
      </c>
      <c r="M132" s="9" t="s">
        <v>33</v>
      </c>
      <c r="N132" s="9" t="s">
        <v>37</v>
      </c>
      <c r="O132" s="9" t="s">
        <v>33</v>
      </c>
      <c r="P132" s="9" t="s">
        <v>492</v>
      </c>
      <c r="Q132" s="34" t="s">
        <v>493</v>
      </c>
      <c r="R132" s="10">
        <v>39121</v>
      </c>
      <c r="S132" s="11">
        <v>316940</v>
      </c>
      <c r="T132" s="12">
        <v>12</v>
      </c>
      <c r="U132" s="11">
        <f t="shared" si="15"/>
        <v>26245</v>
      </c>
      <c r="V132" s="11">
        <f t="shared" ca="1" si="14"/>
        <v>139505.00727840234</v>
      </c>
      <c r="W132" s="11" t="s">
        <v>40</v>
      </c>
      <c r="X132" s="9" t="s">
        <v>133</v>
      </c>
      <c r="Y132" s="9" t="s">
        <v>157</v>
      </c>
      <c r="Z132" s="13">
        <v>39600</v>
      </c>
      <c r="AA132" s="69"/>
    </row>
    <row r="133" spans="1:27">
      <c r="A133" s="31">
        <v>2028</v>
      </c>
      <c r="B133" s="31">
        <v>2007</v>
      </c>
      <c r="C133" s="31" t="s">
        <v>28</v>
      </c>
      <c r="D133" s="31" t="s">
        <v>128</v>
      </c>
      <c r="E133" s="31" t="s">
        <v>30</v>
      </c>
      <c r="F133" s="31" t="s">
        <v>31</v>
      </c>
      <c r="G133" s="31" t="s">
        <v>129</v>
      </c>
      <c r="H133" s="31" t="s">
        <v>33</v>
      </c>
      <c r="I133" s="31" t="s">
        <v>154</v>
      </c>
      <c r="J133" s="31" t="s">
        <v>35</v>
      </c>
      <c r="K133" s="9" t="s">
        <v>36</v>
      </c>
      <c r="L133" s="9" t="s">
        <v>33</v>
      </c>
      <c r="M133" s="9" t="s">
        <v>33</v>
      </c>
      <c r="N133" s="9" t="s">
        <v>37</v>
      </c>
      <c r="O133" s="9" t="s">
        <v>33</v>
      </c>
      <c r="P133" s="9" t="s">
        <v>494</v>
      </c>
      <c r="Q133" s="9" t="s">
        <v>495</v>
      </c>
      <c r="R133" s="10">
        <v>39121</v>
      </c>
      <c r="S133" s="11">
        <v>316940</v>
      </c>
      <c r="T133" s="12">
        <v>12</v>
      </c>
      <c r="U133" s="11">
        <f t="shared" si="15"/>
        <v>26245</v>
      </c>
      <c r="V133" s="11">
        <f t="shared" ca="1" si="14"/>
        <v>139505.00727840234</v>
      </c>
      <c r="W133" s="11" t="s">
        <v>40</v>
      </c>
      <c r="X133" s="9" t="s">
        <v>133</v>
      </c>
      <c r="Y133" s="9" t="s">
        <v>157</v>
      </c>
      <c r="Z133" s="13">
        <v>39600</v>
      </c>
      <c r="AA133" s="69"/>
    </row>
    <row r="134" spans="1:27" s="1" customFormat="1">
      <c r="A134" s="31">
        <v>2029</v>
      </c>
      <c r="B134" s="31">
        <v>2007</v>
      </c>
      <c r="C134" s="31" t="s">
        <v>28</v>
      </c>
      <c r="D134" s="31" t="s">
        <v>128</v>
      </c>
      <c r="E134" s="31" t="s">
        <v>30</v>
      </c>
      <c r="F134" s="31" t="s">
        <v>31</v>
      </c>
      <c r="G134" s="31" t="s">
        <v>129</v>
      </c>
      <c r="H134" s="31" t="s">
        <v>33</v>
      </c>
      <c r="I134" s="31" t="s">
        <v>154</v>
      </c>
      <c r="J134" s="31" t="s">
        <v>35</v>
      </c>
      <c r="K134" s="9" t="s">
        <v>36</v>
      </c>
      <c r="L134" s="9" t="s">
        <v>33</v>
      </c>
      <c r="M134" s="9" t="s">
        <v>33</v>
      </c>
      <c r="N134" s="9" t="s">
        <v>33</v>
      </c>
      <c r="O134" s="9" t="s">
        <v>33</v>
      </c>
      <c r="P134" s="9" t="s">
        <v>496</v>
      </c>
      <c r="Q134" s="34" t="s">
        <v>497</v>
      </c>
      <c r="R134" s="10">
        <v>39136</v>
      </c>
      <c r="S134" s="11">
        <v>316940</v>
      </c>
      <c r="T134" s="12">
        <v>12</v>
      </c>
      <c r="U134" s="11">
        <f t="shared" si="15"/>
        <v>26245</v>
      </c>
      <c r="V134" s="11">
        <f t="shared" ca="1" si="14"/>
        <v>140583.56892223796</v>
      </c>
      <c r="W134" s="11" t="s">
        <v>40</v>
      </c>
      <c r="X134" s="9" t="s">
        <v>133</v>
      </c>
      <c r="Y134" s="9" t="s">
        <v>157</v>
      </c>
      <c r="Z134" s="13">
        <v>39600</v>
      </c>
    </row>
    <row r="135" spans="1:27" s="1" customFormat="1">
      <c r="A135" s="31">
        <v>2030</v>
      </c>
      <c r="B135" s="31">
        <v>2007</v>
      </c>
      <c r="C135" s="31" t="s">
        <v>28</v>
      </c>
      <c r="D135" s="31" t="s">
        <v>128</v>
      </c>
      <c r="E135" s="31" t="s">
        <v>30</v>
      </c>
      <c r="F135" s="31" t="s">
        <v>31</v>
      </c>
      <c r="G135" s="31" t="s">
        <v>129</v>
      </c>
      <c r="H135" s="31" t="s">
        <v>33</v>
      </c>
      <c r="I135" s="31" t="s">
        <v>154</v>
      </c>
      <c r="J135" s="31" t="s">
        <v>35</v>
      </c>
      <c r="K135" s="9" t="s">
        <v>36</v>
      </c>
      <c r="L135" s="9" t="s">
        <v>33</v>
      </c>
      <c r="M135" s="9" t="s">
        <v>33</v>
      </c>
      <c r="N135" s="9" t="s">
        <v>33</v>
      </c>
      <c r="O135" s="9" t="s">
        <v>33</v>
      </c>
      <c r="P135" s="9" t="s">
        <v>498</v>
      </c>
      <c r="Q135" s="34" t="s">
        <v>499</v>
      </c>
      <c r="R135" s="59">
        <v>39134</v>
      </c>
      <c r="S135" s="11">
        <v>316940</v>
      </c>
      <c r="T135" s="12">
        <v>12</v>
      </c>
      <c r="U135" s="11">
        <f t="shared" si="15"/>
        <v>26245</v>
      </c>
      <c r="V135" s="11">
        <f t="shared" ca="1" si="14"/>
        <v>140439.76070305984</v>
      </c>
      <c r="W135" s="11" t="s">
        <v>40</v>
      </c>
      <c r="X135" s="9" t="s">
        <v>133</v>
      </c>
      <c r="Y135" s="9" t="s">
        <v>157</v>
      </c>
      <c r="Z135" s="13">
        <v>39600</v>
      </c>
    </row>
    <row r="136" spans="1:27" s="1" customFormat="1">
      <c r="A136" s="31">
        <v>2031</v>
      </c>
      <c r="B136" s="31">
        <v>2007</v>
      </c>
      <c r="C136" s="31" t="s">
        <v>28</v>
      </c>
      <c r="D136" s="31" t="s">
        <v>128</v>
      </c>
      <c r="E136" s="31" t="s">
        <v>30</v>
      </c>
      <c r="F136" s="31" t="s">
        <v>31</v>
      </c>
      <c r="G136" s="31" t="s">
        <v>129</v>
      </c>
      <c r="H136" s="31" t="s">
        <v>33</v>
      </c>
      <c r="I136" s="31" t="s">
        <v>154</v>
      </c>
      <c r="J136" s="31" t="s">
        <v>35</v>
      </c>
      <c r="K136" s="9" t="s">
        <v>36</v>
      </c>
      <c r="L136" s="9" t="s">
        <v>33</v>
      </c>
      <c r="M136" s="9" t="s">
        <v>33</v>
      </c>
      <c r="N136" s="9" t="s">
        <v>37</v>
      </c>
      <c r="O136" s="9" t="s">
        <v>33</v>
      </c>
      <c r="P136" s="9" t="s">
        <v>500</v>
      </c>
      <c r="Q136" s="34" t="s">
        <v>501</v>
      </c>
      <c r="R136" s="59">
        <v>39134</v>
      </c>
      <c r="S136" s="11">
        <v>316940</v>
      </c>
      <c r="T136" s="12">
        <v>12</v>
      </c>
      <c r="U136" s="11">
        <f t="shared" si="15"/>
        <v>26245</v>
      </c>
      <c r="V136" s="11">
        <f t="shared" ca="1" si="14"/>
        <v>140439.76070305984</v>
      </c>
      <c r="W136" s="11" t="s">
        <v>40</v>
      </c>
      <c r="X136" s="9" t="s">
        <v>133</v>
      </c>
      <c r="Y136" s="9" t="s">
        <v>157</v>
      </c>
      <c r="Z136" s="13">
        <v>39600</v>
      </c>
    </row>
    <row r="137" spans="1:27" s="1" customFormat="1">
      <c r="A137" s="31">
        <v>2032</v>
      </c>
      <c r="B137" s="31">
        <v>2007</v>
      </c>
      <c r="C137" s="31" t="s">
        <v>28</v>
      </c>
      <c r="D137" s="31" t="s">
        <v>128</v>
      </c>
      <c r="E137" s="31" t="s">
        <v>30</v>
      </c>
      <c r="F137" s="31" t="s">
        <v>31</v>
      </c>
      <c r="G137" s="31" t="s">
        <v>129</v>
      </c>
      <c r="H137" s="31" t="s">
        <v>33</v>
      </c>
      <c r="I137" s="31" t="s">
        <v>154</v>
      </c>
      <c r="J137" s="31" t="s">
        <v>35</v>
      </c>
      <c r="K137" s="9" t="s">
        <v>36</v>
      </c>
      <c r="L137" s="9" t="s">
        <v>33</v>
      </c>
      <c r="M137" s="9" t="s">
        <v>33</v>
      </c>
      <c r="N137" s="9" t="s">
        <v>37</v>
      </c>
      <c r="O137" s="9" t="s">
        <v>33</v>
      </c>
      <c r="P137" s="9" t="s">
        <v>502</v>
      </c>
      <c r="Q137" s="34" t="s">
        <v>503</v>
      </c>
      <c r="R137" s="59">
        <v>39146</v>
      </c>
      <c r="S137" s="11">
        <v>316940</v>
      </c>
      <c r="T137" s="12">
        <v>12</v>
      </c>
      <c r="U137" s="11">
        <f t="shared" si="15"/>
        <v>26245</v>
      </c>
      <c r="V137" s="11">
        <f t="shared" ca="1" si="14"/>
        <v>141302.61001812835</v>
      </c>
      <c r="W137" s="11" t="s">
        <v>40</v>
      </c>
      <c r="X137" s="9" t="s">
        <v>133</v>
      </c>
      <c r="Y137" s="9" t="s">
        <v>157</v>
      </c>
      <c r="Z137" s="13">
        <v>39600</v>
      </c>
    </row>
    <row r="138" spans="1:27" s="1" customFormat="1">
      <c r="A138" s="31">
        <v>2033</v>
      </c>
      <c r="B138" s="31">
        <v>2007</v>
      </c>
      <c r="C138" s="31" t="s">
        <v>28</v>
      </c>
      <c r="D138" s="31" t="s">
        <v>128</v>
      </c>
      <c r="E138" s="31" t="s">
        <v>30</v>
      </c>
      <c r="F138" s="31" t="s">
        <v>31</v>
      </c>
      <c r="G138" s="31" t="s">
        <v>129</v>
      </c>
      <c r="H138" s="31" t="s">
        <v>33</v>
      </c>
      <c r="I138" s="31" t="s">
        <v>154</v>
      </c>
      <c r="J138" s="31" t="s">
        <v>35</v>
      </c>
      <c r="K138" s="9" t="s">
        <v>36</v>
      </c>
      <c r="L138" s="9" t="s">
        <v>33</v>
      </c>
      <c r="M138" s="9" t="s">
        <v>33</v>
      </c>
      <c r="N138" s="9" t="s">
        <v>37</v>
      </c>
      <c r="O138" s="9" t="s">
        <v>33</v>
      </c>
      <c r="P138" s="9" t="s">
        <v>504</v>
      </c>
      <c r="Q138" s="34" t="s">
        <v>505</v>
      </c>
      <c r="R138" s="59">
        <v>39146</v>
      </c>
      <c r="S138" s="11">
        <v>316940</v>
      </c>
      <c r="T138" s="12">
        <v>12</v>
      </c>
      <c r="U138" s="11">
        <f t="shared" si="15"/>
        <v>26245</v>
      </c>
      <c r="V138" s="11">
        <f t="shared" ca="1" si="14"/>
        <v>141302.61001812835</v>
      </c>
      <c r="W138" s="11" t="s">
        <v>40</v>
      </c>
      <c r="X138" s="9" t="s">
        <v>133</v>
      </c>
      <c r="Y138" s="9" t="s">
        <v>157</v>
      </c>
      <c r="Z138" s="13">
        <v>39600</v>
      </c>
    </row>
    <row r="139" spans="1:27" s="1" customFormat="1" ht="12" customHeight="1">
      <c r="A139" s="31">
        <v>2034</v>
      </c>
      <c r="B139" s="31">
        <v>2007</v>
      </c>
      <c r="C139" s="31" t="s">
        <v>28</v>
      </c>
      <c r="D139" s="31" t="s">
        <v>128</v>
      </c>
      <c r="E139" s="31" t="s">
        <v>30</v>
      </c>
      <c r="F139" s="31" t="s">
        <v>31</v>
      </c>
      <c r="G139" s="31" t="s">
        <v>129</v>
      </c>
      <c r="H139" s="31" t="s">
        <v>33</v>
      </c>
      <c r="I139" s="31" t="s">
        <v>154</v>
      </c>
      <c r="J139" s="31" t="s">
        <v>35</v>
      </c>
      <c r="K139" s="9" t="s">
        <v>36</v>
      </c>
      <c r="L139" s="9" t="s">
        <v>33</v>
      </c>
      <c r="M139" s="9" t="s">
        <v>33</v>
      </c>
      <c r="N139" s="9" t="s">
        <v>37</v>
      </c>
      <c r="O139" s="9" t="s">
        <v>33</v>
      </c>
      <c r="P139" s="9" t="s">
        <v>506</v>
      </c>
      <c r="Q139" s="34" t="s">
        <v>507</v>
      </c>
      <c r="R139" s="59">
        <v>39146</v>
      </c>
      <c r="S139" s="11">
        <v>316940</v>
      </c>
      <c r="T139" s="12">
        <v>12</v>
      </c>
      <c r="U139" s="11">
        <f>IF(S139&gt;0,SLN(S139,2000,12),0)</f>
        <v>26245</v>
      </c>
      <c r="V139" s="11">
        <f ca="1">IF(S139-(U139*((NOW()-R139)/365))&gt;2000,S139-(U139*((NOW()-R139)/365)),2000)</f>
        <v>141302.61001812835</v>
      </c>
      <c r="W139" s="11" t="s">
        <v>40</v>
      </c>
      <c r="X139" s="9" t="s">
        <v>133</v>
      </c>
      <c r="Y139" s="9" t="s">
        <v>157</v>
      </c>
      <c r="Z139" s="13">
        <v>39600</v>
      </c>
    </row>
    <row r="140" spans="1:27" s="1" customFormat="1">
      <c r="A140" s="31">
        <v>2035</v>
      </c>
      <c r="B140" s="31">
        <v>2007</v>
      </c>
      <c r="C140" s="31" t="s">
        <v>28</v>
      </c>
      <c r="D140" s="31" t="s">
        <v>128</v>
      </c>
      <c r="E140" s="31" t="s">
        <v>30</v>
      </c>
      <c r="F140" s="31" t="s">
        <v>31</v>
      </c>
      <c r="G140" s="31" t="s">
        <v>129</v>
      </c>
      <c r="H140" s="31" t="s">
        <v>33</v>
      </c>
      <c r="I140" s="31" t="s">
        <v>154</v>
      </c>
      <c r="J140" s="31" t="s">
        <v>35</v>
      </c>
      <c r="K140" s="9" t="s">
        <v>36</v>
      </c>
      <c r="L140" s="9" t="s">
        <v>33</v>
      </c>
      <c r="M140" s="9" t="s">
        <v>33</v>
      </c>
      <c r="N140" s="9" t="s">
        <v>37</v>
      </c>
      <c r="O140" s="9" t="s">
        <v>33</v>
      </c>
      <c r="P140" s="9" t="s">
        <v>508</v>
      </c>
      <c r="Q140" s="34" t="s">
        <v>509</v>
      </c>
      <c r="R140" s="59">
        <v>39147</v>
      </c>
      <c r="S140" s="11">
        <v>316940</v>
      </c>
      <c r="T140" s="12">
        <v>12</v>
      </c>
      <c r="U140" s="11">
        <f>IF(S140&gt;0,SLN(S140,2000,12),0)</f>
        <v>26245</v>
      </c>
      <c r="V140" s="11">
        <f ca="1">IF(S140-(U140*((NOW()-R140)/365))&gt;2000,S140-(U140*((NOW()-R140)/365)),2000)</f>
        <v>141374.51412771741</v>
      </c>
      <c r="W140" s="11" t="s">
        <v>40</v>
      </c>
      <c r="X140" s="9" t="s">
        <v>133</v>
      </c>
      <c r="Y140" s="9" t="s">
        <v>157</v>
      </c>
      <c r="Z140" s="13">
        <v>39600</v>
      </c>
    </row>
    <row r="141" spans="1:27">
      <c r="A141" s="31">
        <v>2040</v>
      </c>
      <c r="B141" s="31">
        <v>2008</v>
      </c>
      <c r="C141" s="31" t="s">
        <v>28</v>
      </c>
      <c r="D141" s="31" t="s">
        <v>128</v>
      </c>
      <c r="E141" s="31" t="s">
        <v>30</v>
      </c>
      <c r="F141" s="31" t="s">
        <v>31</v>
      </c>
      <c r="G141" s="31" t="s">
        <v>129</v>
      </c>
      <c r="H141" s="31" t="s">
        <v>33</v>
      </c>
      <c r="I141" s="31" t="s">
        <v>154</v>
      </c>
      <c r="J141" s="31" t="s">
        <v>35</v>
      </c>
      <c r="K141" s="9" t="s">
        <v>36</v>
      </c>
      <c r="L141" s="9" t="s">
        <v>33</v>
      </c>
      <c r="M141" s="9" t="s">
        <v>33</v>
      </c>
      <c r="N141" s="9" t="s">
        <v>33</v>
      </c>
      <c r="O141" s="9" t="s">
        <v>33</v>
      </c>
      <c r="P141" s="9" t="s">
        <v>510</v>
      </c>
      <c r="Q141" s="9" t="s">
        <v>511</v>
      </c>
      <c r="R141" s="10">
        <v>39798</v>
      </c>
      <c r="S141" s="11">
        <v>341112</v>
      </c>
      <c r="T141" s="12">
        <v>12</v>
      </c>
      <c r="U141" s="11">
        <f t="shared" si="15"/>
        <v>28259.333333333332</v>
      </c>
      <c r="V141" s="11">
        <f t="shared" ca="1" si="14"/>
        <v>202473.92820350782</v>
      </c>
      <c r="W141" s="11" t="s">
        <v>40</v>
      </c>
      <c r="X141" s="9" t="s">
        <v>133</v>
      </c>
      <c r="Y141" s="9" t="s">
        <v>182</v>
      </c>
      <c r="Z141" s="13">
        <v>39600</v>
      </c>
      <c r="AA141" s="69"/>
    </row>
    <row r="142" spans="1:27">
      <c r="A142" s="31">
        <v>2041</v>
      </c>
      <c r="B142" s="31">
        <v>2008</v>
      </c>
      <c r="C142" s="31" t="s">
        <v>28</v>
      </c>
      <c r="D142" s="31" t="s">
        <v>128</v>
      </c>
      <c r="E142" s="31" t="s">
        <v>30</v>
      </c>
      <c r="F142" s="31" t="s">
        <v>31</v>
      </c>
      <c r="G142" s="31" t="s">
        <v>129</v>
      </c>
      <c r="H142" s="31" t="s">
        <v>33</v>
      </c>
      <c r="I142" s="31" t="s">
        <v>154</v>
      </c>
      <c r="J142" s="31" t="s">
        <v>35</v>
      </c>
      <c r="K142" s="9" t="s">
        <v>36</v>
      </c>
      <c r="L142" s="9" t="s">
        <v>33</v>
      </c>
      <c r="M142" s="9" t="s">
        <v>33</v>
      </c>
      <c r="N142" s="9" t="s">
        <v>37</v>
      </c>
      <c r="O142" s="9" t="s">
        <v>33</v>
      </c>
      <c r="P142" s="9" t="s">
        <v>512</v>
      </c>
      <c r="Q142" s="9" t="s">
        <v>513</v>
      </c>
      <c r="R142" s="10">
        <v>39798</v>
      </c>
      <c r="S142" s="11">
        <v>341112</v>
      </c>
      <c r="T142" s="12">
        <v>12</v>
      </c>
      <c r="U142" s="11">
        <f t="shared" si="15"/>
        <v>28259.333333333332</v>
      </c>
      <c r="V142" s="11">
        <f t="shared" ca="1" si="14"/>
        <v>202473.92820350782</v>
      </c>
      <c r="W142" s="11" t="s">
        <v>40</v>
      </c>
      <c r="X142" s="9" t="s">
        <v>133</v>
      </c>
      <c r="Y142" s="9" t="s">
        <v>182</v>
      </c>
      <c r="Z142" s="13">
        <v>39600</v>
      </c>
      <c r="AA142" s="69"/>
    </row>
    <row r="143" spans="1:27">
      <c r="A143" s="31">
        <v>2042</v>
      </c>
      <c r="B143" s="31">
        <v>2008</v>
      </c>
      <c r="C143" s="31" t="s">
        <v>28</v>
      </c>
      <c r="D143" s="31" t="s">
        <v>128</v>
      </c>
      <c r="E143" s="31" t="s">
        <v>30</v>
      </c>
      <c r="F143" s="31" t="s">
        <v>31</v>
      </c>
      <c r="G143" s="31" t="s">
        <v>129</v>
      </c>
      <c r="H143" s="31" t="s">
        <v>33</v>
      </c>
      <c r="I143" s="31" t="s">
        <v>154</v>
      </c>
      <c r="J143" s="31" t="s">
        <v>35</v>
      </c>
      <c r="K143" s="9" t="s">
        <v>36</v>
      </c>
      <c r="L143" s="9" t="s">
        <v>33</v>
      </c>
      <c r="M143" s="9" t="s">
        <v>33</v>
      </c>
      <c r="N143" s="9" t="s">
        <v>37</v>
      </c>
      <c r="O143" s="9" t="s">
        <v>33</v>
      </c>
      <c r="P143" s="9" t="s">
        <v>514</v>
      </c>
      <c r="Q143" s="9" t="s">
        <v>515</v>
      </c>
      <c r="R143" s="10">
        <v>39798</v>
      </c>
      <c r="S143" s="11">
        <v>341112</v>
      </c>
      <c r="T143" s="12">
        <v>12</v>
      </c>
      <c r="U143" s="11">
        <f t="shared" si="15"/>
        <v>28259.333333333332</v>
      </c>
      <c r="V143" s="11">
        <f t="shared" ca="1" si="14"/>
        <v>202473.92820350782</v>
      </c>
      <c r="W143" s="11" t="s">
        <v>40</v>
      </c>
      <c r="X143" s="9" t="s">
        <v>133</v>
      </c>
      <c r="Y143" s="9" t="s">
        <v>182</v>
      </c>
      <c r="Z143" s="13">
        <v>39600</v>
      </c>
      <c r="AA143" s="69"/>
    </row>
    <row r="144" spans="1:27">
      <c r="A144" s="31">
        <v>2043</v>
      </c>
      <c r="B144" s="31">
        <v>2008</v>
      </c>
      <c r="C144" s="31" t="s">
        <v>28</v>
      </c>
      <c r="D144" s="31" t="s">
        <v>128</v>
      </c>
      <c r="E144" s="31" t="s">
        <v>30</v>
      </c>
      <c r="F144" s="31" t="s">
        <v>31</v>
      </c>
      <c r="G144" s="31" t="s">
        <v>129</v>
      </c>
      <c r="H144" s="31" t="s">
        <v>33</v>
      </c>
      <c r="I144" s="31" t="s">
        <v>154</v>
      </c>
      <c r="J144" s="31" t="s">
        <v>35</v>
      </c>
      <c r="K144" s="9" t="s">
        <v>36</v>
      </c>
      <c r="L144" s="9" t="s">
        <v>33</v>
      </c>
      <c r="M144" s="9" t="s">
        <v>33</v>
      </c>
      <c r="N144" s="9" t="s">
        <v>37</v>
      </c>
      <c r="O144" s="9" t="s">
        <v>33</v>
      </c>
      <c r="P144" s="9" t="s">
        <v>516</v>
      </c>
      <c r="Q144" s="9" t="s">
        <v>517</v>
      </c>
      <c r="R144" s="10">
        <v>39798</v>
      </c>
      <c r="S144" s="11">
        <v>341112</v>
      </c>
      <c r="T144" s="12">
        <v>12</v>
      </c>
      <c r="U144" s="11">
        <f t="shared" si="15"/>
        <v>28259.333333333332</v>
      </c>
      <c r="V144" s="11">
        <f t="shared" ca="1" si="14"/>
        <v>202473.92820350782</v>
      </c>
      <c r="W144" s="11" t="s">
        <v>40</v>
      </c>
      <c r="X144" s="9" t="s">
        <v>133</v>
      </c>
      <c r="Y144" s="9" t="s">
        <v>182</v>
      </c>
      <c r="Z144" s="13">
        <v>39600</v>
      </c>
      <c r="AA144" s="69"/>
    </row>
    <row r="145" spans="1:27">
      <c r="A145" s="31">
        <v>2044</v>
      </c>
      <c r="B145" s="31">
        <v>2008</v>
      </c>
      <c r="C145" s="31" t="s">
        <v>28</v>
      </c>
      <c r="D145" s="31" t="s">
        <v>128</v>
      </c>
      <c r="E145" s="31" t="s">
        <v>30</v>
      </c>
      <c r="F145" s="31" t="s">
        <v>31</v>
      </c>
      <c r="G145" s="31" t="s">
        <v>129</v>
      </c>
      <c r="H145" s="31" t="s">
        <v>33</v>
      </c>
      <c r="I145" s="31" t="s">
        <v>154</v>
      </c>
      <c r="J145" s="31" t="s">
        <v>35</v>
      </c>
      <c r="K145" s="9" t="s">
        <v>36</v>
      </c>
      <c r="L145" s="9" t="s">
        <v>33</v>
      </c>
      <c r="M145" s="9" t="s">
        <v>33</v>
      </c>
      <c r="N145" s="9" t="s">
        <v>37</v>
      </c>
      <c r="O145" s="9" t="s">
        <v>33</v>
      </c>
      <c r="P145" s="9" t="s">
        <v>518</v>
      </c>
      <c r="Q145" s="9" t="s">
        <v>519</v>
      </c>
      <c r="R145" s="10">
        <v>39799</v>
      </c>
      <c r="S145" s="11">
        <v>341112</v>
      </c>
      <c r="T145" s="12">
        <v>12</v>
      </c>
      <c r="U145" s="11">
        <f t="shared" si="15"/>
        <v>28259.333333333332</v>
      </c>
      <c r="V145" s="11">
        <f t="shared" ca="1" si="14"/>
        <v>202551.35103455806</v>
      </c>
      <c r="W145" s="11" t="s">
        <v>40</v>
      </c>
      <c r="X145" s="9" t="s">
        <v>133</v>
      </c>
      <c r="Y145" s="9" t="s">
        <v>182</v>
      </c>
      <c r="Z145" s="13">
        <v>39600</v>
      </c>
      <c r="AA145" s="69"/>
    </row>
    <row r="146" spans="1:27">
      <c r="A146" s="31">
        <v>2045</v>
      </c>
      <c r="B146" s="31">
        <v>2008</v>
      </c>
      <c r="C146" s="31" t="s">
        <v>28</v>
      </c>
      <c r="D146" s="31" t="s">
        <v>128</v>
      </c>
      <c r="E146" s="31" t="s">
        <v>30</v>
      </c>
      <c r="F146" s="31" t="s">
        <v>31</v>
      </c>
      <c r="G146" s="31" t="s">
        <v>129</v>
      </c>
      <c r="H146" s="31" t="s">
        <v>33</v>
      </c>
      <c r="I146" s="31" t="s">
        <v>154</v>
      </c>
      <c r="J146" s="31" t="s">
        <v>35</v>
      </c>
      <c r="K146" s="9" t="s">
        <v>36</v>
      </c>
      <c r="L146" s="9" t="s">
        <v>33</v>
      </c>
      <c r="M146" s="9" t="s">
        <v>33</v>
      </c>
      <c r="N146" s="9" t="s">
        <v>37</v>
      </c>
      <c r="O146" s="9" t="s">
        <v>33</v>
      </c>
      <c r="P146" s="9" t="s">
        <v>520</v>
      </c>
      <c r="Q146" s="9" t="s">
        <v>521</v>
      </c>
      <c r="R146" s="10">
        <v>39799</v>
      </c>
      <c r="S146" s="11">
        <v>341112</v>
      </c>
      <c r="T146" s="12">
        <v>12</v>
      </c>
      <c r="U146" s="11">
        <f t="shared" si="15"/>
        <v>28259.333333333332</v>
      </c>
      <c r="V146" s="11">
        <f t="shared" ca="1" si="14"/>
        <v>202551.35103455806</v>
      </c>
      <c r="W146" s="11" t="s">
        <v>40</v>
      </c>
      <c r="X146" s="9" t="s">
        <v>133</v>
      </c>
      <c r="Y146" s="9" t="s">
        <v>182</v>
      </c>
      <c r="Z146" s="13">
        <v>39600</v>
      </c>
      <c r="AA146" s="69"/>
    </row>
    <row r="147" spans="1:27">
      <c r="A147" s="31">
        <v>2046</v>
      </c>
      <c r="B147" s="31">
        <v>2008</v>
      </c>
      <c r="C147" s="31" t="s">
        <v>28</v>
      </c>
      <c r="D147" s="31" t="s">
        <v>128</v>
      </c>
      <c r="E147" s="31" t="s">
        <v>30</v>
      </c>
      <c r="F147" s="31" t="s">
        <v>31</v>
      </c>
      <c r="G147" s="31" t="s">
        <v>129</v>
      </c>
      <c r="H147" s="31" t="s">
        <v>33</v>
      </c>
      <c r="I147" s="31" t="s">
        <v>154</v>
      </c>
      <c r="J147" s="31" t="s">
        <v>35</v>
      </c>
      <c r="K147" s="9" t="s">
        <v>36</v>
      </c>
      <c r="L147" s="9" t="s">
        <v>33</v>
      </c>
      <c r="M147" s="9" t="s">
        <v>33</v>
      </c>
      <c r="N147" s="9" t="s">
        <v>33</v>
      </c>
      <c r="O147" s="9" t="s">
        <v>33</v>
      </c>
      <c r="P147" s="9" t="s">
        <v>522</v>
      </c>
      <c r="Q147" s="9" t="s">
        <v>523</v>
      </c>
      <c r="R147" s="10">
        <v>39800</v>
      </c>
      <c r="S147" s="11">
        <v>341112</v>
      </c>
      <c r="T147" s="12">
        <v>12</v>
      </c>
      <c r="U147" s="11">
        <f t="shared" si="15"/>
        <v>28259.333333333332</v>
      </c>
      <c r="V147" s="11">
        <f t="shared" ca="1" si="14"/>
        <v>202628.77386560827</v>
      </c>
      <c r="W147" s="11" t="s">
        <v>40</v>
      </c>
      <c r="X147" s="9" t="s">
        <v>133</v>
      </c>
      <c r="Y147" s="9" t="s">
        <v>182</v>
      </c>
      <c r="Z147" s="13">
        <v>39600</v>
      </c>
      <c r="AA147" s="69"/>
    </row>
    <row r="148" spans="1:27">
      <c r="A148" s="44">
        <f>COUNT(B105:B147)</f>
        <v>43</v>
      </c>
      <c r="B148" s="86" t="s">
        <v>524</v>
      </c>
      <c r="C148" s="86"/>
      <c r="D148" s="44"/>
      <c r="E148" s="44"/>
      <c r="F148" s="86"/>
      <c r="G148" s="86"/>
      <c r="H148" s="86"/>
      <c r="I148" s="44"/>
      <c r="J148" s="86"/>
      <c r="K148" s="49"/>
      <c r="L148" s="49"/>
      <c r="M148" s="49"/>
      <c r="N148" s="49"/>
      <c r="O148" s="114"/>
      <c r="P148" s="115"/>
      <c r="S148" s="50"/>
      <c r="T148" s="51"/>
      <c r="U148" s="50"/>
      <c r="V148" s="50"/>
      <c r="W148" s="49"/>
      <c r="Z148" s="49"/>
      <c r="AA148" s="69"/>
    </row>
    <row r="149" spans="1:27">
      <c r="A149" s="116"/>
      <c r="B149" s="72"/>
      <c r="C149" s="72"/>
      <c r="D149" s="72"/>
      <c r="E149" s="72"/>
      <c r="F149" s="72"/>
      <c r="G149" s="72"/>
      <c r="I149" s="72"/>
      <c r="J149" s="72"/>
      <c r="K149" s="49"/>
      <c r="L149" s="49"/>
      <c r="M149" s="49"/>
      <c r="N149" s="49"/>
      <c r="O149" s="49"/>
      <c r="R149" s="75"/>
      <c r="S149" s="50"/>
      <c r="T149" s="51"/>
      <c r="U149" s="50"/>
      <c r="V149" s="50"/>
      <c r="W149" s="50"/>
      <c r="Z149" s="76"/>
      <c r="AA149" s="69"/>
    </row>
    <row r="150" spans="1:27">
      <c r="A150" s="31" t="s">
        <v>525</v>
      </c>
      <c r="B150" s="31">
        <v>2007</v>
      </c>
      <c r="C150" s="31" t="s">
        <v>28</v>
      </c>
      <c r="D150" s="31" t="s">
        <v>178</v>
      </c>
      <c r="E150" s="31" t="s">
        <v>30</v>
      </c>
      <c r="F150" s="31" t="s">
        <v>31</v>
      </c>
      <c r="G150" s="31" t="s">
        <v>129</v>
      </c>
      <c r="H150" s="31" t="s">
        <v>33</v>
      </c>
      <c r="I150" s="31" t="s">
        <v>154</v>
      </c>
      <c r="J150" s="31" t="s">
        <v>35</v>
      </c>
      <c r="K150" s="9" t="s">
        <v>214</v>
      </c>
      <c r="L150" s="9" t="s">
        <v>33</v>
      </c>
      <c r="M150" s="9" t="s">
        <v>37</v>
      </c>
      <c r="N150" s="9" t="s">
        <v>33</v>
      </c>
      <c r="O150" s="9" t="s">
        <v>37</v>
      </c>
      <c r="P150" s="68" t="s">
        <v>526</v>
      </c>
      <c r="Q150" s="9" t="s">
        <v>527</v>
      </c>
      <c r="R150" s="10">
        <v>39387</v>
      </c>
      <c r="S150" s="11">
        <v>335060</v>
      </c>
      <c r="T150" s="12">
        <v>12</v>
      </c>
      <c r="U150" s="11">
        <f>IF(S150&gt;0,SLN(S150,2000,12),0)</f>
        <v>27755</v>
      </c>
      <c r="V150" s="11">
        <f t="shared" ref="V150:V172" ca="1" si="16">IF(S150-(U150*((NOW()-R150)/365))&gt;2000,S150-(U150*((NOW()-R150)/365)),2000)</f>
        <v>167643.25755036453</v>
      </c>
      <c r="W150" s="11" t="s">
        <v>528</v>
      </c>
      <c r="X150" s="9" t="s">
        <v>181</v>
      </c>
      <c r="Y150" s="9" t="s">
        <v>182</v>
      </c>
      <c r="Z150" s="13">
        <v>36600</v>
      </c>
      <c r="AA150" s="69"/>
    </row>
    <row r="151" spans="1:27">
      <c r="A151" s="31" t="s">
        <v>529</v>
      </c>
      <c r="B151" s="31">
        <v>2007</v>
      </c>
      <c r="C151" s="31" t="s">
        <v>28</v>
      </c>
      <c r="D151" s="31" t="s">
        <v>178</v>
      </c>
      <c r="E151" s="31" t="s">
        <v>30</v>
      </c>
      <c r="F151" s="31" t="s">
        <v>31</v>
      </c>
      <c r="G151" s="31" t="s">
        <v>129</v>
      </c>
      <c r="H151" s="31" t="s">
        <v>33</v>
      </c>
      <c r="I151" s="31" t="s">
        <v>154</v>
      </c>
      <c r="J151" s="31" t="s">
        <v>35</v>
      </c>
      <c r="K151" s="9" t="s">
        <v>214</v>
      </c>
      <c r="L151" s="9" t="s">
        <v>33</v>
      </c>
      <c r="M151" s="9" t="s">
        <v>37</v>
      </c>
      <c r="N151" s="9" t="s">
        <v>33</v>
      </c>
      <c r="O151" s="9" t="s">
        <v>37</v>
      </c>
      <c r="P151" s="68" t="s">
        <v>530</v>
      </c>
      <c r="Q151" s="9" t="s">
        <v>531</v>
      </c>
      <c r="R151" s="10">
        <v>39387</v>
      </c>
      <c r="S151" s="11">
        <v>335060</v>
      </c>
      <c r="T151" s="12">
        <v>12</v>
      </c>
      <c r="U151" s="11">
        <f t="shared" ref="U151:U166" si="17">IF(S151&gt;0,SLN(S151,2000,12),0)</f>
        <v>27755</v>
      </c>
      <c r="V151" s="11">
        <f t="shared" ca="1" si="16"/>
        <v>167643.25755036453</v>
      </c>
      <c r="W151" s="11" t="s">
        <v>532</v>
      </c>
      <c r="X151" s="9" t="s">
        <v>181</v>
      </c>
      <c r="Y151" s="9" t="s">
        <v>182</v>
      </c>
      <c r="Z151" s="13">
        <v>36600</v>
      </c>
      <c r="AA151" s="69"/>
    </row>
    <row r="152" spans="1:27">
      <c r="A152" s="31" t="s">
        <v>533</v>
      </c>
      <c r="B152" s="31">
        <v>2007</v>
      </c>
      <c r="C152" s="31" t="s">
        <v>28</v>
      </c>
      <c r="D152" s="31" t="s">
        <v>178</v>
      </c>
      <c r="E152" s="31" t="s">
        <v>30</v>
      </c>
      <c r="F152" s="31" t="s">
        <v>31</v>
      </c>
      <c r="G152" s="31" t="s">
        <v>129</v>
      </c>
      <c r="H152" s="31" t="s">
        <v>33</v>
      </c>
      <c r="I152" s="31" t="s">
        <v>154</v>
      </c>
      <c r="J152" s="31" t="s">
        <v>35</v>
      </c>
      <c r="K152" s="9" t="s">
        <v>214</v>
      </c>
      <c r="L152" s="9" t="s">
        <v>33</v>
      </c>
      <c r="M152" s="9" t="s">
        <v>37</v>
      </c>
      <c r="N152" s="9" t="s">
        <v>33</v>
      </c>
      <c r="O152" s="9" t="s">
        <v>37</v>
      </c>
      <c r="P152" s="68" t="s">
        <v>534</v>
      </c>
      <c r="Q152" s="9" t="s">
        <v>535</v>
      </c>
      <c r="R152" s="10">
        <v>39387</v>
      </c>
      <c r="S152" s="11">
        <v>335060</v>
      </c>
      <c r="T152" s="12">
        <v>12</v>
      </c>
      <c r="U152" s="11">
        <f t="shared" si="17"/>
        <v>27755</v>
      </c>
      <c r="V152" s="11">
        <f t="shared" ca="1" si="16"/>
        <v>167643.25755036453</v>
      </c>
      <c r="W152" s="11" t="s">
        <v>536</v>
      </c>
      <c r="X152" s="9" t="s">
        <v>181</v>
      </c>
      <c r="Y152" s="9" t="s">
        <v>182</v>
      </c>
      <c r="Z152" s="13">
        <v>36600</v>
      </c>
      <c r="AA152" s="69"/>
    </row>
    <row r="153" spans="1:27">
      <c r="A153" s="31" t="s">
        <v>537</v>
      </c>
      <c r="B153" s="31">
        <v>2007</v>
      </c>
      <c r="C153" s="31" t="s">
        <v>28</v>
      </c>
      <c r="D153" s="31" t="s">
        <v>178</v>
      </c>
      <c r="E153" s="31" t="s">
        <v>30</v>
      </c>
      <c r="F153" s="31" t="s">
        <v>31</v>
      </c>
      <c r="G153" s="31" t="s">
        <v>129</v>
      </c>
      <c r="H153" s="31" t="s">
        <v>33</v>
      </c>
      <c r="I153" s="31" t="s">
        <v>154</v>
      </c>
      <c r="J153" s="31" t="s">
        <v>35</v>
      </c>
      <c r="K153" s="9" t="s">
        <v>214</v>
      </c>
      <c r="L153" s="9" t="s">
        <v>33</v>
      </c>
      <c r="M153" s="9" t="s">
        <v>37</v>
      </c>
      <c r="N153" s="9" t="s">
        <v>37</v>
      </c>
      <c r="O153" s="9" t="s">
        <v>37</v>
      </c>
      <c r="P153" s="68" t="s">
        <v>538</v>
      </c>
      <c r="Q153" s="9" t="s">
        <v>539</v>
      </c>
      <c r="R153" s="10">
        <v>39393</v>
      </c>
      <c r="S153" s="11">
        <v>335060</v>
      </c>
      <c r="T153" s="12">
        <v>12</v>
      </c>
      <c r="U153" s="11">
        <f t="shared" si="17"/>
        <v>27755</v>
      </c>
      <c r="V153" s="11">
        <f t="shared" ca="1" si="16"/>
        <v>168099.504125707</v>
      </c>
      <c r="W153" s="11" t="s">
        <v>540</v>
      </c>
      <c r="X153" s="9" t="s">
        <v>181</v>
      </c>
      <c r="Y153" s="9" t="s">
        <v>182</v>
      </c>
      <c r="Z153" s="13">
        <v>36600</v>
      </c>
      <c r="AA153" s="69"/>
    </row>
    <row r="154" spans="1:27">
      <c r="A154" s="31" t="s">
        <v>541</v>
      </c>
      <c r="B154" s="31">
        <v>2007</v>
      </c>
      <c r="C154" s="31" t="s">
        <v>28</v>
      </c>
      <c r="D154" s="31" t="s">
        <v>178</v>
      </c>
      <c r="E154" s="31" t="s">
        <v>30</v>
      </c>
      <c r="F154" s="31" t="s">
        <v>31</v>
      </c>
      <c r="G154" s="31" t="s">
        <v>129</v>
      </c>
      <c r="H154" s="31" t="s">
        <v>33</v>
      </c>
      <c r="I154" s="31" t="s">
        <v>154</v>
      </c>
      <c r="J154" s="31" t="s">
        <v>35</v>
      </c>
      <c r="K154" s="9" t="s">
        <v>214</v>
      </c>
      <c r="L154" s="9" t="s">
        <v>33</v>
      </c>
      <c r="M154" s="9" t="s">
        <v>37</v>
      </c>
      <c r="N154" s="9" t="s">
        <v>37</v>
      </c>
      <c r="O154" s="9" t="s">
        <v>37</v>
      </c>
      <c r="P154" s="68" t="s">
        <v>542</v>
      </c>
      <c r="Q154" s="9" t="s">
        <v>543</v>
      </c>
      <c r="R154" s="10">
        <v>39392</v>
      </c>
      <c r="S154" s="11">
        <v>335060</v>
      </c>
      <c r="T154" s="12">
        <v>12</v>
      </c>
      <c r="U154" s="11">
        <f t="shared" si="17"/>
        <v>27755</v>
      </c>
      <c r="V154" s="11">
        <f t="shared" ca="1" si="16"/>
        <v>168023.46302981657</v>
      </c>
      <c r="W154" s="11" t="s">
        <v>544</v>
      </c>
      <c r="X154" s="9" t="s">
        <v>181</v>
      </c>
      <c r="Y154" s="9" t="s">
        <v>182</v>
      </c>
      <c r="Z154" s="13">
        <v>36600</v>
      </c>
      <c r="AA154" s="69"/>
    </row>
    <row r="155" spans="1:27">
      <c r="A155" s="31" t="s">
        <v>545</v>
      </c>
      <c r="B155" s="31">
        <v>2007</v>
      </c>
      <c r="C155" s="31" t="s">
        <v>28</v>
      </c>
      <c r="D155" s="31" t="s">
        <v>178</v>
      </c>
      <c r="E155" s="31" t="s">
        <v>30</v>
      </c>
      <c r="F155" s="31" t="s">
        <v>31</v>
      </c>
      <c r="G155" s="31" t="s">
        <v>129</v>
      </c>
      <c r="H155" s="31" t="s">
        <v>33</v>
      </c>
      <c r="I155" s="31" t="s">
        <v>154</v>
      </c>
      <c r="J155" s="31" t="s">
        <v>35</v>
      </c>
      <c r="K155" s="9" t="s">
        <v>214</v>
      </c>
      <c r="L155" s="9" t="s">
        <v>33</v>
      </c>
      <c r="M155" s="9" t="s">
        <v>37</v>
      </c>
      <c r="N155" s="9" t="s">
        <v>37</v>
      </c>
      <c r="O155" s="9" t="s">
        <v>37</v>
      </c>
      <c r="P155" s="68" t="s">
        <v>546</v>
      </c>
      <c r="Q155" s="9" t="s">
        <v>547</v>
      </c>
      <c r="R155" s="10">
        <v>39392</v>
      </c>
      <c r="S155" s="11">
        <v>335060</v>
      </c>
      <c r="T155" s="12">
        <v>12</v>
      </c>
      <c r="U155" s="11">
        <f t="shared" si="17"/>
        <v>27755</v>
      </c>
      <c r="V155" s="11">
        <f t="shared" ca="1" si="16"/>
        <v>168023.46302981657</v>
      </c>
      <c r="W155" s="11" t="s">
        <v>217</v>
      </c>
      <c r="X155" s="9" t="s">
        <v>181</v>
      </c>
      <c r="Y155" s="9" t="s">
        <v>182</v>
      </c>
      <c r="Z155" s="13">
        <v>36600</v>
      </c>
      <c r="AA155" s="69"/>
    </row>
    <row r="156" spans="1:27">
      <c r="A156" s="31" t="s">
        <v>548</v>
      </c>
      <c r="B156" s="31">
        <v>2007</v>
      </c>
      <c r="C156" s="31" t="s">
        <v>28</v>
      </c>
      <c r="D156" s="31" t="s">
        <v>178</v>
      </c>
      <c r="E156" s="31" t="s">
        <v>30</v>
      </c>
      <c r="F156" s="31" t="s">
        <v>31</v>
      </c>
      <c r="G156" s="31" t="s">
        <v>129</v>
      </c>
      <c r="H156" s="31" t="s">
        <v>33</v>
      </c>
      <c r="I156" s="31" t="s">
        <v>154</v>
      </c>
      <c r="J156" s="31" t="s">
        <v>35</v>
      </c>
      <c r="K156" s="9" t="s">
        <v>214</v>
      </c>
      <c r="L156" s="9" t="s">
        <v>33</v>
      </c>
      <c r="M156" s="9" t="s">
        <v>37</v>
      </c>
      <c r="N156" s="9" t="s">
        <v>37</v>
      </c>
      <c r="O156" s="9" t="s">
        <v>37</v>
      </c>
      <c r="P156" s="68" t="s">
        <v>549</v>
      </c>
      <c r="Q156" s="9" t="s">
        <v>550</v>
      </c>
      <c r="R156" s="10">
        <v>39393</v>
      </c>
      <c r="S156" s="11">
        <v>335060</v>
      </c>
      <c r="T156" s="12">
        <v>12</v>
      </c>
      <c r="U156" s="11">
        <f t="shared" si="17"/>
        <v>27755</v>
      </c>
      <c r="V156" s="11">
        <f t="shared" ca="1" si="16"/>
        <v>168099.504125707</v>
      </c>
      <c r="W156" s="11" t="s">
        <v>217</v>
      </c>
      <c r="X156" s="9" t="s">
        <v>181</v>
      </c>
      <c r="Y156" s="9" t="s">
        <v>182</v>
      </c>
      <c r="Z156" s="13">
        <v>36600</v>
      </c>
      <c r="AA156" s="69"/>
    </row>
    <row r="157" spans="1:27">
      <c r="A157" s="31" t="s">
        <v>551</v>
      </c>
      <c r="B157" s="31">
        <v>2007</v>
      </c>
      <c r="C157" s="31" t="s">
        <v>28</v>
      </c>
      <c r="D157" s="31" t="s">
        <v>178</v>
      </c>
      <c r="E157" s="31" t="s">
        <v>30</v>
      </c>
      <c r="F157" s="31" t="s">
        <v>31</v>
      </c>
      <c r="G157" s="31" t="s">
        <v>129</v>
      </c>
      <c r="H157" s="31" t="s">
        <v>33</v>
      </c>
      <c r="I157" s="31" t="s">
        <v>154</v>
      </c>
      <c r="J157" s="31" t="s">
        <v>35</v>
      </c>
      <c r="K157" s="9" t="s">
        <v>214</v>
      </c>
      <c r="L157" s="9" t="s">
        <v>33</v>
      </c>
      <c r="M157" s="9" t="s">
        <v>37</v>
      </c>
      <c r="N157" s="9" t="s">
        <v>37</v>
      </c>
      <c r="O157" s="9" t="s">
        <v>37</v>
      </c>
      <c r="P157" s="68" t="s">
        <v>552</v>
      </c>
      <c r="Q157" s="9" t="s">
        <v>553</v>
      </c>
      <c r="R157" s="10">
        <v>39394</v>
      </c>
      <c r="S157" s="11">
        <v>335060</v>
      </c>
      <c r="T157" s="12">
        <v>12</v>
      </c>
      <c r="U157" s="11">
        <f t="shared" si="17"/>
        <v>27755</v>
      </c>
      <c r="V157" s="11">
        <f t="shared" ca="1" si="16"/>
        <v>168175.54522159739</v>
      </c>
      <c r="W157" s="11" t="s">
        <v>217</v>
      </c>
      <c r="X157" s="9" t="s">
        <v>181</v>
      </c>
      <c r="Y157" s="9" t="s">
        <v>182</v>
      </c>
      <c r="Z157" s="13">
        <v>36600</v>
      </c>
      <c r="AA157" s="69"/>
    </row>
    <row r="158" spans="1:27">
      <c r="A158" s="31" t="s">
        <v>554</v>
      </c>
      <c r="B158" s="31">
        <v>2007</v>
      </c>
      <c r="C158" s="31" t="s">
        <v>28</v>
      </c>
      <c r="D158" s="31" t="s">
        <v>178</v>
      </c>
      <c r="E158" s="31" t="s">
        <v>30</v>
      </c>
      <c r="F158" s="31" t="s">
        <v>31</v>
      </c>
      <c r="G158" s="31" t="s">
        <v>129</v>
      </c>
      <c r="H158" s="31" t="s">
        <v>33</v>
      </c>
      <c r="I158" s="31" t="s">
        <v>154</v>
      </c>
      <c r="J158" s="31" t="s">
        <v>35</v>
      </c>
      <c r="K158" s="9" t="s">
        <v>214</v>
      </c>
      <c r="L158" s="9" t="s">
        <v>33</v>
      </c>
      <c r="M158" s="9" t="s">
        <v>37</v>
      </c>
      <c r="N158" s="9" t="s">
        <v>37</v>
      </c>
      <c r="O158" s="9" t="s">
        <v>37</v>
      </c>
      <c r="P158" s="68" t="s">
        <v>555</v>
      </c>
      <c r="Q158" s="9" t="s">
        <v>556</v>
      </c>
      <c r="R158" s="10">
        <v>39395</v>
      </c>
      <c r="S158" s="11">
        <v>335060</v>
      </c>
      <c r="T158" s="12">
        <v>12</v>
      </c>
      <c r="U158" s="11">
        <f t="shared" si="17"/>
        <v>27755</v>
      </c>
      <c r="V158" s="11">
        <f t="shared" ca="1" si="16"/>
        <v>168251.58631748782</v>
      </c>
      <c r="W158" s="11" t="s">
        <v>217</v>
      </c>
      <c r="X158" s="9" t="s">
        <v>181</v>
      </c>
      <c r="Y158" s="9" t="s">
        <v>182</v>
      </c>
      <c r="Z158" s="13">
        <v>36600</v>
      </c>
      <c r="AA158" s="69"/>
    </row>
    <row r="159" spans="1:27">
      <c r="A159" s="31" t="s">
        <v>557</v>
      </c>
      <c r="B159" s="31">
        <v>2007</v>
      </c>
      <c r="C159" s="31" t="s">
        <v>28</v>
      </c>
      <c r="D159" s="31" t="s">
        <v>178</v>
      </c>
      <c r="E159" s="31" t="s">
        <v>30</v>
      </c>
      <c r="F159" s="31" t="s">
        <v>31</v>
      </c>
      <c r="G159" s="31" t="s">
        <v>129</v>
      </c>
      <c r="H159" s="31" t="s">
        <v>33</v>
      </c>
      <c r="I159" s="31" t="s">
        <v>154</v>
      </c>
      <c r="J159" s="31" t="s">
        <v>35</v>
      </c>
      <c r="K159" s="9" t="s">
        <v>214</v>
      </c>
      <c r="L159" s="9" t="s">
        <v>33</v>
      </c>
      <c r="M159" s="9" t="s">
        <v>37</v>
      </c>
      <c r="N159" s="9" t="s">
        <v>37</v>
      </c>
      <c r="O159" s="9" t="s">
        <v>37</v>
      </c>
      <c r="P159" s="68" t="s">
        <v>558</v>
      </c>
      <c r="Q159" s="9" t="s">
        <v>559</v>
      </c>
      <c r="R159" s="10">
        <v>39365</v>
      </c>
      <c r="S159" s="11">
        <v>335060</v>
      </c>
      <c r="T159" s="12">
        <v>12</v>
      </c>
      <c r="U159" s="11">
        <f t="shared" si="17"/>
        <v>27755</v>
      </c>
      <c r="V159" s="11">
        <f t="shared" ca="1" si="16"/>
        <v>165970.35344077548</v>
      </c>
      <c r="W159" s="11" t="s">
        <v>217</v>
      </c>
      <c r="X159" s="9" t="s">
        <v>181</v>
      </c>
      <c r="Y159" s="9" t="s">
        <v>182</v>
      </c>
      <c r="Z159" s="13">
        <v>36600</v>
      </c>
      <c r="AA159" s="69"/>
    </row>
    <row r="160" spans="1:27">
      <c r="A160" s="31" t="s">
        <v>560</v>
      </c>
      <c r="B160" s="31">
        <v>2007</v>
      </c>
      <c r="C160" s="31" t="s">
        <v>28</v>
      </c>
      <c r="D160" s="31" t="s">
        <v>178</v>
      </c>
      <c r="E160" s="31" t="s">
        <v>30</v>
      </c>
      <c r="F160" s="31" t="s">
        <v>31</v>
      </c>
      <c r="G160" s="31" t="s">
        <v>129</v>
      </c>
      <c r="H160" s="31" t="s">
        <v>33</v>
      </c>
      <c r="I160" s="31" t="s">
        <v>154</v>
      </c>
      <c r="J160" s="31" t="s">
        <v>35</v>
      </c>
      <c r="K160" s="9" t="s">
        <v>214</v>
      </c>
      <c r="L160" s="9" t="s">
        <v>33</v>
      </c>
      <c r="M160" s="9" t="s">
        <v>37</v>
      </c>
      <c r="N160" s="9" t="s">
        <v>37</v>
      </c>
      <c r="O160" s="9" t="s">
        <v>37</v>
      </c>
      <c r="P160" s="68" t="s">
        <v>561</v>
      </c>
      <c r="Q160" s="9" t="s">
        <v>562</v>
      </c>
      <c r="R160" s="10">
        <v>39398</v>
      </c>
      <c r="S160" s="11">
        <v>335060</v>
      </c>
      <c r="T160" s="12">
        <v>12</v>
      </c>
      <c r="U160" s="11">
        <f t="shared" si="17"/>
        <v>27755</v>
      </c>
      <c r="V160" s="11">
        <f t="shared" ca="1" si="16"/>
        <v>168479.70960515906</v>
      </c>
      <c r="W160" s="11" t="s">
        <v>217</v>
      </c>
      <c r="X160" s="9" t="s">
        <v>181</v>
      </c>
      <c r="Y160" s="9" t="s">
        <v>182</v>
      </c>
      <c r="Z160" s="13">
        <v>36600</v>
      </c>
      <c r="AA160" s="69"/>
    </row>
    <row r="161" spans="1:27">
      <c r="A161" s="31" t="s">
        <v>563</v>
      </c>
      <c r="B161" s="31">
        <v>2007</v>
      </c>
      <c r="C161" s="31" t="s">
        <v>28</v>
      </c>
      <c r="D161" s="31" t="s">
        <v>178</v>
      </c>
      <c r="E161" s="31" t="s">
        <v>30</v>
      </c>
      <c r="F161" s="31" t="s">
        <v>31</v>
      </c>
      <c r="G161" s="31" t="s">
        <v>129</v>
      </c>
      <c r="H161" s="31" t="s">
        <v>33</v>
      </c>
      <c r="I161" s="31" t="s">
        <v>154</v>
      </c>
      <c r="J161" s="31" t="s">
        <v>35</v>
      </c>
      <c r="K161" s="9" t="s">
        <v>214</v>
      </c>
      <c r="L161" s="9" t="s">
        <v>33</v>
      </c>
      <c r="M161" s="9" t="s">
        <v>37</v>
      </c>
      <c r="N161" s="9" t="s">
        <v>37</v>
      </c>
      <c r="O161" s="9" t="s">
        <v>37</v>
      </c>
      <c r="P161" s="68" t="s">
        <v>564</v>
      </c>
      <c r="Q161" s="9" t="s">
        <v>565</v>
      </c>
      <c r="R161" s="10">
        <v>39402</v>
      </c>
      <c r="S161" s="11">
        <v>335060</v>
      </c>
      <c r="T161" s="12">
        <v>12</v>
      </c>
      <c r="U161" s="11">
        <f t="shared" si="17"/>
        <v>27755</v>
      </c>
      <c r="V161" s="11">
        <f t="shared" ca="1" si="16"/>
        <v>168783.87398872068</v>
      </c>
      <c r="W161" s="11" t="s">
        <v>217</v>
      </c>
      <c r="X161" s="9" t="s">
        <v>181</v>
      </c>
      <c r="Y161" s="9" t="s">
        <v>182</v>
      </c>
      <c r="Z161" s="13">
        <v>36600</v>
      </c>
      <c r="AA161" s="69"/>
    </row>
    <row r="162" spans="1:27">
      <c r="A162" s="31" t="s">
        <v>566</v>
      </c>
      <c r="B162" s="31">
        <v>2007</v>
      </c>
      <c r="C162" s="31" t="s">
        <v>28</v>
      </c>
      <c r="D162" s="31" t="s">
        <v>178</v>
      </c>
      <c r="E162" s="31" t="s">
        <v>30</v>
      </c>
      <c r="F162" s="31" t="s">
        <v>31</v>
      </c>
      <c r="G162" s="31" t="s">
        <v>129</v>
      </c>
      <c r="H162" s="31" t="s">
        <v>33</v>
      </c>
      <c r="I162" s="31" t="s">
        <v>154</v>
      </c>
      <c r="J162" s="31" t="s">
        <v>35</v>
      </c>
      <c r="K162" s="9" t="s">
        <v>214</v>
      </c>
      <c r="L162" s="9" t="s">
        <v>33</v>
      </c>
      <c r="M162" s="9" t="s">
        <v>37</v>
      </c>
      <c r="N162" s="9" t="s">
        <v>37</v>
      </c>
      <c r="O162" s="9" t="s">
        <v>37</v>
      </c>
      <c r="P162" s="68" t="s">
        <v>567</v>
      </c>
      <c r="Q162" s="9" t="s">
        <v>568</v>
      </c>
      <c r="R162" s="10">
        <v>39398</v>
      </c>
      <c r="S162" s="11">
        <v>335060</v>
      </c>
      <c r="T162" s="12">
        <v>12</v>
      </c>
      <c r="U162" s="11">
        <f t="shared" si="17"/>
        <v>27755</v>
      </c>
      <c r="V162" s="11">
        <f t="shared" ca="1" si="16"/>
        <v>168479.70960515906</v>
      </c>
      <c r="W162" s="11" t="s">
        <v>217</v>
      </c>
      <c r="X162" s="9" t="s">
        <v>181</v>
      </c>
      <c r="Y162" s="9" t="s">
        <v>182</v>
      </c>
      <c r="Z162" s="13">
        <v>36600</v>
      </c>
      <c r="AA162" s="69"/>
    </row>
    <row r="163" spans="1:27">
      <c r="A163" s="31" t="s">
        <v>569</v>
      </c>
      <c r="B163" s="31">
        <v>2007</v>
      </c>
      <c r="C163" s="31" t="s">
        <v>28</v>
      </c>
      <c r="D163" s="31" t="s">
        <v>178</v>
      </c>
      <c r="E163" s="31" t="s">
        <v>30</v>
      </c>
      <c r="F163" s="31" t="s">
        <v>31</v>
      </c>
      <c r="G163" s="31" t="s">
        <v>129</v>
      </c>
      <c r="H163" s="31" t="s">
        <v>33</v>
      </c>
      <c r="I163" s="31" t="s">
        <v>154</v>
      </c>
      <c r="J163" s="31" t="s">
        <v>35</v>
      </c>
      <c r="K163" s="9" t="s">
        <v>214</v>
      </c>
      <c r="L163" s="9" t="s">
        <v>33</v>
      </c>
      <c r="M163" s="9" t="s">
        <v>37</v>
      </c>
      <c r="N163" s="9" t="s">
        <v>37</v>
      </c>
      <c r="O163" s="9" t="s">
        <v>37</v>
      </c>
      <c r="P163" s="68" t="s">
        <v>570</v>
      </c>
      <c r="Q163" s="9" t="s">
        <v>571</v>
      </c>
      <c r="R163" s="10">
        <v>39406</v>
      </c>
      <c r="S163" s="11">
        <v>335060</v>
      </c>
      <c r="T163" s="12">
        <v>12</v>
      </c>
      <c r="U163" s="11">
        <f t="shared" si="17"/>
        <v>27755</v>
      </c>
      <c r="V163" s="11">
        <f t="shared" ca="1" si="16"/>
        <v>169088.03837228235</v>
      </c>
      <c r="W163" s="11" t="s">
        <v>217</v>
      </c>
      <c r="X163" s="9" t="s">
        <v>181</v>
      </c>
      <c r="Y163" s="9" t="s">
        <v>182</v>
      </c>
      <c r="Z163" s="13">
        <v>36600</v>
      </c>
      <c r="AA163" s="69"/>
    </row>
    <row r="164" spans="1:27">
      <c r="A164" s="31" t="s">
        <v>572</v>
      </c>
      <c r="B164" s="31">
        <v>2007</v>
      </c>
      <c r="C164" s="31" t="s">
        <v>28</v>
      </c>
      <c r="D164" s="31" t="s">
        <v>178</v>
      </c>
      <c r="E164" s="31" t="s">
        <v>30</v>
      </c>
      <c r="F164" s="31" t="s">
        <v>31</v>
      </c>
      <c r="G164" s="31" t="s">
        <v>129</v>
      </c>
      <c r="H164" s="31" t="s">
        <v>33</v>
      </c>
      <c r="I164" s="31" t="s">
        <v>154</v>
      </c>
      <c r="J164" s="31" t="s">
        <v>35</v>
      </c>
      <c r="K164" s="9" t="s">
        <v>214</v>
      </c>
      <c r="L164" s="9" t="s">
        <v>33</v>
      </c>
      <c r="M164" s="9" t="s">
        <v>37</v>
      </c>
      <c r="N164" s="9" t="s">
        <v>37</v>
      </c>
      <c r="O164" s="9" t="s">
        <v>37</v>
      </c>
      <c r="P164" s="68" t="s">
        <v>573</v>
      </c>
      <c r="Q164" s="9" t="s">
        <v>574</v>
      </c>
      <c r="R164" s="10">
        <v>39406</v>
      </c>
      <c r="S164" s="11">
        <v>335060</v>
      </c>
      <c r="T164" s="12">
        <v>12</v>
      </c>
      <c r="U164" s="11">
        <f t="shared" si="17"/>
        <v>27755</v>
      </c>
      <c r="V164" s="11">
        <f t="shared" ca="1" si="16"/>
        <v>169088.03837228235</v>
      </c>
      <c r="W164" s="11" t="s">
        <v>217</v>
      </c>
      <c r="X164" s="9" t="s">
        <v>181</v>
      </c>
      <c r="Y164" s="9" t="s">
        <v>182</v>
      </c>
      <c r="Z164" s="13">
        <v>36600</v>
      </c>
      <c r="AA164" s="69"/>
    </row>
    <row r="165" spans="1:27">
      <c r="A165" s="31" t="s">
        <v>575</v>
      </c>
      <c r="B165" s="31">
        <v>2007</v>
      </c>
      <c r="C165" s="31" t="s">
        <v>28</v>
      </c>
      <c r="D165" s="31" t="s">
        <v>178</v>
      </c>
      <c r="E165" s="31" t="s">
        <v>30</v>
      </c>
      <c r="F165" s="31" t="s">
        <v>31</v>
      </c>
      <c r="G165" s="31" t="s">
        <v>129</v>
      </c>
      <c r="H165" s="31" t="s">
        <v>33</v>
      </c>
      <c r="I165" s="31" t="s">
        <v>154</v>
      </c>
      <c r="J165" s="31" t="s">
        <v>35</v>
      </c>
      <c r="K165" s="9" t="s">
        <v>214</v>
      </c>
      <c r="L165" s="9" t="s">
        <v>33</v>
      </c>
      <c r="M165" s="9" t="s">
        <v>37</v>
      </c>
      <c r="N165" s="9" t="s">
        <v>37</v>
      </c>
      <c r="O165" s="9" t="s">
        <v>37</v>
      </c>
      <c r="P165" s="68" t="s">
        <v>576</v>
      </c>
      <c r="Q165" s="9" t="s">
        <v>577</v>
      </c>
      <c r="R165" s="10">
        <v>39406</v>
      </c>
      <c r="S165" s="11">
        <v>335060</v>
      </c>
      <c r="T165" s="12">
        <v>12</v>
      </c>
      <c r="U165" s="11">
        <f t="shared" si="17"/>
        <v>27755</v>
      </c>
      <c r="V165" s="11">
        <f t="shared" ca="1" si="16"/>
        <v>169088.03837228235</v>
      </c>
      <c r="W165" s="11" t="s">
        <v>217</v>
      </c>
      <c r="X165" s="9" t="s">
        <v>181</v>
      </c>
      <c r="Y165" s="9" t="s">
        <v>182</v>
      </c>
      <c r="Z165" s="13">
        <v>36600</v>
      </c>
      <c r="AA165" s="69"/>
    </row>
    <row r="166" spans="1:27">
      <c r="A166" s="31" t="s">
        <v>578</v>
      </c>
      <c r="B166" s="31">
        <v>2007</v>
      </c>
      <c r="C166" s="31" t="s">
        <v>28</v>
      </c>
      <c r="D166" s="31" t="s">
        <v>178</v>
      </c>
      <c r="E166" s="31" t="s">
        <v>30</v>
      </c>
      <c r="F166" s="31" t="s">
        <v>31</v>
      </c>
      <c r="G166" s="31" t="s">
        <v>129</v>
      </c>
      <c r="H166" s="31" t="s">
        <v>33</v>
      </c>
      <c r="I166" s="31" t="s">
        <v>154</v>
      </c>
      <c r="J166" s="31" t="s">
        <v>35</v>
      </c>
      <c r="K166" s="9" t="s">
        <v>214</v>
      </c>
      <c r="L166" s="9" t="s">
        <v>33</v>
      </c>
      <c r="M166" s="9" t="s">
        <v>37</v>
      </c>
      <c r="N166" s="9" t="s">
        <v>37</v>
      </c>
      <c r="O166" s="9" t="s">
        <v>37</v>
      </c>
      <c r="P166" s="68" t="s">
        <v>579</v>
      </c>
      <c r="Q166" s="9" t="s">
        <v>580</v>
      </c>
      <c r="R166" s="10">
        <v>39426</v>
      </c>
      <c r="S166" s="11">
        <v>335060</v>
      </c>
      <c r="T166" s="12">
        <v>12</v>
      </c>
      <c r="U166" s="11">
        <f t="shared" si="17"/>
        <v>27755</v>
      </c>
      <c r="V166" s="11">
        <f t="shared" ca="1" si="16"/>
        <v>170608.86029009055</v>
      </c>
      <c r="W166" s="11" t="s">
        <v>217</v>
      </c>
      <c r="X166" s="9" t="s">
        <v>181</v>
      </c>
      <c r="Y166" s="9" t="s">
        <v>182</v>
      </c>
      <c r="Z166" s="13">
        <v>36600</v>
      </c>
      <c r="AA166" s="69"/>
    </row>
    <row r="167" spans="1:27">
      <c r="A167" s="8" t="s">
        <v>581</v>
      </c>
      <c r="B167" s="117">
        <v>2007</v>
      </c>
      <c r="C167" s="31" t="s">
        <v>28</v>
      </c>
      <c r="D167" s="31" t="s">
        <v>178</v>
      </c>
      <c r="E167" s="31" t="s">
        <v>30</v>
      </c>
      <c r="F167" s="31" t="s">
        <v>31</v>
      </c>
      <c r="G167" s="31" t="s">
        <v>129</v>
      </c>
      <c r="H167" s="31" t="s">
        <v>33</v>
      </c>
      <c r="I167" s="31" t="s">
        <v>154</v>
      </c>
      <c r="J167" s="31" t="s">
        <v>35</v>
      </c>
      <c r="K167" s="34" t="s">
        <v>214</v>
      </c>
      <c r="L167" s="9" t="s">
        <v>33</v>
      </c>
      <c r="M167" s="9" t="s">
        <v>37</v>
      </c>
      <c r="N167" s="9" t="s">
        <v>33</v>
      </c>
      <c r="O167" s="9" t="s">
        <v>33</v>
      </c>
      <c r="P167" s="68" t="s">
        <v>582</v>
      </c>
      <c r="Q167" s="34" t="s">
        <v>583</v>
      </c>
      <c r="R167" s="10">
        <v>39427</v>
      </c>
      <c r="S167" s="11">
        <v>335060</v>
      </c>
      <c r="T167" s="12">
        <v>12</v>
      </c>
      <c r="U167" s="11">
        <f>IF(S167&gt;0,SLN(S167,2000,12),0)</f>
        <v>27755</v>
      </c>
      <c r="V167" s="11">
        <f t="shared" ca="1" si="16"/>
        <v>170684.90138598095</v>
      </c>
      <c r="W167" s="11" t="s">
        <v>40</v>
      </c>
      <c r="X167" s="9" t="s">
        <v>181</v>
      </c>
      <c r="Y167" s="9" t="s">
        <v>182</v>
      </c>
      <c r="Z167" s="13">
        <v>39600</v>
      </c>
      <c r="AA167" s="69"/>
    </row>
    <row r="168" spans="1:27">
      <c r="A168" s="31" t="s">
        <v>584</v>
      </c>
      <c r="B168" s="8">
        <v>2008</v>
      </c>
      <c r="C168" s="31" t="s">
        <v>28</v>
      </c>
      <c r="D168" s="31" t="s">
        <v>178</v>
      </c>
      <c r="E168" s="31" t="s">
        <v>30</v>
      </c>
      <c r="F168" s="31" t="s">
        <v>31</v>
      </c>
      <c r="G168" s="31" t="s">
        <v>129</v>
      </c>
      <c r="H168" s="31" t="s">
        <v>33</v>
      </c>
      <c r="I168" s="31" t="s">
        <v>154</v>
      </c>
      <c r="J168" s="31" t="s">
        <v>35</v>
      </c>
      <c r="K168" s="9" t="s">
        <v>214</v>
      </c>
      <c r="L168" s="9" t="s">
        <v>33</v>
      </c>
      <c r="M168" s="9" t="s">
        <v>37</v>
      </c>
      <c r="N168" s="9" t="s">
        <v>37</v>
      </c>
      <c r="O168" s="9" t="s">
        <v>37</v>
      </c>
      <c r="P168" s="68" t="s">
        <v>585</v>
      </c>
      <c r="Q168" s="9" t="s">
        <v>586</v>
      </c>
      <c r="R168" s="10">
        <v>39666</v>
      </c>
      <c r="S168" s="11">
        <v>335060</v>
      </c>
      <c r="T168" s="12">
        <v>12</v>
      </c>
      <c r="U168" s="11">
        <f t="shared" ref="U168:U172" si="18">IF(S168&gt;0,SLN(S168,2000,12),0)</f>
        <v>27755</v>
      </c>
      <c r="V168" s="11">
        <f t="shared" ca="1" si="16"/>
        <v>188858.72330378916</v>
      </c>
      <c r="W168" s="11" t="s">
        <v>217</v>
      </c>
      <c r="X168" s="9" t="s">
        <v>181</v>
      </c>
      <c r="Y168" s="9" t="s">
        <v>182</v>
      </c>
      <c r="Z168" s="13">
        <v>36600</v>
      </c>
      <c r="AA168" s="69"/>
    </row>
    <row r="169" spans="1:27">
      <c r="A169" s="31" t="s">
        <v>587</v>
      </c>
      <c r="B169" s="8">
        <v>2008</v>
      </c>
      <c r="C169" s="31" t="s">
        <v>28</v>
      </c>
      <c r="D169" s="31" t="s">
        <v>178</v>
      </c>
      <c r="E169" s="31" t="s">
        <v>30</v>
      </c>
      <c r="F169" s="31" t="s">
        <v>31</v>
      </c>
      <c r="G169" s="31" t="s">
        <v>129</v>
      </c>
      <c r="H169" s="31" t="s">
        <v>33</v>
      </c>
      <c r="I169" s="31" t="s">
        <v>154</v>
      </c>
      <c r="J169" s="31" t="s">
        <v>35</v>
      </c>
      <c r="K169" s="9" t="s">
        <v>214</v>
      </c>
      <c r="L169" s="9" t="s">
        <v>33</v>
      </c>
      <c r="M169" s="9" t="s">
        <v>37</v>
      </c>
      <c r="N169" s="9" t="s">
        <v>37</v>
      </c>
      <c r="O169" s="9" t="s">
        <v>37</v>
      </c>
      <c r="P169" s="68" t="s">
        <v>588</v>
      </c>
      <c r="Q169" s="9" t="s">
        <v>589</v>
      </c>
      <c r="R169" s="10">
        <v>39666</v>
      </c>
      <c r="S169" s="11">
        <v>335060</v>
      </c>
      <c r="T169" s="12">
        <v>12</v>
      </c>
      <c r="U169" s="11">
        <f t="shared" si="18"/>
        <v>27755</v>
      </c>
      <c r="V169" s="11">
        <f t="shared" ca="1" si="16"/>
        <v>188858.72330378916</v>
      </c>
      <c r="W169" s="11" t="s">
        <v>217</v>
      </c>
      <c r="X169" s="9" t="s">
        <v>181</v>
      </c>
      <c r="Y169" s="9" t="s">
        <v>182</v>
      </c>
      <c r="Z169" s="13">
        <v>36600</v>
      </c>
      <c r="AA169" s="69"/>
    </row>
    <row r="170" spans="1:27">
      <c r="A170" s="31" t="s">
        <v>590</v>
      </c>
      <c r="B170" s="8">
        <v>2008</v>
      </c>
      <c r="C170" s="31" t="s">
        <v>28</v>
      </c>
      <c r="D170" s="31" t="s">
        <v>178</v>
      </c>
      <c r="E170" s="31" t="s">
        <v>30</v>
      </c>
      <c r="F170" s="31" t="s">
        <v>31</v>
      </c>
      <c r="G170" s="31" t="s">
        <v>129</v>
      </c>
      <c r="H170" s="31" t="s">
        <v>33</v>
      </c>
      <c r="I170" s="31" t="s">
        <v>154</v>
      </c>
      <c r="J170" s="31" t="s">
        <v>35</v>
      </c>
      <c r="K170" s="9" t="s">
        <v>214</v>
      </c>
      <c r="L170" s="9" t="s">
        <v>33</v>
      </c>
      <c r="M170" s="9" t="s">
        <v>37</v>
      </c>
      <c r="N170" s="9" t="s">
        <v>37</v>
      </c>
      <c r="O170" s="9" t="s">
        <v>37</v>
      </c>
      <c r="P170" s="68" t="s">
        <v>591</v>
      </c>
      <c r="Q170" s="9" t="s">
        <v>592</v>
      </c>
      <c r="R170" s="10">
        <v>39666</v>
      </c>
      <c r="S170" s="11">
        <v>335060</v>
      </c>
      <c r="T170" s="12">
        <v>12</v>
      </c>
      <c r="U170" s="11">
        <f t="shared" si="18"/>
        <v>27755</v>
      </c>
      <c r="V170" s="11">
        <f t="shared" ca="1" si="16"/>
        <v>188858.72330378916</v>
      </c>
      <c r="W170" s="11" t="s">
        <v>217</v>
      </c>
      <c r="X170" s="9" t="s">
        <v>181</v>
      </c>
      <c r="Y170" s="9" t="s">
        <v>182</v>
      </c>
      <c r="Z170" s="13">
        <v>36600</v>
      </c>
      <c r="AA170" s="69"/>
    </row>
    <row r="171" spans="1:27">
      <c r="A171" s="31" t="s">
        <v>593</v>
      </c>
      <c r="B171" s="8">
        <v>2008</v>
      </c>
      <c r="C171" s="31" t="s">
        <v>28</v>
      </c>
      <c r="D171" s="31" t="s">
        <v>178</v>
      </c>
      <c r="E171" s="31" t="s">
        <v>30</v>
      </c>
      <c r="F171" s="31" t="s">
        <v>31</v>
      </c>
      <c r="G171" s="31" t="s">
        <v>129</v>
      </c>
      <c r="H171" s="31" t="s">
        <v>33</v>
      </c>
      <c r="I171" s="31" t="s">
        <v>154</v>
      </c>
      <c r="J171" s="31" t="s">
        <v>35</v>
      </c>
      <c r="K171" s="9" t="s">
        <v>214</v>
      </c>
      <c r="L171" s="9" t="s">
        <v>33</v>
      </c>
      <c r="M171" s="9" t="s">
        <v>37</v>
      </c>
      <c r="N171" s="9" t="s">
        <v>37</v>
      </c>
      <c r="O171" s="9" t="s">
        <v>37</v>
      </c>
      <c r="P171" s="68" t="s">
        <v>594</v>
      </c>
      <c r="Q171" s="9" t="s">
        <v>595</v>
      </c>
      <c r="R171" s="10">
        <v>39666</v>
      </c>
      <c r="S171" s="11">
        <v>335060</v>
      </c>
      <c r="T171" s="12">
        <v>12</v>
      </c>
      <c r="U171" s="11">
        <f t="shared" si="18"/>
        <v>27755</v>
      </c>
      <c r="V171" s="11">
        <f t="shared" ca="1" si="16"/>
        <v>188858.72330378916</v>
      </c>
      <c r="W171" s="11" t="s">
        <v>217</v>
      </c>
      <c r="X171" s="9" t="s">
        <v>181</v>
      </c>
      <c r="Y171" s="9" t="s">
        <v>182</v>
      </c>
      <c r="Z171" s="13">
        <v>36600</v>
      </c>
      <c r="AA171" s="69"/>
    </row>
    <row r="172" spans="1:27">
      <c r="A172" s="31" t="s">
        <v>596</v>
      </c>
      <c r="B172" s="8">
        <v>2008</v>
      </c>
      <c r="C172" s="31" t="s">
        <v>28</v>
      </c>
      <c r="D172" s="31" t="s">
        <v>178</v>
      </c>
      <c r="E172" s="31" t="s">
        <v>30</v>
      </c>
      <c r="F172" s="31" t="s">
        <v>31</v>
      </c>
      <c r="G172" s="31" t="s">
        <v>129</v>
      </c>
      <c r="H172" s="31" t="s">
        <v>33</v>
      </c>
      <c r="I172" s="31" t="s">
        <v>154</v>
      </c>
      <c r="J172" s="31" t="s">
        <v>35</v>
      </c>
      <c r="K172" s="9" t="s">
        <v>214</v>
      </c>
      <c r="L172" s="9" t="s">
        <v>33</v>
      </c>
      <c r="M172" s="9" t="s">
        <v>37</v>
      </c>
      <c r="N172" s="9" t="s">
        <v>37</v>
      </c>
      <c r="O172" s="9" t="s">
        <v>37</v>
      </c>
      <c r="P172" s="68" t="s">
        <v>597</v>
      </c>
      <c r="Q172" s="9" t="s">
        <v>598</v>
      </c>
      <c r="R172" s="10">
        <v>39666</v>
      </c>
      <c r="S172" s="11">
        <v>335060</v>
      </c>
      <c r="T172" s="12">
        <v>12</v>
      </c>
      <c r="U172" s="11">
        <f t="shared" si="18"/>
        <v>27755</v>
      </c>
      <c r="V172" s="11">
        <f t="shared" ca="1" si="16"/>
        <v>188858.72330378916</v>
      </c>
      <c r="W172" s="11" t="s">
        <v>217</v>
      </c>
      <c r="X172" s="9" t="s">
        <v>181</v>
      </c>
      <c r="Y172" s="9" t="s">
        <v>182</v>
      </c>
      <c r="Z172" s="13">
        <v>36600</v>
      </c>
      <c r="AA172" s="69"/>
    </row>
    <row r="173" spans="1:27">
      <c r="A173" s="44">
        <f>COUNT(B150:B172)</f>
        <v>23</v>
      </c>
      <c r="B173" s="86" t="s">
        <v>599</v>
      </c>
      <c r="C173" s="86"/>
      <c r="D173" s="44"/>
      <c r="E173" s="44"/>
      <c r="F173" s="86"/>
      <c r="G173" s="86"/>
      <c r="H173" s="86"/>
      <c r="I173" s="44"/>
      <c r="K173" s="49"/>
      <c r="L173" s="49"/>
      <c r="M173" s="49"/>
      <c r="N173" s="49"/>
      <c r="O173" s="114"/>
      <c r="P173" s="115"/>
      <c r="S173" s="50"/>
      <c r="T173" s="51"/>
      <c r="U173" s="50"/>
      <c r="V173" s="50"/>
      <c r="W173" s="49"/>
      <c r="Z173" s="49"/>
      <c r="AA173" s="69"/>
    </row>
    <row r="174" spans="1:27">
      <c r="A174" s="44"/>
      <c r="B174" s="86"/>
      <c r="C174" s="86"/>
      <c r="D174" s="44"/>
      <c r="E174" s="44"/>
      <c r="F174" s="86"/>
      <c r="G174" s="86"/>
      <c r="H174" s="86"/>
      <c r="I174" s="44"/>
      <c r="K174" s="49"/>
      <c r="L174" s="49"/>
      <c r="M174" s="49"/>
      <c r="N174" s="49"/>
      <c r="O174" s="114"/>
      <c r="P174" s="115"/>
      <c r="S174" s="50"/>
      <c r="T174" s="51"/>
      <c r="U174" s="50"/>
      <c r="V174" s="50"/>
      <c r="W174" s="49"/>
      <c r="Z174" s="49"/>
      <c r="AA174" s="69"/>
    </row>
    <row r="175" spans="1:27" s="79" customFormat="1" ht="13.2">
      <c r="A175" s="118">
        <v>4000</v>
      </c>
      <c r="B175" s="31">
        <v>2007</v>
      </c>
      <c r="C175" s="31" t="s">
        <v>28</v>
      </c>
      <c r="D175" s="31" t="s">
        <v>600</v>
      </c>
      <c r="E175" s="31" t="s">
        <v>30</v>
      </c>
      <c r="F175" s="31" t="s">
        <v>31</v>
      </c>
      <c r="G175" s="31" t="s">
        <v>105</v>
      </c>
      <c r="H175" s="31" t="s">
        <v>33</v>
      </c>
      <c r="I175" s="31" t="s">
        <v>601</v>
      </c>
      <c r="J175" s="31" t="s">
        <v>35</v>
      </c>
      <c r="K175" s="9" t="s">
        <v>214</v>
      </c>
      <c r="L175" s="9" t="s">
        <v>33</v>
      </c>
      <c r="M175" s="9" t="s">
        <v>37</v>
      </c>
      <c r="N175" s="9" t="s">
        <v>37</v>
      </c>
      <c r="O175" s="9" t="s">
        <v>37</v>
      </c>
      <c r="P175" s="119" t="s">
        <v>602</v>
      </c>
      <c r="Q175" s="9" t="s">
        <v>603</v>
      </c>
      <c r="R175" s="10">
        <v>39430</v>
      </c>
      <c r="S175" s="11">
        <v>483660</v>
      </c>
      <c r="T175" s="12">
        <v>12</v>
      </c>
      <c r="U175" s="11">
        <f>IF(S175&gt;0,SLN(S175,2000,12),0)</f>
        <v>40138.333333333336</v>
      </c>
      <c r="V175" s="11">
        <f ca="1">IF(S175-(U175*((NOW()-R175)/365))&gt;2000,S175-(U175*((NOW()-R175)/365)),2000)</f>
        <v>246276.24891704592</v>
      </c>
      <c r="W175" s="9" t="s">
        <v>528</v>
      </c>
      <c r="X175" s="9" t="s">
        <v>604</v>
      </c>
      <c r="Y175" s="9" t="s">
        <v>605</v>
      </c>
      <c r="Z175" s="13">
        <v>30000</v>
      </c>
      <c r="AA175" s="120" t="s">
        <v>606</v>
      </c>
    </row>
    <row r="176" spans="1:27" s="79" customFormat="1" ht="13.2">
      <c r="A176" s="118">
        <v>4001</v>
      </c>
      <c r="B176" s="31">
        <v>2007</v>
      </c>
      <c r="C176" s="31" t="s">
        <v>28</v>
      </c>
      <c r="D176" s="31" t="s">
        <v>600</v>
      </c>
      <c r="E176" s="31" t="s">
        <v>30</v>
      </c>
      <c r="F176" s="31" t="s">
        <v>31</v>
      </c>
      <c r="G176" s="31" t="s">
        <v>105</v>
      </c>
      <c r="H176" s="31" t="s">
        <v>33</v>
      </c>
      <c r="I176" s="31" t="s">
        <v>601</v>
      </c>
      <c r="J176" s="31" t="s">
        <v>35</v>
      </c>
      <c r="K176" s="9" t="s">
        <v>214</v>
      </c>
      <c r="L176" s="9" t="s">
        <v>33</v>
      </c>
      <c r="M176" s="9" t="s">
        <v>37</v>
      </c>
      <c r="N176" s="9" t="s">
        <v>37</v>
      </c>
      <c r="O176" s="9" t="s">
        <v>37</v>
      </c>
      <c r="P176" s="119" t="s">
        <v>607</v>
      </c>
      <c r="Q176" s="9" t="s">
        <v>608</v>
      </c>
      <c r="R176" s="10">
        <v>39436</v>
      </c>
      <c r="S176" s="11">
        <v>483660</v>
      </c>
      <c r="T176" s="12">
        <v>12</v>
      </c>
      <c r="U176" s="11">
        <f>IF(S176&gt;0,SLN(S176,2000,12),0)</f>
        <v>40138.333333333336</v>
      </c>
      <c r="V176" s="11">
        <f ca="1">IF(S176-(U176*((NOW()-R176)/365))&gt;2000,S176-(U176*((NOW()-R176)/365)),2000)</f>
        <v>246936.05713622397</v>
      </c>
      <c r="W176" s="9" t="s">
        <v>528</v>
      </c>
      <c r="X176" s="9" t="s">
        <v>604</v>
      </c>
      <c r="Y176" s="9" t="s">
        <v>605</v>
      </c>
      <c r="Z176" s="13">
        <v>30000</v>
      </c>
      <c r="AA176" s="120" t="s">
        <v>606</v>
      </c>
    </row>
    <row r="177" spans="1:27">
      <c r="A177" s="121">
        <v>4002</v>
      </c>
      <c r="B177" s="31">
        <v>2007</v>
      </c>
      <c r="C177" s="8" t="s">
        <v>28</v>
      </c>
      <c r="D177" s="8" t="s">
        <v>600</v>
      </c>
      <c r="E177" s="8" t="s">
        <v>30</v>
      </c>
      <c r="F177" s="8" t="s">
        <v>31</v>
      </c>
      <c r="G177" s="8" t="s">
        <v>105</v>
      </c>
      <c r="H177" s="8" t="s">
        <v>33</v>
      </c>
      <c r="I177" s="8" t="s">
        <v>601</v>
      </c>
      <c r="J177" s="31" t="s">
        <v>35</v>
      </c>
      <c r="K177" s="9" t="s">
        <v>214</v>
      </c>
      <c r="L177" s="9" t="s">
        <v>33</v>
      </c>
      <c r="M177" s="9" t="s">
        <v>33</v>
      </c>
      <c r="N177" s="9" t="s">
        <v>33</v>
      </c>
      <c r="O177" s="9" t="s">
        <v>33</v>
      </c>
      <c r="P177" s="119" t="s">
        <v>609</v>
      </c>
      <c r="Q177" s="9" t="s">
        <v>610</v>
      </c>
      <c r="R177" s="10">
        <v>39433</v>
      </c>
      <c r="S177" s="11">
        <v>483660</v>
      </c>
      <c r="T177" s="12">
        <v>12</v>
      </c>
      <c r="U177" s="11">
        <f>IF(S177&gt;0,SLN(S177,2000,12),0)</f>
        <v>40138.333333333336</v>
      </c>
      <c r="V177" s="11">
        <f t="shared" ref="V177:V202" ca="1" si="19">IF(S177-(U177*((NOW()-R177)/365))&gt;2000,S177-(U177*((NOW()-R177)/365)),2000)</f>
        <v>246606.15302663497</v>
      </c>
      <c r="W177" s="9" t="s">
        <v>528</v>
      </c>
      <c r="X177" s="9" t="s">
        <v>604</v>
      </c>
      <c r="Y177" s="9" t="s">
        <v>605</v>
      </c>
      <c r="Z177" s="13">
        <v>30000</v>
      </c>
      <c r="AA177" s="69"/>
    </row>
    <row r="178" spans="1:27" s="79" customFormat="1" ht="13.2">
      <c r="A178" s="122">
        <v>4003</v>
      </c>
      <c r="B178" s="31">
        <v>2007</v>
      </c>
      <c r="C178" s="31" t="s">
        <v>28</v>
      </c>
      <c r="D178" s="31" t="s">
        <v>600</v>
      </c>
      <c r="E178" s="31" t="s">
        <v>30</v>
      </c>
      <c r="F178" s="31" t="s">
        <v>31</v>
      </c>
      <c r="G178" s="31" t="s">
        <v>105</v>
      </c>
      <c r="H178" s="31" t="s">
        <v>33</v>
      </c>
      <c r="I178" s="31" t="s">
        <v>601</v>
      </c>
      <c r="J178" s="31" t="s">
        <v>35</v>
      </c>
      <c r="K178" s="9" t="s">
        <v>214</v>
      </c>
      <c r="L178" s="9" t="s">
        <v>33</v>
      </c>
      <c r="M178" s="9" t="s">
        <v>37</v>
      </c>
      <c r="N178" s="9" t="s">
        <v>37</v>
      </c>
      <c r="O178" s="9" t="s">
        <v>37</v>
      </c>
      <c r="P178" s="119" t="s">
        <v>611</v>
      </c>
      <c r="Q178" s="9" t="s">
        <v>612</v>
      </c>
      <c r="R178" s="10">
        <v>39444</v>
      </c>
      <c r="S178" s="11">
        <v>483660</v>
      </c>
      <c r="T178" s="12">
        <v>12</v>
      </c>
      <c r="U178" s="11">
        <f>IF(S178&gt;0,SLN(S178,2000,12),0)</f>
        <v>40138.333333333336</v>
      </c>
      <c r="V178" s="11">
        <f ca="1">IF(S178-(U178*((NOW()-R178)/365))&gt;2000,S178-(U178*((NOW()-R178)/365)),2000)</f>
        <v>247815.80142846142</v>
      </c>
      <c r="W178" s="9" t="s">
        <v>528</v>
      </c>
      <c r="X178" s="9" t="s">
        <v>604</v>
      </c>
      <c r="Y178" s="9" t="s">
        <v>605</v>
      </c>
      <c r="Z178" s="13">
        <v>30000</v>
      </c>
      <c r="AA178" s="120" t="s">
        <v>606</v>
      </c>
    </row>
    <row r="179" spans="1:27" s="79" customFormat="1" ht="13.2">
      <c r="A179" s="118">
        <v>4004</v>
      </c>
      <c r="B179" s="31">
        <v>2007</v>
      </c>
      <c r="C179" s="31" t="s">
        <v>28</v>
      </c>
      <c r="D179" s="31" t="s">
        <v>600</v>
      </c>
      <c r="E179" s="31" t="s">
        <v>30</v>
      </c>
      <c r="F179" s="31" t="s">
        <v>31</v>
      </c>
      <c r="G179" s="31" t="s">
        <v>105</v>
      </c>
      <c r="H179" s="31" t="s">
        <v>33</v>
      </c>
      <c r="I179" s="31" t="s">
        <v>601</v>
      </c>
      <c r="J179" s="31" t="s">
        <v>35</v>
      </c>
      <c r="K179" s="9" t="s">
        <v>214</v>
      </c>
      <c r="L179" s="9" t="s">
        <v>33</v>
      </c>
      <c r="M179" s="9" t="s">
        <v>37</v>
      </c>
      <c r="N179" s="9" t="s">
        <v>37</v>
      </c>
      <c r="O179" s="9" t="s">
        <v>37</v>
      </c>
      <c r="P179" s="119" t="s">
        <v>613</v>
      </c>
      <c r="Q179" s="9" t="s">
        <v>614</v>
      </c>
      <c r="R179" s="10">
        <v>39429</v>
      </c>
      <c r="S179" s="11">
        <v>483660</v>
      </c>
      <c r="T179" s="12">
        <v>12</v>
      </c>
      <c r="U179" s="11">
        <f>IF(S179&gt;0,SLN(S179,2000,12),0)</f>
        <v>40138.333333333336</v>
      </c>
      <c r="V179" s="11">
        <f ca="1">IF(S179-(U179*((NOW()-R179)/365))&gt;2000,S179-(U179*((NOW()-R179)/365)),2000)</f>
        <v>246166.28088051622</v>
      </c>
      <c r="W179" s="9" t="s">
        <v>528</v>
      </c>
      <c r="X179" s="9" t="s">
        <v>604</v>
      </c>
      <c r="Y179" s="9" t="s">
        <v>605</v>
      </c>
      <c r="Z179" s="13">
        <v>30000</v>
      </c>
      <c r="AA179" s="120" t="s">
        <v>606</v>
      </c>
    </row>
    <row r="180" spans="1:27">
      <c r="A180" s="121">
        <v>4005</v>
      </c>
      <c r="B180" s="31">
        <v>2007</v>
      </c>
      <c r="C180" s="8" t="s">
        <v>28</v>
      </c>
      <c r="D180" s="8" t="s">
        <v>600</v>
      </c>
      <c r="E180" s="8" t="s">
        <v>30</v>
      </c>
      <c r="F180" s="8" t="s">
        <v>31</v>
      </c>
      <c r="G180" s="8" t="s">
        <v>105</v>
      </c>
      <c r="H180" s="8" t="s">
        <v>33</v>
      </c>
      <c r="I180" s="8" t="s">
        <v>601</v>
      </c>
      <c r="J180" s="31" t="s">
        <v>35</v>
      </c>
      <c r="K180" s="9" t="s">
        <v>214</v>
      </c>
      <c r="L180" s="9" t="s">
        <v>33</v>
      </c>
      <c r="M180" s="9" t="s">
        <v>37</v>
      </c>
      <c r="N180" s="9" t="s">
        <v>37</v>
      </c>
      <c r="O180" s="9" t="s">
        <v>37</v>
      </c>
      <c r="P180" s="119" t="s">
        <v>615</v>
      </c>
      <c r="Q180" s="9" t="s">
        <v>616</v>
      </c>
      <c r="R180" s="10">
        <v>39436</v>
      </c>
      <c r="S180" s="11">
        <v>483660</v>
      </c>
      <c r="T180" s="12">
        <v>12</v>
      </c>
      <c r="U180" s="11">
        <f t="shared" ref="U180:U202" si="20">IF(S180&gt;0,SLN(S180,2000,12),0)</f>
        <v>40138.333333333336</v>
      </c>
      <c r="V180" s="11">
        <f t="shared" ca="1" si="19"/>
        <v>246936.05713622397</v>
      </c>
      <c r="W180" s="9" t="s">
        <v>528</v>
      </c>
      <c r="X180" s="9" t="s">
        <v>604</v>
      </c>
      <c r="Y180" s="9" t="s">
        <v>605</v>
      </c>
      <c r="Z180" s="13">
        <v>30000</v>
      </c>
      <c r="AA180" s="69"/>
    </row>
    <row r="181" spans="1:27" s="79" customFormat="1" ht="13.2">
      <c r="A181" s="122">
        <v>4006</v>
      </c>
      <c r="B181" s="31">
        <v>2007</v>
      </c>
      <c r="C181" s="31" t="s">
        <v>28</v>
      </c>
      <c r="D181" s="31" t="s">
        <v>600</v>
      </c>
      <c r="E181" s="31" t="s">
        <v>30</v>
      </c>
      <c r="F181" s="31" t="s">
        <v>31</v>
      </c>
      <c r="G181" s="31" t="s">
        <v>105</v>
      </c>
      <c r="H181" s="31" t="s">
        <v>33</v>
      </c>
      <c r="I181" s="31" t="s">
        <v>601</v>
      </c>
      <c r="J181" s="31" t="s">
        <v>35</v>
      </c>
      <c r="K181" s="9" t="s">
        <v>214</v>
      </c>
      <c r="L181" s="9" t="s">
        <v>33</v>
      </c>
      <c r="M181" s="9" t="s">
        <v>37</v>
      </c>
      <c r="N181" s="9" t="s">
        <v>37</v>
      </c>
      <c r="O181" s="9" t="s">
        <v>37</v>
      </c>
      <c r="P181" s="119" t="s">
        <v>617</v>
      </c>
      <c r="Q181" s="9" t="s">
        <v>618</v>
      </c>
      <c r="R181" s="10">
        <v>39436</v>
      </c>
      <c r="S181" s="11">
        <v>483660</v>
      </c>
      <c r="T181" s="12">
        <v>12</v>
      </c>
      <c r="U181" s="11">
        <f>IF(S181&gt;0,SLN(S181,2000,12),0)</f>
        <v>40138.333333333336</v>
      </c>
      <c r="V181" s="11">
        <f ca="1">IF(S181-(U181*((NOW()-R181)/365))&gt;2000,S181-(U181*((NOW()-R181)/365)),2000)</f>
        <v>246936.05713622397</v>
      </c>
      <c r="W181" s="9" t="s">
        <v>528</v>
      </c>
      <c r="X181" s="9" t="s">
        <v>604</v>
      </c>
      <c r="Y181" s="9" t="s">
        <v>605</v>
      </c>
      <c r="Z181" s="13">
        <v>30000</v>
      </c>
      <c r="AA181" s="120" t="s">
        <v>606</v>
      </c>
    </row>
    <row r="182" spans="1:27">
      <c r="A182" s="121">
        <v>4007</v>
      </c>
      <c r="B182" s="31">
        <v>2007</v>
      </c>
      <c r="C182" s="8" t="s">
        <v>28</v>
      </c>
      <c r="D182" s="8" t="s">
        <v>600</v>
      </c>
      <c r="E182" s="8" t="s">
        <v>30</v>
      </c>
      <c r="F182" s="8" t="s">
        <v>31</v>
      </c>
      <c r="G182" s="8" t="s">
        <v>105</v>
      </c>
      <c r="H182" s="8" t="s">
        <v>33</v>
      </c>
      <c r="I182" s="8" t="s">
        <v>601</v>
      </c>
      <c r="J182" s="31" t="s">
        <v>35</v>
      </c>
      <c r="K182" s="9" t="s">
        <v>214</v>
      </c>
      <c r="L182" s="9" t="s">
        <v>33</v>
      </c>
      <c r="M182" s="9" t="s">
        <v>37</v>
      </c>
      <c r="N182" s="9" t="s">
        <v>37</v>
      </c>
      <c r="O182" s="9" t="s">
        <v>37</v>
      </c>
      <c r="P182" s="119" t="s">
        <v>619</v>
      </c>
      <c r="Q182" s="9" t="s">
        <v>620</v>
      </c>
      <c r="R182" s="10">
        <v>39437</v>
      </c>
      <c r="S182" s="11">
        <v>483660</v>
      </c>
      <c r="T182" s="12">
        <v>12</v>
      </c>
      <c r="U182" s="11">
        <f t="shared" si="20"/>
        <v>40138.333333333336</v>
      </c>
      <c r="V182" s="11">
        <f t="shared" ca="1" si="19"/>
        <v>247046.02517275367</v>
      </c>
      <c r="W182" s="9" t="s">
        <v>528</v>
      </c>
      <c r="X182" s="9" t="s">
        <v>604</v>
      </c>
      <c r="Y182" s="9" t="s">
        <v>605</v>
      </c>
      <c r="Z182" s="13">
        <v>30000</v>
      </c>
      <c r="AA182" s="69"/>
    </row>
    <row r="183" spans="1:27" s="79" customFormat="1" ht="13.2">
      <c r="A183" s="122">
        <v>4008</v>
      </c>
      <c r="B183" s="31">
        <v>2007</v>
      </c>
      <c r="C183" s="31" t="s">
        <v>28</v>
      </c>
      <c r="D183" s="31" t="s">
        <v>600</v>
      </c>
      <c r="E183" s="31" t="s">
        <v>30</v>
      </c>
      <c r="F183" s="31" t="s">
        <v>31</v>
      </c>
      <c r="G183" s="31" t="s">
        <v>105</v>
      </c>
      <c r="H183" s="31" t="s">
        <v>33</v>
      </c>
      <c r="I183" s="31" t="s">
        <v>601</v>
      </c>
      <c r="J183" s="31" t="s">
        <v>35</v>
      </c>
      <c r="K183" s="9" t="s">
        <v>214</v>
      </c>
      <c r="L183" s="9" t="s">
        <v>33</v>
      </c>
      <c r="M183" s="9" t="s">
        <v>37</v>
      </c>
      <c r="N183" s="9" t="s">
        <v>37</v>
      </c>
      <c r="O183" s="9" t="s">
        <v>37</v>
      </c>
      <c r="P183" s="119" t="s">
        <v>621</v>
      </c>
      <c r="Q183" s="9" t="s">
        <v>622</v>
      </c>
      <c r="R183" s="10">
        <v>39441</v>
      </c>
      <c r="S183" s="11">
        <v>483660</v>
      </c>
      <c r="T183" s="12">
        <v>12</v>
      </c>
      <c r="U183" s="11">
        <f>IF(S183&gt;0,SLN(S183,2000,12),0)</f>
        <v>40138.333333333336</v>
      </c>
      <c r="V183" s="11">
        <f ca="1">IF(S183-(U183*((NOW()-R183)/365))&gt;2000,S183-(U183*((NOW()-R183)/365)),2000)</f>
        <v>247485.89731887239</v>
      </c>
      <c r="W183" s="9" t="s">
        <v>528</v>
      </c>
      <c r="X183" s="9" t="s">
        <v>604</v>
      </c>
      <c r="Y183" s="9" t="s">
        <v>605</v>
      </c>
      <c r="Z183" s="13">
        <v>30000</v>
      </c>
      <c r="AA183" s="120" t="s">
        <v>606</v>
      </c>
    </row>
    <row r="184" spans="1:27">
      <c r="A184" s="121">
        <v>4009</v>
      </c>
      <c r="B184" s="31">
        <v>2007</v>
      </c>
      <c r="C184" s="8" t="s">
        <v>28</v>
      </c>
      <c r="D184" s="8" t="s">
        <v>600</v>
      </c>
      <c r="E184" s="8" t="s">
        <v>30</v>
      </c>
      <c r="F184" s="8" t="s">
        <v>31</v>
      </c>
      <c r="G184" s="8" t="s">
        <v>105</v>
      </c>
      <c r="H184" s="8" t="s">
        <v>33</v>
      </c>
      <c r="I184" s="8" t="s">
        <v>601</v>
      </c>
      <c r="J184" s="31" t="s">
        <v>35</v>
      </c>
      <c r="K184" s="9" t="s">
        <v>214</v>
      </c>
      <c r="L184" s="9" t="s">
        <v>33</v>
      </c>
      <c r="M184" s="9" t="s">
        <v>37</v>
      </c>
      <c r="N184" s="9" t="s">
        <v>37</v>
      </c>
      <c r="O184" s="9" t="s">
        <v>37</v>
      </c>
      <c r="P184" s="119" t="s">
        <v>623</v>
      </c>
      <c r="Q184" s="9" t="s">
        <v>624</v>
      </c>
      <c r="R184" s="10">
        <v>39445</v>
      </c>
      <c r="S184" s="11">
        <v>483660</v>
      </c>
      <c r="T184" s="12">
        <v>12</v>
      </c>
      <c r="U184" s="11">
        <f t="shared" si="20"/>
        <v>40138.333333333336</v>
      </c>
      <c r="V184" s="11">
        <f t="shared" ca="1" si="19"/>
        <v>247925.76946499111</v>
      </c>
      <c r="W184" s="9" t="s">
        <v>528</v>
      </c>
      <c r="X184" s="9" t="s">
        <v>604</v>
      </c>
      <c r="Y184" s="9" t="s">
        <v>605</v>
      </c>
      <c r="Z184" s="13">
        <v>30000</v>
      </c>
      <c r="AA184" s="69"/>
    </row>
    <row r="185" spans="1:27" s="79" customFormat="1" ht="13.2">
      <c r="A185" s="122">
        <v>4010</v>
      </c>
      <c r="B185" s="31">
        <v>2008</v>
      </c>
      <c r="C185" s="31" t="s">
        <v>28</v>
      </c>
      <c r="D185" s="31" t="s">
        <v>600</v>
      </c>
      <c r="E185" s="31" t="s">
        <v>30</v>
      </c>
      <c r="F185" s="31" t="s">
        <v>31</v>
      </c>
      <c r="G185" s="31" t="s">
        <v>105</v>
      </c>
      <c r="H185" s="31" t="s">
        <v>33</v>
      </c>
      <c r="I185" s="31" t="s">
        <v>601</v>
      </c>
      <c r="J185" s="31" t="s">
        <v>35</v>
      </c>
      <c r="K185" s="9" t="s">
        <v>214</v>
      </c>
      <c r="L185" s="9" t="s">
        <v>33</v>
      </c>
      <c r="M185" s="9" t="s">
        <v>37</v>
      </c>
      <c r="N185" s="9" t="s">
        <v>33</v>
      </c>
      <c r="O185" s="9" t="s">
        <v>37</v>
      </c>
      <c r="P185" s="119" t="s">
        <v>625</v>
      </c>
      <c r="Q185" s="9" t="s">
        <v>626</v>
      </c>
      <c r="R185" s="10">
        <v>39575</v>
      </c>
      <c r="S185" s="11">
        <v>483660</v>
      </c>
      <c r="T185" s="12">
        <v>12</v>
      </c>
      <c r="U185" s="11">
        <f>IF(S185&gt;0,SLN(S185,2000,12),0)</f>
        <v>40138.333333333336</v>
      </c>
      <c r="V185" s="11">
        <f ca="1">IF(S185-(U185*((NOW()-R185)/365))&gt;2000,S185-(U185*((NOW()-R185)/365)),2000)</f>
        <v>262221.61421384953</v>
      </c>
      <c r="W185" s="9" t="s">
        <v>528</v>
      </c>
      <c r="X185" s="9" t="s">
        <v>604</v>
      </c>
      <c r="Y185" s="9" t="s">
        <v>605</v>
      </c>
      <c r="Z185" s="13">
        <v>30000</v>
      </c>
      <c r="AA185" s="120" t="s">
        <v>606</v>
      </c>
    </row>
    <row r="186" spans="1:27" s="79" customFormat="1" ht="13.2">
      <c r="A186" s="118">
        <v>4011</v>
      </c>
      <c r="B186" s="31">
        <v>2008</v>
      </c>
      <c r="C186" s="31" t="s">
        <v>28</v>
      </c>
      <c r="D186" s="31" t="s">
        <v>600</v>
      </c>
      <c r="E186" s="31" t="s">
        <v>30</v>
      </c>
      <c r="F186" s="31" t="s">
        <v>31</v>
      </c>
      <c r="G186" s="31" t="s">
        <v>105</v>
      </c>
      <c r="H186" s="31" t="s">
        <v>33</v>
      </c>
      <c r="I186" s="31" t="s">
        <v>601</v>
      </c>
      <c r="J186" s="31" t="s">
        <v>35</v>
      </c>
      <c r="K186" s="9" t="s">
        <v>214</v>
      </c>
      <c r="L186" s="9" t="s">
        <v>33</v>
      </c>
      <c r="M186" s="9" t="s">
        <v>37</v>
      </c>
      <c r="N186" s="9" t="s">
        <v>37</v>
      </c>
      <c r="O186" s="9" t="s">
        <v>37</v>
      </c>
      <c r="P186" s="119" t="s">
        <v>627</v>
      </c>
      <c r="Q186" s="9" t="s">
        <v>628</v>
      </c>
      <c r="R186" s="10">
        <v>39575</v>
      </c>
      <c r="S186" s="11">
        <v>483660</v>
      </c>
      <c r="T186" s="12">
        <v>12</v>
      </c>
      <c r="U186" s="11">
        <f>IF(S186&gt;0,SLN(S186,2000,12),0)</f>
        <v>40138.333333333336</v>
      </c>
      <c r="V186" s="11">
        <f ca="1">IF(S186-(U186*((NOW()-R186)/365))&gt;2000,S186-(U186*((NOW()-R186)/365)),2000)</f>
        <v>262221.61421384953</v>
      </c>
      <c r="W186" s="9" t="s">
        <v>528</v>
      </c>
      <c r="X186" s="9" t="s">
        <v>604</v>
      </c>
      <c r="Y186" s="9" t="s">
        <v>605</v>
      </c>
      <c r="Z186" s="13">
        <v>30000</v>
      </c>
      <c r="AA186" s="120" t="s">
        <v>606</v>
      </c>
    </row>
    <row r="187" spans="1:27" s="79" customFormat="1" ht="13.2">
      <c r="A187" s="118">
        <v>4012</v>
      </c>
      <c r="B187" s="31">
        <v>2008</v>
      </c>
      <c r="C187" s="31" t="s">
        <v>28</v>
      </c>
      <c r="D187" s="31" t="s">
        <v>600</v>
      </c>
      <c r="E187" s="31" t="s">
        <v>30</v>
      </c>
      <c r="F187" s="31" t="s">
        <v>31</v>
      </c>
      <c r="G187" s="31" t="s">
        <v>105</v>
      </c>
      <c r="H187" s="31" t="s">
        <v>33</v>
      </c>
      <c r="I187" s="31" t="s">
        <v>601</v>
      </c>
      <c r="J187" s="31" t="s">
        <v>35</v>
      </c>
      <c r="K187" s="9" t="s">
        <v>214</v>
      </c>
      <c r="L187" s="9" t="s">
        <v>33</v>
      </c>
      <c r="M187" s="9" t="s">
        <v>37</v>
      </c>
      <c r="N187" s="9" t="s">
        <v>33</v>
      </c>
      <c r="O187" s="9" t="s">
        <v>37</v>
      </c>
      <c r="P187" s="119" t="s">
        <v>629</v>
      </c>
      <c r="Q187" s="9" t="s">
        <v>630</v>
      </c>
      <c r="R187" s="10">
        <v>39575</v>
      </c>
      <c r="S187" s="11">
        <v>483660</v>
      </c>
      <c r="T187" s="12">
        <v>12</v>
      </c>
      <c r="U187" s="11">
        <f>IF(S187&gt;0,SLN(S187,2000,12),0)</f>
        <v>40138.333333333336</v>
      </c>
      <c r="V187" s="11">
        <f ca="1">IF(S187-(U187*((NOW()-R187)/365))&gt;2000,S187-(U187*((NOW()-R187)/365)),2000)</f>
        <v>262221.61421384953</v>
      </c>
      <c r="W187" s="9" t="s">
        <v>528</v>
      </c>
      <c r="X187" s="9" t="s">
        <v>604</v>
      </c>
      <c r="Y187" s="9" t="s">
        <v>605</v>
      </c>
      <c r="Z187" s="13">
        <v>30000</v>
      </c>
      <c r="AA187" s="120" t="s">
        <v>606</v>
      </c>
    </row>
    <row r="188" spans="1:27">
      <c r="A188" s="121">
        <v>4013</v>
      </c>
      <c r="B188" s="31">
        <v>2008</v>
      </c>
      <c r="C188" s="8" t="s">
        <v>28</v>
      </c>
      <c r="D188" s="8" t="s">
        <v>600</v>
      </c>
      <c r="E188" s="8" t="s">
        <v>30</v>
      </c>
      <c r="F188" s="8" t="s">
        <v>31</v>
      </c>
      <c r="G188" s="8" t="s">
        <v>105</v>
      </c>
      <c r="H188" s="8" t="s">
        <v>33</v>
      </c>
      <c r="I188" s="8" t="s">
        <v>601</v>
      </c>
      <c r="J188" s="31" t="s">
        <v>35</v>
      </c>
      <c r="K188" s="9" t="s">
        <v>214</v>
      </c>
      <c r="L188" s="9" t="s">
        <v>33</v>
      </c>
      <c r="M188" s="9" t="s">
        <v>37</v>
      </c>
      <c r="N188" s="9" t="s">
        <v>37</v>
      </c>
      <c r="O188" s="9" t="s">
        <v>37</v>
      </c>
      <c r="P188" s="119" t="s">
        <v>631</v>
      </c>
      <c r="Q188" s="9" t="s">
        <v>632</v>
      </c>
      <c r="R188" s="10">
        <v>39575</v>
      </c>
      <c r="S188" s="11">
        <v>483660</v>
      </c>
      <c r="T188" s="12">
        <v>12</v>
      </c>
      <c r="U188" s="11">
        <f t="shared" si="20"/>
        <v>40138.333333333336</v>
      </c>
      <c r="V188" s="11">
        <f t="shared" ca="1" si="19"/>
        <v>262221.61421384953</v>
      </c>
      <c r="W188" s="9" t="s">
        <v>528</v>
      </c>
      <c r="X188" s="9" t="s">
        <v>604</v>
      </c>
      <c r="Y188" s="9" t="s">
        <v>605</v>
      </c>
      <c r="Z188" s="13">
        <v>30000</v>
      </c>
      <c r="AA188" s="69"/>
    </row>
    <row r="189" spans="1:27" s="79" customFormat="1" ht="13.2">
      <c r="A189" s="118">
        <v>4014</v>
      </c>
      <c r="B189" s="31">
        <v>2008</v>
      </c>
      <c r="C189" s="31" t="s">
        <v>28</v>
      </c>
      <c r="D189" s="31" t="s">
        <v>600</v>
      </c>
      <c r="E189" s="31" t="s">
        <v>30</v>
      </c>
      <c r="F189" s="31" t="s">
        <v>31</v>
      </c>
      <c r="G189" s="31" t="s">
        <v>105</v>
      </c>
      <c r="H189" s="31" t="s">
        <v>33</v>
      </c>
      <c r="I189" s="31" t="s">
        <v>601</v>
      </c>
      <c r="J189" s="31" t="s">
        <v>35</v>
      </c>
      <c r="K189" s="9" t="s">
        <v>214</v>
      </c>
      <c r="L189" s="9" t="s">
        <v>33</v>
      </c>
      <c r="M189" s="9" t="s">
        <v>37</v>
      </c>
      <c r="N189" s="9" t="s">
        <v>37</v>
      </c>
      <c r="O189" s="9" t="s">
        <v>37</v>
      </c>
      <c r="P189" s="119" t="s">
        <v>633</v>
      </c>
      <c r="Q189" s="9" t="s">
        <v>634</v>
      </c>
      <c r="R189" s="10">
        <v>39575</v>
      </c>
      <c r="S189" s="11">
        <v>483660</v>
      </c>
      <c r="T189" s="12">
        <v>12</v>
      </c>
      <c r="U189" s="11">
        <f>IF(S189&gt;0,SLN(S189,2000,12),0)</f>
        <v>40138.333333333336</v>
      </c>
      <c r="V189" s="11">
        <f ca="1">IF(S189-(U189*((NOW()-R189)/365))&gt;2000,S189-(U189*((NOW()-R189)/365)),2000)</f>
        <v>262221.61421384953</v>
      </c>
      <c r="W189" s="9" t="s">
        <v>528</v>
      </c>
      <c r="X189" s="9" t="s">
        <v>604</v>
      </c>
      <c r="Y189" s="9" t="s">
        <v>605</v>
      </c>
      <c r="Z189" s="13">
        <v>30000</v>
      </c>
      <c r="AA189" s="120" t="s">
        <v>606</v>
      </c>
    </row>
    <row r="190" spans="1:27">
      <c r="A190" s="121">
        <v>4015</v>
      </c>
      <c r="B190" s="31">
        <v>2008</v>
      </c>
      <c r="C190" s="8" t="s">
        <v>28</v>
      </c>
      <c r="D190" s="8" t="s">
        <v>600</v>
      </c>
      <c r="E190" s="8" t="s">
        <v>30</v>
      </c>
      <c r="F190" s="8" t="s">
        <v>31</v>
      </c>
      <c r="G190" s="8" t="s">
        <v>105</v>
      </c>
      <c r="H190" s="8" t="s">
        <v>33</v>
      </c>
      <c r="I190" s="8" t="s">
        <v>601</v>
      </c>
      <c r="J190" s="31" t="s">
        <v>35</v>
      </c>
      <c r="K190" s="9" t="s">
        <v>214</v>
      </c>
      <c r="L190" s="9" t="s">
        <v>33</v>
      </c>
      <c r="M190" s="9" t="s">
        <v>37</v>
      </c>
      <c r="N190" s="9" t="s">
        <v>33</v>
      </c>
      <c r="O190" s="9" t="s">
        <v>37</v>
      </c>
      <c r="P190" s="119" t="s">
        <v>635</v>
      </c>
      <c r="Q190" s="9" t="s">
        <v>636</v>
      </c>
      <c r="R190" s="10">
        <v>39575</v>
      </c>
      <c r="S190" s="11">
        <v>483660</v>
      </c>
      <c r="T190" s="12">
        <v>12</v>
      </c>
      <c r="U190" s="11">
        <f t="shared" si="20"/>
        <v>40138.333333333336</v>
      </c>
      <c r="V190" s="11">
        <f t="shared" ca="1" si="19"/>
        <v>262221.61421384953</v>
      </c>
      <c r="W190" s="9" t="s">
        <v>528</v>
      </c>
      <c r="X190" s="9" t="s">
        <v>604</v>
      </c>
      <c r="Y190" s="9" t="s">
        <v>605</v>
      </c>
      <c r="Z190" s="13">
        <v>30000</v>
      </c>
      <c r="AA190" s="69"/>
    </row>
    <row r="191" spans="1:27">
      <c r="A191" s="121">
        <v>4016</v>
      </c>
      <c r="B191" s="31">
        <v>2008</v>
      </c>
      <c r="C191" s="8" t="s">
        <v>28</v>
      </c>
      <c r="D191" s="8" t="s">
        <v>600</v>
      </c>
      <c r="E191" s="8" t="s">
        <v>30</v>
      </c>
      <c r="F191" s="8" t="s">
        <v>31</v>
      </c>
      <c r="G191" s="8" t="s">
        <v>105</v>
      </c>
      <c r="H191" s="8" t="s">
        <v>33</v>
      </c>
      <c r="I191" s="8" t="s">
        <v>601</v>
      </c>
      <c r="J191" s="31" t="s">
        <v>35</v>
      </c>
      <c r="K191" s="9" t="s">
        <v>214</v>
      </c>
      <c r="L191" s="9" t="s">
        <v>33</v>
      </c>
      <c r="M191" s="9" t="s">
        <v>37</v>
      </c>
      <c r="N191" s="9" t="s">
        <v>37</v>
      </c>
      <c r="O191" s="9" t="s">
        <v>37</v>
      </c>
      <c r="P191" s="119" t="s">
        <v>637</v>
      </c>
      <c r="Q191" s="9" t="s">
        <v>638</v>
      </c>
      <c r="R191" s="10">
        <v>39575</v>
      </c>
      <c r="S191" s="11">
        <v>483660</v>
      </c>
      <c r="T191" s="12">
        <v>12</v>
      </c>
      <c r="U191" s="11">
        <f t="shared" si="20"/>
        <v>40138.333333333336</v>
      </c>
      <c r="V191" s="11">
        <f t="shared" ca="1" si="19"/>
        <v>262221.61421384953</v>
      </c>
      <c r="W191" s="9" t="s">
        <v>528</v>
      </c>
      <c r="X191" s="9" t="s">
        <v>604</v>
      </c>
      <c r="Y191" s="9" t="s">
        <v>605</v>
      </c>
      <c r="Z191" s="13">
        <v>30000</v>
      </c>
      <c r="AA191" s="69"/>
    </row>
    <row r="192" spans="1:27">
      <c r="A192" s="121">
        <v>4017</v>
      </c>
      <c r="B192" s="31">
        <v>2008</v>
      </c>
      <c r="C192" s="8" t="s">
        <v>28</v>
      </c>
      <c r="D192" s="8" t="s">
        <v>600</v>
      </c>
      <c r="E192" s="8" t="s">
        <v>30</v>
      </c>
      <c r="F192" s="8" t="s">
        <v>31</v>
      </c>
      <c r="G192" s="8" t="s">
        <v>105</v>
      </c>
      <c r="H192" s="8" t="s">
        <v>33</v>
      </c>
      <c r="I192" s="8" t="s">
        <v>601</v>
      </c>
      <c r="J192" s="31" t="s">
        <v>35</v>
      </c>
      <c r="K192" s="9" t="s">
        <v>214</v>
      </c>
      <c r="L192" s="9" t="s">
        <v>33</v>
      </c>
      <c r="M192" s="9" t="s">
        <v>37</v>
      </c>
      <c r="N192" s="9" t="s">
        <v>37</v>
      </c>
      <c r="O192" s="9" t="s">
        <v>37</v>
      </c>
      <c r="P192" s="119" t="s">
        <v>639</v>
      </c>
      <c r="Q192" s="9" t="s">
        <v>640</v>
      </c>
      <c r="R192" s="10">
        <v>39575</v>
      </c>
      <c r="S192" s="11">
        <v>483660</v>
      </c>
      <c r="T192" s="12">
        <v>12</v>
      </c>
      <c r="U192" s="11">
        <f t="shared" si="20"/>
        <v>40138.333333333336</v>
      </c>
      <c r="V192" s="11">
        <f t="shared" ca="1" si="19"/>
        <v>262221.61421384953</v>
      </c>
      <c r="W192" s="9" t="s">
        <v>528</v>
      </c>
      <c r="X192" s="9" t="s">
        <v>604</v>
      </c>
      <c r="Y192" s="9" t="s">
        <v>605</v>
      </c>
      <c r="Z192" s="13">
        <v>30000</v>
      </c>
      <c r="AA192" s="69"/>
    </row>
    <row r="193" spans="1:27">
      <c r="A193" s="121">
        <v>4018</v>
      </c>
      <c r="B193" s="31">
        <v>2008</v>
      </c>
      <c r="C193" s="8" t="s">
        <v>28</v>
      </c>
      <c r="D193" s="8" t="s">
        <v>600</v>
      </c>
      <c r="E193" s="8" t="s">
        <v>30</v>
      </c>
      <c r="F193" s="8" t="s">
        <v>31</v>
      </c>
      <c r="G193" s="8" t="s">
        <v>105</v>
      </c>
      <c r="H193" s="8" t="s">
        <v>33</v>
      </c>
      <c r="I193" s="8" t="s">
        <v>601</v>
      </c>
      <c r="J193" s="31" t="s">
        <v>35</v>
      </c>
      <c r="K193" s="9" t="s">
        <v>214</v>
      </c>
      <c r="L193" s="9" t="s">
        <v>33</v>
      </c>
      <c r="M193" s="9" t="s">
        <v>37</v>
      </c>
      <c r="N193" s="9" t="s">
        <v>37</v>
      </c>
      <c r="O193" s="9" t="s">
        <v>37</v>
      </c>
      <c r="P193" s="119" t="s">
        <v>641</v>
      </c>
      <c r="Q193" s="9" t="s">
        <v>642</v>
      </c>
      <c r="R193" s="10">
        <v>39575</v>
      </c>
      <c r="S193" s="11">
        <v>483660</v>
      </c>
      <c r="T193" s="12">
        <v>12</v>
      </c>
      <c r="U193" s="11">
        <f t="shared" si="20"/>
        <v>40138.333333333336</v>
      </c>
      <c r="V193" s="11">
        <f t="shared" ca="1" si="19"/>
        <v>262221.61421384953</v>
      </c>
      <c r="W193" s="9" t="s">
        <v>528</v>
      </c>
      <c r="X193" s="9" t="s">
        <v>604</v>
      </c>
      <c r="Y193" s="9" t="s">
        <v>605</v>
      </c>
      <c r="Z193" s="13">
        <v>30000</v>
      </c>
      <c r="AA193" s="69"/>
    </row>
    <row r="194" spans="1:27">
      <c r="A194" s="121">
        <v>4019</v>
      </c>
      <c r="B194" s="31">
        <v>2008</v>
      </c>
      <c r="C194" s="8" t="s">
        <v>28</v>
      </c>
      <c r="D194" s="8" t="s">
        <v>600</v>
      </c>
      <c r="E194" s="8" t="s">
        <v>30</v>
      </c>
      <c r="F194" s="8" t="s">
        <v>31</v>
      </c>
      <c r="G194" s="8" t="s">
        <v>105</v>
      </c>
      <c r="H194" s="8" t="s">
        <v>33</v>
      </c>
      <c r="I194" s="8" t="s">
        <v>601</v>
      </c>
      <c r="J194" s="31" t="s">
        <v>35</v>
      </c>
      <c r="K194" s="9" t="s">
        <v>214</v>
      </c>
      <c r="L194" s="9" t="s">
        <v>33</v>
      </c>
      <c r="M194" s="9" t="s">
        <v>37</v>
      </c>
      <c r="N194" s="9" t="s">
        <v>37</v>
      </c>
      <c r="O194" s="9" t="s">
        <v>37</v>
      </c>
      <c r="P194" s="119" t="s">
        <v>643</v>
      </c>
      <c r="Q194" s="9" t="s">
        <v>644</v>
      </c>
      <c r="R194" s="10">
        <v>39575</v>
      </c>
      <c r="S194" s="11">
        <v>483660</v>
      </c>
      <c r="T194" s="12">
        <v>12</v>
      </c>
      <c r="U194" s="11">
        <f t="shared" si="20"/>
        <v>40138.333333333336</v>
      </c>
      <c r="V194" s="11">
        <f t="shared" ca="1" si="19"/>
        <v>262221.61421384953</v>
      </c>
      <c r="W194" s="9" t="s">
        <v>528</v>
      </c>
      <c r="X194" s="9" t="s">
        <v>604</v>
      </c>
      <c r="Y194" s="9" t="s">
        <v>605</v>
      </c>
      <c r="Z194" s="13">
        <v>30000</v>
      </c>
      <c r="AA194" s="69"/>
    </row>
    <row r="195" spans="1:27">
      <c r="A195" s="121">
        <v>4020</v>
      </c>
      <c r="B195" s="31">
        <v>2008</v>
      </c>
      <c r="C195" s="8" t="s">
        <v>28</v>
      </c>
      <c r="D195" s="8" t="s">
        <v>600</v>
      </c>
      <c r="E195" s="8" t="s">
        <v>30</v>
      </c>
      <c r="F195" s="8" t="s">
        <v>31</v>
      </c>
      <c r="G195" s="8" t="s">
        <v>105</v>
      </c>
      <c r="H195" s="8" t="s">
        <v>33</v>
      </c>
      <c r="I195" s="8" t="s">
        <v>601</v>
      </c>
      <c r="J195" s="31" t="s">
        <v>35</v>
      </c>
      <c r="K195" s="9" t="s">
        <v>214</v>
      </c>
      <c r="L195" s="9" t="s">
        <v>33</v>
      </c>
      <c r="M195" s="9" t="s">
        <v>37</v>
      </c>
      <c r="N195" s="9" t="s">
        <v>37</v>
      </c>
      <c r="O195" s="9" t="s">
        <v>37</v>
      </c>
      <c r="P195" s="119" t="s">
        <v>645</v>
      </c>
      <c r="Q195" s="9" t="s">
        <v>646</v>
      </c>
      <c r="R195" s="10">
        <v>39575</v>
      </c>
      <c r="S195" s="11">
        <v>483660</v>
      </c>
      <c r="T195" s="12">
        <v>12</v>
      </c>
      <c r="U195" s="11">
        <f t="shared" si="20"/>
        <v>40138.333333333336</v>
      </c>
      <c r="V195" s="11">
        <f t="shared" ca="1" si="19"/>
        <v>262221.61421384953</v>
      </c>
      <c r="W195" s="9" t="s">
        <v>528</v>
      </c>
      <c r="X195" s="9" t="s">
        <v>604</v>
      </c>
      <c r="Y195" s="9" t="s">
        <v>605</v>
      </c>
      <c r="Z195" s="13">
        <v>30000</v>
      </c>
      <c r="AA195" s="69"/>
    </row>
    <row r="196" spans="1:27">
      <c r="A196" s="121">
        <v>4021</v>
      </c>
      <c r="B196" s="31">
        <v>2008</v>
      </c>
      <c r="C196" s="8" t="s">
        <v>28</v>
      </c>
      <c r="D196" s="8" t="s">
        <v>600</v>
      </c>
      <c r="E196" s="8" t="s">
        <v>30</v>
      </c>
      <c r="F196" s="8" t="s">
        <v>31</v>
      </c>
      <c r="G196" s="8" t="s">
        <v>105</v>
      </c>
      <c r="H196" s="8" t="s">
        <v>33</v>
      </c>
      <c r="I196" s="8" t="s">
        <v>601</v>
      </c>
      <c r="J196" s="31" t="s">
        <v>35</v>
      </c>
      <c r="K196" s="9" t="s">
        <v>214</v>
      </c>
      <c r="L196" s="9" t="s">
        <v>33</v>
      </c>
      <c r="M196" s="9" t="s">
        <v>37</v>
      </c>
      <c r="N196" s="9" t="s">
        <v>37</v>
      </c>
      <c r="O196" s="9" t="s">
        <v>37</v>
      </c>
      <c r="P196" s="119" t="s">
        <v>647</v>
      </c>
      <c r="Q196" s="9" t="s">
        <v>648</v>
      </c>
      <c r="R196" s="10">
        <v>39575</v>
      </c>
      <c r="S196" s="11">
        <v>483660</v>
      </c>
      <c r="T196" s="12">
        <v>12</v>
      </c>
      <c r="U196" s="11">
        <f t="shared" si="20"/>
        <v>40138.333333333336</v>
      </c>
      <c r="V196" s="11">
        <f t="shared" ca="1" si="19"/>
        <v>262221.61421384953</v>
      </c>
      <c r="W196" s="9" t="s">
        <v>528</v>
      </c>
      <c r="X196" s="9" t="s">
        <v>604</v>
      </c>
      <c r="Y196" s="9" t="s">
        <v>605</v>
      </c>
      <c r="Z196" s="13">
        <v>30000</v>
      </c>
      <c r="AA196" s="69"/>
    </row>
    <row r="197" spans="1:27">
      <c r="A197" s="121">
        <v>4022</v>
      </c>
      <c r="B197" s="31">
        <v>2008</v>
      </c>
      <c r="C197" s="8" t="s">
        <v>28</v>
      </c>
      <c r="D197" s="8" t="s">
        <v>600</v>
      </c>
      <c r="E197" s="8" t="s">
        <v>30</v>
      </c>
      <c r="F197" s="8" t="s">
        <v>31</v>
      </c>
      <c r="G197" s="8" t="s">
        <v>105</v>
      </c>
      <c r="H197" s="8" t="s">
        <v>33</v>
      </c>
      <c r="I197" s="8" t="s">
        <v>601</v>
      </c>
      <c r="J197" s="31" t="s">
        <v>35</v>
      </c>
      <c r="K197" s="9" t="s">
        <v>214</v>
      </c>
      <c r="L197" s="9" t="s">
        <v>33</v>
      </c>
      <c r="M197" s="9" t="s">
        <v>37</v>
      </c>
      <c r="N197" s="9" t="s">
        <v>37</v>
      </c>
      <c r="O197" s="9" t="s">
        <v>37</v>
      </c>
      <c r="P197" s="119" t="s">
        <v>649</v>
      </c>
      <c r="Q197" s="9" t="s">
        <v>650</v>
      </c>
      <c r="R197" s="10">
        <v>39575</v>
      </c>
      <c r="S197" s="11">
        <v>483660</v>
      </c>
      <c r="T197" s="12">
        <v>12</v>
      </c>
      <c r="U197" s="11">
        <f t="shared" si="20"/>
        <v>40138.333333333336</v>
      </c>
      <c r="V197" s="11">
        <f t="shared" ca="1" si="19"/>
        <v>262221.61421384953</v>
      </c>
      <c r="W197" s="9" t="s">
        <v>528</v>
      </c>
      <c r="X197" s="9" t="s">
        <v>604</v>
      </c>
      <c r="Y197" s="9" t="s">
        <v>605</v>
      </c>
      <c r="Z197" s="13">
        <v>30000</v>
      </c>
      <c r="AA197" s="69"/>
    </row>
    <row r="198" spans="1:27">
      <c r="A198" s="122">
        <v>4023</v>
      </c>
      <c r="B198" s="31">
        <v>2008</v>
      </c>
      <c r="C198" s="8" t="s">
        <v>28</v>
      </c>
      <c r="D198" s="8" t="s">
        <v>600</v>
      </c>
      <c r="E198" s="8" t="s">
        <v>30</v>
      </c>
      <c r="F198" s="8" t="s">
        <v>31</v>
      </c>
      <c r="G198" s="8" t="s">
        <v>105</v>
      </c>
      <c r="H198" s="8" t="s">
        <v>33</v>
      </c>
      <c r="I198" s="8" t="s">
        <v>601</v>
      </c>
      <c r="J198" s="31" t="s">
        <v>35</v>
      </c>
      <c r="K198" s="9" t="s">
        <v>214</v>
      </c>
      <c r="L198" s="9" t="s">
        <v>33</v>
      </c>
      <c r="M198" s="9" t="s">
        <v>37</v>
      </c>
      <c r="N198" s="9" t="s">
        <v>37</v>
      </c>
      <c r="O198" s="9" t="s">
        <v>37</v>
      </c>
      <c r="P198" s="119" t="s">
        <v>651</v>
      </c>
      <c r="Q198" s="9" t="s">
        <v>652</v>
      </c>
      <c r="R198" s="10">
        <v>39575</v>
      </c>
      <c r="S198" s="11">
        <v>483660</v>
      </c>
      <c r="T198" s="12">
        <v>12</v>
      </c>
      <c r="U198" s="11">
        <f t="shared" si="20"/>
        <v>40138.333333333336</v>
      </c>
      <c r="V198" s="11">
        <f t="shared" ca="1" si="19"/>
        <v>262221.61421384953</v>
      </c>
      <c r="W198" s="9" t="s">
        <v>528</v>
      </c>
      <c r="X198" s="9" t="s">
        <v>604</v>
      </c>
      <c r="Y198" s="9" t="s">
        <v>605</v>
      </c>
      <c r="Z198" s="13">
        <v>30000</v>
      </c>
      <c r="AA198" s="69"/>
    </row>
    <row r="199" spans="1:27" s="79" customFormat="1" ht="13.2">
      <c r="A199" s="122">
        <v>4024</v>
      </c>
      <c r="B199" s="31">
        <v>2009</v>
      </c>
      <c r="C199" s="31" t="s">
        <v>28</v>
      </c>
      <c r="D199" s="31" t="s">
        <v>600</v>
      </c>
      <c r="E199" s="31" t="s">
        <v>30</v>
      </c>
      <c r="F199" s="31" t="s">
        <v>31</v>
      </c>
      <c r="G199" s="31" t="s">
        <v>105</v>
      </c>
      <c r="H199" s="31" t="s">
        <v>33</v>
      </c>
      <c r="I199" s="31" t="s">
        <v>601</v>
      </c>
      <c r="J199" s="31" t="s">
        <v>35</v>
      </c>
      <c r="K199" s="9" t="s">
        <v>214</v>
      </c>
      <c r="L199" s="9" t="s">
        <v>33</v>
      </c>
      <c r="M199" s="9" t="s">
        <v>37</v>
      </c>
      <c r="N199" s="9" t="s">
        <v>37</v>
      </c>
      <c r="O199" s="9" t="s">
        <v>37</v>
      </c>
      <c r="P199" s="119" t="s">
        <v>653</v>
      </c>
      <c r="Q199" s="9" t="s">
        <v>654</v>
      </c>
      <c r="R199" s="10">
        <v>40051</v>
      </c>
      <c r="S199" s="11">
        <v>484225</v>
      </c>
      <c r="T199" s="12">
        <v>12</v>
      </c>
      <c r="U199" s="11">
        <f>IF(S199&gt;0,SLN(S199,2000,12),0)</f>
        <v>40185.416666666664</v>
      </c>
      <c r="V199" s="11">
        <f ca="1">IF(S199-(U199*((NOW()-R199)/365))&gt;2000,S199-(U199*((NOW()-R199)/365)),2000)</f>
        <v>314933.04830806702</v>
      </c>
      <c r="W199" s="9" t="s">
        <v>528</v>
      </c>
      <c r="X199" s="9" t="s">
        <v>604</v>
      </c>
      <c r="Y199" s="9" t="s">
        <v>605</v>
      </c>
      <c r="Z199" s="13">
        <v>30000</v>
      </c>
      <c r="AA199" s="120" t="s">
        <v>606</v>
      </c>
    </row>
    <row r="200" spans="1:27" s="79" customFormat="1" ht="13.2">
      <c r="A200" s="118">
        <v>4025</v>
      </c>
      <c r="B200" s="31">
        <v>2009</v>
      </c>
      <c r="C200" s="31" t="s">
        <v>28</v>
      </c>
      <c r="D200" s="31" t="s">
        <v>600</v>
      </c>
      <c r="E200" s="31" t="s">
        <v>30</v>
      </c>
      <c r="F200" s="31" t="s">
        <v>31</v>
      </c>
      <c r="G200" s="31" t="s">
        <v>105</v>
      </c>
      <c r="H200" s="31" t="s">
        <v>33</v>
      </c>
      <c r="I200" s="31" t="s">
        <v>601</v>
      </c>
      <c r="J200" s="31" t="s">
        <v>35</v>
      </c>
      <c r="K200" s="9" t="s">
        <v>214</v>
      </c>
      <c r="L200" s="9" t="s">
        <v>33</v>
      </c>
      <c r="M200" s="9" t="s">
        <v>37</v>
      </c>
      <c r="N200" s="9" t="s">
        <v>37</v>
      </c>
      <c r="O200" s="9" t="s">
        <v>37</v>
      </c>
      <c r="P200" s="119" t="s">
        <v>655</v>
      </c>
      <c r="Q200" s="9" t="s">
        <v>656</v>
      </c>
      <c r="R200" s="10">
        <v>40051</v>
      </c>
      <c r="S200" s="11">
        <v>484225</v>
      </c>
      <c r="T200" s="12">
        <v>12</v>
      </c>
      <c r="U200" s="11">
        <f>IF(S200&gt;0,SLN(S200,2000,12),0)</f>
        <v>40185.416666666664</v>
      </c>
      <c r="V200" s="11">
        <f ca="1">IF(S200-(U200*((NOW()-R200)/365))&gt;2000,S200-(U200*((NOW()-R200)/365)),2000)</f>
        <v>314933.04830806702</v>
      </c>
      <c r="W200" s="9" t="s">
        <v>528</v>
      </c>
      <c r="X200" s="9" t="s">
        <v>604</v>
      </c>
      <c r="Y200" s="9" t="s">
        <v>605</v>
      </c>
      <c r="Z200" s="13">
        <v>30000</v>
      </c>
      <c r="AA200" s="120" t="s">
        <v>606</v>
      </c>
    </row>
    <row r="201" spans="1:27" s="65" customFormat="1">
      <c r="A201" s="122">
        <v>4026</v>
      </c>
      <c r="B201" s="31">
        <v>2011</v>
      </c>
      <c r="C201" s="8" t="s">
        <v>28</v>
      </c>
      <c r="D201" s="8" t="s">
        <v>600</v>
      </c>
      <c r="E201" s="8" t="s">
        <v>30</v>
      </c>
      <c r="F201" s="8" t="s">
        <v>31</v>
      </c>
      <c r="G201" s="8" t="s">
        <v>105</v>
      </c>
      <c r="H201" s="8" t="s">
        <v>33</v>
      </c>
      <c r="I201" s="8" t="s">
        <v>601</v>
      </c>
      <c r="J201" s="31" t="s">
        <v>35</v>
      </c>
      <c r="K201" s="9" t="s">
        <v>214</v>
      </c>
      <c r="L201" s="9" t="s">
        <v>33</v>
      </c>
      <c r="M201" s="9" t="s">
        <v>37</v>
      </c>
      <c r="N201" s="9" t="s">
        <v>33</v>
      </c>
      <c r="O201" s="9" t="s">
        <v>37</v>
      </c>
      <c r="P201" s="119" t="s">
        <v>657</v>
      </c>
      <c r="Q201" s="9" t="s">
        <v>658</v>
      </c>
      <c r="R201" s="10">
        <v>40684</v>
      </c>
      <c r="S201" s="11">
        <v>583334</v>
      </c>
      <c r="T201" s="12">
        <v>12</v>
      </c>
      <c r="U201" s="11">
        <f t="shared" si="20"/>
        <v>48444.5</v>
      </c>
      <c r="V201" s="11">
        <f t="shared" ca="1" si="19"/>
        <v>463263.13106146507</v>
      </c>
      <c r="W201" s="9" t="s">
        <v>528</v>
      </c>
      <c r="X201" s="9" t="s">
        <v>604</v>
      </c>
      <c r="Y201" s="9" t="s">
        <v>605</v>
      </c>
      <c r="Z201" s="13">
        <v>30000</v>
      </c>
      <c r="AA201" s="123"/>
    </row>
    <row r="202" spans="1:27" s="65" customFormat="1">
      <c r="A202" s="122">
        <v>4027</v>
      </c>
      <c r="B202" s="31">
        <v>2011</v>
      </c>
      <c r="C202" s="8" t="s">
        <v>28</v>
      </c>
      <c r="D202" s="8" t="s">
        <v>600</v>
      </c>
      <c r="E202" s="8" t="s">
        <v>30</v>
      </c>
      <c r="F202" s="8" t="s">
        <v>31</v>
      </c>
      <c r="G202" s="8" t="s">
        <v>105</v>
      </c>
      <c r="H202" s="8" t="s">
        <v>33</v>
      </c>
      <c r="I202" s="8" t="s">
        <v>601</v>
      </c>
      <c r="J202" s="31" t="s">
        <v>35</v>
      </c>
      <c r="K202" s="9" t="s">
        <v>214</v>
      </c>
      <c r="L202" s="9" t="s">
        <v>33</v>
      </c>
      <c r="M202" s="9" t="s">
        <v>37</v>
      </c>
      <c r="N202" s="9" t="s">
        <v>33</v>
      </c>
      <c r="O202" s="9" t="s">
        <v>37</v>
      </c>
      <c r="P202" s="119" t="s">
        <v>659</v>
      </c>
      <c r="Q202" s="9" t="s">
        <v>660</v>
      </c>
      <c r="R202" s="10">
        <v>40685</v>
      </c>
      <c r="S202" s="11">
        <v>583335</v>
      </c>
      <c r="T202" s="12">
        <v>12</v>
      </c>
      <c r="U202" s="11">
        <f t="shared" si="20"/>
        <v>48444.583333333336</v>
      </c>
      <c r="V202" s="11">
        <f t="shared" ca="1" si="19"/>
        <v>463396.64940362074</v>
      </c>
      <c r="W202" s="9" t="s">
        <v>528</v>
      </c>
      <c r="X202" s="9" t="s">
        <v>604</v>
      </c>
      <c r="Y202" s="9" t="s">
        <v>605</v>
      </c>
      <c r="Z202" s="13">
        <v>30000</v>
      </c>
      <c r="AA202" s="123"/>
    </row>
    <row r="203" spans="1:27" s="124" customFormat="1" ht="13.2">
      <c r="A203" s="118">
        <v>4028</v>
      </c>
      <c r="B203" s="31">
        <v>2011</v>
      </c>
      <c r="C203" s="31" t="s">
        <v>28</v>
      </c>
      <c r="D203" s="31" t="s">
        <v>600</v>
      </c>
      <c r="E203" s="31" t="s">
        <v>30</v>
      </c>
      <c r="F203" s="31" t="s">
        <v>31</v>
      </c>
      <c r="G203" s="31" t="s">
        <v>105</v>
      </c>
      <c r="H203" s="31" t="s">
        <v>33</v>
      </c>
      <c r="I203" s="31" t="s">
        <v>601</v>
      </c>
      <c r="J203" s="31" t="s">
        <v>35</v>
      </c>
      <c r="K203" s="9" t="s">
        <v>214</v>
      </c>
      <c r="L203" s="9" t="s">
        <v>33</v>
      </c>
      <c r="M203" s="9" t="s">
        <v>37</v>
      </c>
      <c r="N203" s="9" t="s">
        <v>33</v>
      </c>
      <c r="O203" s="9" t="s">
        <v>37</v>
      </c>
      <c r="P203" s="119" t="s">
        <v>661</v>
      </c>
      <c r="Q203" s="9" t="s">
        <v>662</v>
      </c>
      <c r="R203" s="10">
        <v>40686</v>
      </c>
      <c r="S203" s="11">
        <v>583336</v>
      </c>
      <c r="T203" s="12">
        <v>12</v>
      </c>
      <c r="U203" s="11">
        <f>IF(S203&gt;0,SLN(S203,2000,12),0)</f>
        <v>48444.666666666664</v>
      </c>
      <c r="V203" s="11">
        <f ca="1">IF(S203-(U203*((NOW()-R203)/365))&gt;2000,S203-(U203*((NOW()-R203)/365)),2000)</f>
        <v>463530.16820239741</v>
      </c>
      <c r="W203" s="9" t="s">
        <v>528</v>
      </c>
      <c r="X203" s="9" t="s">
        <v>604</v>
      </c>
      <c r="Y203" s="9" t="s">
        <v>605</v>
      </c>
      <c r="Z203" s="13">
        <v>30000</v>
      </c>
      <c r="AA203" s="120" t="s">
        <v>606</v>
      </c>
    </row>
    <row r="204" spans="1:27" s="65" customFormat="1">
      <c r="A204" s="122">
        <v>4029</v>
      </c>
      <c r="B204" s="31">
        <v>2011</v>
      </c>
      <c r="C204" s="8" t="s">
        <v>28</v>
      </c>
      <c r="D204" s="8" t="s">
        <v>600</v>
      </c>
      <c r="E204" s="8" t="s">
        <v>30</v>
      </c>
      <c r="F204" s="8" t="s">
        <v>31</v>
      </c>
      <c r="G204" s="8" t="s">
        <v>105</v>
      </c>
      <c r="H204" s="8" t="s">
        <v>33</v>
      </c>
      <c r="I204" s="8" t="s">
        <v>601</v>
      </c>
      <c r="J204" s="31" t="s">
        <v>35</v>
      </c>
      <c r="K204" s="9" t="s">
        <v>214</v>
      </c>
      <c r="L204" s="9" t="s">
        <v>33</v>
      </c>
      <c r="M204" s="9" t="s">
        <v>37</v>
      </c>
      <c r="N204" s="9" t="s">
        <v>33</v>
      </c>
      <c r="O204" s="9" t="s">
        <v>37</v>
      </c>
      <c r="P204" s="119" t="s">
        <v>663</v>
      </c>
      <c r="Q204" s="9" t="s">
        <v>664</v>
      </c>
      <c r="R204" s="10">
        <v>40686</v>
      </c>
      <c r="S204" s="11">
        <v>583337</v>
      </c>
      <c r="T204" s="12">
        <v>12</v>
      </c>
      <c r="U204" s="11">
        <f t="shared" ref="U204:U211" si="21">IF(S204&gt;0,SLN(S204,2000,12),0)</f>
        <v>48444.75</v>
      </c>
      <c r="V204" s="11">
        <f t="shared" ref="V204:V211" ca="1" si="22">IF(S204-(U204*((NOW()-R204)/365))&gt;2000,S204-(U204*((NOW()-R204)/365)),2000)</f>
        <v>463530.9621153294</v>
      </c>
      <c r="W204" s="9" t="s">
        <v>528</v>
      </c>
      <c r="X204" s="9" t="s">
        <v>604</v>
      </c>
      <c r="Y204" s="9" t="s">
        <v>605</v>
      </c>
      <c r="Z204" s="13">
        <v>30000</v>
      </c>
      <c r="AA204" s="123"/>
    </row>
    <row r="205" spans="1:27" s="124" customFormat="1" ht="13.2">
      <c r="A205" s="118">
        <v>4030</v>
      </c>
      <c r="B205" s="31">
        <v>2011</v>
      </c>
      <c r="C205" s="31" t="s">
        <v>28</v>
      </c>
      <c r="D205" s="31" t="s">
        <v>600</v>
      </c>
      <c r="E205" s="31" t="s">
        <v>30</v>
      </c>
      <c r="F205" s="31" t="s">
        <v>31</v>
      </c>
      <c r="G205" s="31" t="s">
        <v>105</v>
      </c>
      <c r="H205" s="31" t="s">
        <v>33</v>
      </c>
      <c r="I205" s="31" t="s">
        <v>601</v>
      </c>
      <c r="J205" s="31" t="s">
        <v>35</v>
      </c>
      <c r="K205" s="9" t="s">
        <v>214</v>
      </c>
      <c r="L205" s="9" t="s">
        <v>33</v>
      </c>
      <c r="M205" s="9" t="s">
        <v>37</v>
      </c>
      <c r="N205" s="9" t="s">
        <v>33</v>
      </c>
      <c r="O205" s="9" t="s">
        <v>37</v>
      </c>
      <c r="P205" s="119" t="s">
        <v>665</v>
      </c>
      <c r="Q205" s="9" t="s">
        <v>666</v>
      </c>
      <c r="R205" s="10">
        <v>40688</v>
      </c>
      <c r="S205" s="11">
        <v>583338</v>
      </c>
      <c r="T205" s="12">
        <v>12</v>
      </c>
      <c r="U205" s="11">
        <f>IF(S205&gt;0,SLN(S205,2000,12),0)</f>
        <v>48444.833333333336</v>
      </c>
      <c r="V205" s="11">
        <f ca="1">IF(S205-(U205*((NOW()-R205)/365))&gt;2000,S205-(U205*((NOW()-R205)/365)),2000)</f>
        <v>463797.2071698138</v>
      </c>
      <c r="W205" s="9" t="s">
        <v>528</v>
      </c>
      <c r="X205" s="9" t="s">
        <v>604</v>
      </c>
      <c r="Y205" s="9" t="s">
        <v>605</v>
      </c>
      <c r="Z205" s="13">
        <v>30000</v>
      </c>
      <c r="AA205" s="120" t="s">
        <v>606</v>
      </c>
    </row>
    <row r="206" spans="1:27" s="124" customFormat="1" ht="13.2">
      <c r="A206" s="118">
        <v>4031</v>
      </c>
      <c r="B206" s="31">
        <v>2011</v>
      </c>
      <c r="C206" s="31" t="s">
        <v>28</v>
      </c>
      <c r="D206" s="31" t="s">
        <v>600</v>
      </c>
      <c r="E206" s="31" t="s">
        <v>30</v>
      </c>
      <c r="F206" s="31" t="s">
        <v>31</v>
      </c>
      <c r="G206" s="31" t="s">
        <v>105</v>
      </c>
      <c r="H206" s="31" t="s">
        <v>33</v>
      </c>
      <c r="I206" s="31" t="s">
        <v>601</v>
      </c>
      <c r="J206" s="31" t="s">
        <v>35</v>
      </c>
      <c r="K206" s="9" t="s">
        <v>214</v>
      </c>
      <c r="L206" s="9" t="s">
        <v>33</v>
      </c>
      <c r="M206" s="9" t="s">
        <v>37</v>
      </c>
      <c r="N206" s="9" t="s">
        <v>33</v>
      </c>
      <c r="O206" s="9" t="s">
        <v>37</v>
      </c>
      <c r="P206" s="119" t="s">
        <v>667</v>
      </c>
      <c r="Q206" s="9" t="s">
        <v>668</v>
      </c>
      <c r="R206" s="10">
        <v>40689</v>
      </c>
      <c r="S206" s="11">
        <v>583339</v>
      </c>
      <c r="T206" s="12">
        <v>12</v>
      </c>
      <c r="U206" s="11">
        <f t="shared" si="21"/>
        <v>48444.916666666664</v>
      </c>
      <c r="V206" s="11">
        <f t="shared" ca="1" si="22"/>
        <v>463930.72733845352</v>
      </c>
      <c r="W206" s="9" t="s">
        <v>528</v>
      </c>
      <c r="X206" s="9" t="s">
        <v>604</v>
      </c>
      <c r="Y206" s="9" t="s">
        <v>605</v>
      </c>
      <c r="Z206" s="13">
        <v>30000</v>
      </c>
      <c r="AA206" s="120" t="s">
        <v>606</v>
      </c>
    </row>
    <row r="207" spans="1:27" s="124" customFormat="1" ht="13.5" customHeight="1">
      <c r="A207" s="122">
        <v>4032</v>
      </c>
      <c r="B207" s="31">
        <v>2011</v>
      </c>
      <c r="C207" s="31" t="s">
        <v>28</v>
      </c>
      <c r="D207" s="31" t="s">
        <v>600</v>
      </c>
      <c r="E207" s="31" t="s">
        <v>30</v>
      </c>
      <c r="F207" s="31" t="s">
        <v>31</v>
      </c>
      <c r="G207" s="31" t="s">
        <v>105</v>
      </c>
      <c r="H207" s="31" t="s">
        <v>33</v>
      </c>
      <c r="I207" s="31" t="s">
        <v>601</v>
      </c>
      <c r="J207" s="31" t="s">
        <v>35</v>
      </c>
      <c r="K207" s="9" t="s">
        <v>214</v>
      </c>
      <c r="L207" s="9" t="s">
        <v>33</v>
      </c>
      <c r="M207" s="9" t="s">
        <v>37</v>
      </c>
      <c r="N207" s="9" t="s">
        <v>33</v>
      </c>
      <c r="O207" s="9" t="s">
        <v>37</v>
      </c>
      <c r="P207" s="119" t="s">
        <v>669</v>
      </c>
      <c r="Q207" s="9" t="s">
        <v>670</v>
      </c>
      <c r="R207" s="10">
        <v>40690</v>
      </c>
      <c r="S207" s="11">
        <v>583340</v>
      </c>
      <c r="T207" s="12">
        <v>12</v>
      </c>
      <c r="U207" s="11">
        <f t="shared" si="21"/>
        <v>48445</v>
      </c>
      <c r="V207" s="11">
        <f t="shared" ca="1" si="22"/>
        <v>464064.24796371424</v>
      </c>
      <c r="W207" s="9" t="s">
        <v>528</v>
      </c>
      <c r="X207" s="9" t="s">
        <v>604</v>
      </c>
      <c r="Y207" s="9" t="s">
        <v>605</v>
      </c>
      <c r="Z207" s="13">
        <v>30000</v>
      </c>
      <c r="AA207" s="120" t="s">
        <v>606</v>
      </c>
    </row>
    <row r="208" spans="1:27" s="65" customFormat="1">
      <c r="A208" s="118">
        <v>4033</v>
      </c>
      <c r="B208" s="31">
        <v>2011</v>
      </c>
      <c r="C208" s="8" t="s">
        <v>28</v>
      </c>
      <c r="D208" s="8" t="s">
        <v>600</v>
      </c>
      <c r="E208" s="8" t="s">
        <v>30</v>
      </c>
      <c r="F208" s="8" t="s">
        <v>31</v>
      </c>
      <c r="G208" s="8" t="s">
        <v>105</v>
      </c>
      <c r="H208" s="8" t="s">
        <v>33</v>
      </c>
      <c r="I208" s="8" t="s">
        <v>601</v>
      </c>
      <c r="J208" s="31" t="s">
        <v>35</v>
      </c>
      <c r="K208" s="9" t="s">
        <v>214</v>
      </c>
      <c r="L208" s="9" t="s">
        <v>33</v>
      </c>
      <c r="M208" s="9" t="s">
        <v>37</v>
      </c>
      <c r="N208" s="9" t="s">
        <v>33</v>
      </c>
      <c r="O208" s="9" t="s">
        <v>37</v>
      </c>
      <c r="P208" s="119" t="s">
        <v>671</v>
      </c>
      <c r="Q208" s="9" t="s">
        <v>672</v>
      </c>
      <c r="R208" s="10">
        <v>40692</v>
      </c>
      <c r="S208" s="11">
        <v>583341</v>
      </c>
      <c r="T208" s="12">
        <v>12</v>
      </c>
      <c r="U208" s="11">
        <f t="shared" si="21"/>
        <v>48445.083333333336</v>
      </c>
      <c r="V208" s="11">
        <f t="shared" ca="1" si="22"/>
        <v>464330.49530130369</v>
      </c>
      <c r="W208" s="9" t="s">
        <v>528</v>
      </c>
      <c r="X208" s="9" t="s">
        <v>604</v>
      </c>
      <c r="Y208" s="9" t="s">
        <v>605</v>
      </c>
      <c r="Z208" s="13">
        <v>30000</v>
      </c>
      <c r="AA208" s="123"/>
    </row>
    <row r="209" spans="1:27" s="65" customFormat="1">
      <c r="A209" s="122">
        <v>4034</v>
      </c>
      <c r="B209" s="31">
        <v>2011</v>
      </c>
      <c r="C209" s="8" t="s">
        <v>28</v>
      </c>
      <c r="D209" s="8" t="s">
        <v>600</v>
      </c>
      <c r="E209" s="8" t="s">
        <v>30</v>
      </c>
      <c r="F209" s="8" t="s">
        <v>31</v>
      </c>
      <c r="G209" s="8" t="s">
        <v>105</v>
      </c>
      <c r="H209" s="8" t="s">
        <v>33</v>
      </c>
      <c r="I209" s="8" t="s">
        <v>601</v>
      </c>
      <c r="J209" s="31" t="s">
        <v>35</v>
      </c>
      <c r="K209" s="9" t="s">
        <v>214</v>
      </c>
      <c r="L209" s="9" t="s">
        <v>33</v>
      </c>
      <c r="M209" s="9" t="s">
        <v>37</v>
      </c>
      <c r="N209" s="9" t="s">
        <v>33</v>
      </c>
      <c r="O209" s="9" t="s">
        <v>37</v>
      </c>
      <c r="P209" s="119" t="s">
        <v>673</v>
      </c>
      <c r="Q209" s="9" t="s">
        <v>674</v>
      </c>
      <c r="R209" s="10">
        <v>40692</v>
      </c>
      <c r="S209" s="11">
        <v>583342</v>
      </c>
      <c r="T209" s="12">
        <v>12</v>
      </c>
      <c r="U209" s="11">
        <f t="shared" si="21"/>
        <v>48445.166666666664</v>
      </c>
      <c r="V209" s="11">
        <f t="shared" ca="1" si="22"/>
        <v>464331.29058409866</v>
      </c>
      <c r="W209" s="9" t="s">
        <v>528</v>
      </c>
      <c r="X209" s="9" t="s">
        <v>604</v>
      </c>
      <c r="Y209" s="9" t="s">
        <v>605</v>
      </c>
      <c r="Z209" s="13">
        <v>30000</v>
      </c>
      <c r="AA209" s="123"/>
    </row>
    <row r="210" spans="1:27" s="65" customFormat="1">
      <c r="A210" s="122">
        <v>4035</v>
      </c>
      <c r="B210" s="31">
        <v>2011</v>
      </c>
      <c r="C210" s="8" t="s">
        <v>28</v>
      </c>
      <c r="D210" s="8" t="s">
        <v>600</v>
      </c>
      <c r="E210" s="8" t="s">
        <v>30</v>
      </c>
      <c r="F210" s="8" t="s">
        <v>31</v>
      </c>
      <c r="G210" s="8" t="s">
        <v>105</v>
      </c>
      <c r="H210" s="8" t="s">
        <v>33</v>
      </c>
      <c r="I210" s="8" t="s">
        <v>601</v>
      </c>
      <c r="J210" s="31" t="s">
        <v>35</v>
      </c>
      <c r="K210" s="9" t="s">
        <v>214</v>
      </c>
      <c r="L210" s="9" t="s">
        <v>33</v>
      </c>
      <c r="M210" s="9" t="s">
        <v>37</v>
      </c>
      <c r="N210" s="9" t="s">
        <v>33</v>
      </c>
      <c r="O210" s="9" t="s">
        <v>37</v>
      </c>
      <c r="P210" s="119" t="s">
        <v>675</v>
      </c>
      <c r="Q210" s="9" t="s">
        <v>676</v>
      </c>
      <c r="R210" s="10">
        <v>40693</v>
      </c>
      <c r="S210" s="11">
        <v>583343</v>
      </c>
      <c r="T210" s="12">
        <v>12</v>
      </c>
      <c r="U210" s="11">
        <f t="shared" si="21"/>
        <v>48445.25</v>
      </c>
      <c r="V210" s="11">
        <f t="shared" ca="1" si="22"/>
        <v>464464.81257922237</v>
      </c>
      <c r="W210" s="9" t="s">
        <v>528</v>
      </c>
      <c r="X210" s="9" t="s">
        <v>604</v>
      </c>
      <c r="Y210" s="9" t="s">
        <v>605</v>
      </c>
      <c r="Z210" s="13">
        <v>30000</v>
      </c>
      <c r="AA210" s="123"/>
    </row>
    <row r="211" spans="1:27" s="65" customFormat="1">
      <c r="A211" s="118">
        <v>4036</v>
      </c>
      <c r="B211" s="31">
        <v>2011</v>
      </c>
      <c r="C211" s="8" t="s">
        <v>28</v>
      </c>
      <c r="D211" s="8" t="s">
        <v>600</v>
      </c>
      <c r="E211" s="8" t="s">
        <v>30</v>
      </c>
      <c r="F211" s="8" t="s">
        <v>31</v>
      </c>
      <c r="G211" s="8" t="s">
        <v>105</v>
      </c>
      <c r="H211" s="8" t="s">
        <v>33</v>
      </c>
      <c r="I211" s="8" t="s">
        <v>601</v>
      </c>
      <c r="J211" s="31" t="s">
        <v>35</v>
      </c>
      <c r="K211" s="9" t="s">
        <v>214</v>
      </c>
      <c r="L211" s="9" t="s">
        <v>33</v>
      </c>
      <c r="M211" s="9" t="s">
        <v>37</v>
      </c>
      <c r="N211" s="9" t="s">
        <v>33</v>
      </c>
      <c r="O211" s="9" t="s">
        <v>37</v>
      </c>
      <c r="P211" s="119" t="s">
        <v>677</v>
      </c>
      <c r="Q211" s="9" t="s">
        <v>678</v>
      </c>
      <c r="R211" s="10">
        <v>40694</v>
      </c>
      <c r="S211" s="11">
        <v>583344</v>
      </c>
      <c r="T211" s="12">
        <v>12</v>
      </c>
      <c r="U211" s="11">
        <f t="shared" si="21"/>
        <v>48445.333333333336</v>
      </c>
      <c r="V211" s="11">
        <f t="shared" ca="1" si="22"/>
        <v>464598.33503096714</v>
      </c>
      <c r="W211" s="9" t="s">
        <v>528</v>
      </c>
      <c r="X211" s="9" t="s">
        <v>604</v>
      </c>
      <c r="Y211" s="9" t="s">
        <v>605</v>
      </c>
      <c r="Z211" s="13">
        <v>30000</v>
      </c>
      <c r="AA211" s="123"/>
    </row>
    <row r="212" spans="1:27">
      <c r="A212" s="44">
        <f>COUNT(B175:B211)</f>
        <v>37</v>
      </c>
      <c r="B212" s="86" t="s">
        <v>679</v>
      </c>
      <c r="C212" s="86"/>
      <c r="D212" s="44"/>
      <c r="E212" s="44"/>
      <c r="F212" s="86"/>
      <c r="G212" s="86"/>
      <c r="H212" s="86"/>
      <c r="I212" s="44"/>
      <c r="K212" s="49"/>
      <c r="L212" s="49"/>
      <c r="M212" s="49"/>
      <c r="N212" s="49"/>
      <c r="O212" s="114"/>
      <c r="P212" s="115"/>
      <c r="S212" s="50"/>
      <c r="T212" s="51"/>
      <c r="U212" s="50"/>
      <c r="V212" s="50"/>
      <c r="W212" s="49"/>
      <c r="Z212" s="49"/>
      <c r="AA212" s="69"/>
    </row>
    <row r="213" spans="1:27">
      <c r="A213" s="44"/>
      <c r="B213" s="86"/>
      <c r="C213" s="86"/>
      <c r="D213" s="44"/>
      <c r="E213" s="44"/>
      <c r="F213" s="86"/>
      <c r="G213" s="86"/>
      <c r="H213" s="86"/>
      <c r="I213" s="44"/>
      <c r="K213" s="49"/>
      <c r="L213" s="49"/>
      <c r="M213" s="49"/>
      <c r="N213" s="49"/>
      <c r="O213" s="114"/>
      <c r="P213" s="115"/>
      <c r="S213" s="50"/>
      <c r="T213" s="51"/>
      <c r="U213" s="50"/>
      <c r="V213" s="50"/>
      <c r="W213" s="49"/>
      <c r="Z213" s="49"/>
      <c r="AA213" s="69"/>
    </row>
    <row r="214" spans="1:27">
      <c r="A214" s="125">
        <v>5000</v>
      </c>
      <c r="B214" s="31">
        <v>2012</v>
      </c>
      <c r="C214" s="31" t="s">
        <v>28</v>
      </c>
      <c r="D214" s="31" t="s">
        <v>222</v>
      </c>
      <c r="E214" s="31" t="s">
        <v>30</v>
      </c>
      <c r="F214" s="8" t="s">
        <v>31</v>
      </c>
      <c r="G214" s="31" t="s">
        <v>32</v>
      </c>
      <c r="H214" s="31" t="s">
        <v>33</v>
      </c>
      <c r="I214" s="8" t="s">
        <v>223</v>
      </c>
      <c r="J214" s="8" t="s">
        <v>35</v>
      </c>
      <c r="K214" s="9" t="s">
        <v>36</v>
      </c>
      <c r="L214" s="9" t="s">
        <v>33</v>
      </c>
      <c r="M214" s="9" t="s">
        <v>33</v>
      </c>
      <c r="N214" s="9" t="s">
        <v>33</v>
      </c>
      <c r="O214" s="9" t="s">
        <v>33</v>
      </c>
      <c r="P214" s="9" t="s">
        <v>680</v>
      </c>
      <c r="Q214" s="9" t="s">
        <v>681</v>
      </c>
      <c r="R214" s="59">
        <v>40907</v>
      </c>
      <c r="S214" s="11">
        <v>382294</v>
      </c>
      <c r="T214" s="12">
        <v>12</v>
      </c>
      <c r="U214" s="11">
        <f t="shared" ref="U214:U222" si="23">IF(S214&gt;0,SLN(S214,2000,12),0)</f>
        <v>31691.166666666668</v>
      </c>
      <c r="V214" s="11">
        <f ca="1">IF(S214-(U214*((NOW()-R214)/365))&gt;2000,S214-(U214*((NOW()-R214)/365)),2000)</f>
        <v>323108.67476758303</v>
      </c>
      <c r="W214" s="9" t="s">
        <v>226</v>
      </c>
      <c r="X214" s="9" t="s">
        <v>133</v>
      </c>
      <c r="Y214" s="9" t="s">
        <v>227</v>
      </c>
      <c r="Z214" s="13">
        <v>39600</v>
      </c>
      <c r="AA214" s="69"/>
    </row>
    <row r="215" spans="1:27">
      <c r="A215" s="31">
        <v>5001</v>
      </c>
      <c r="B215" s="31">
        <v>2012</v>
      </c>
      <c r="C215" s="31" t="s">
        <v>28</v>
      </c>
      <c r="D215" s="31" t="s">
        <v>222</v>
      </c>
      <c r="E215" s="31" t="s">
        <v>30</v>
      </c>
      <c r="F215" s="8" t="s">
        <v>31</v>
      </c>
      <c r="G215" s="31" t="s">
        <v>32</v>
      </c>
      <c r="H215" s="31" t="s">
        <v>33</v>
      </c>
      <c r="I215" s="8" t="s">
        <v>223</v>
      </c>
      <c r="J215" s="8" t="s">
        <v>35</v>
      </c>
      <c r="K215" s="9" t="s">
        <v>36</v>
      </c>
      <c r="L215" s="9" t="s">
        <v>33</v>
      </c>
      <c r="M215" s="9" t="s">
        <v>33</v>
      </c>
      <c r="N215" s="9" t="s">
        <v>33</v>
      </c>
      <c r="O215" s="9" t="s">
        <v>33</v>
      </c>
      <c r="P215" s="9" t="s">
        <v>682</v>
      </c>
      <c r="Q215" s="9" t="s">
        <v>683</v>
      </c>
      <c r="R215" s="59">
        <v>40906</v>
      </c>
      <c r="S215" s="11">
        <v>382294</v>
      </c>
      <c r="T215" s="12">
        <v>12</v>
      </c>
      <c r="U215" s="11">
        <f t="shared" si="23"/>
        <v>31691.166666666668</v>
      </c>
      <c r="V215" s="11">
        <f t="shared" ref="V215:V222" ca="1" si="24">IF(S215-(U215*((NOW()-R215)/365))&gt;2000,S215-(U215*((NOW()-R215)/365)),2000)</f>
        <v>323021.84965342778</v>
      </c>
      <c r="W215" s="9" t="s">
        <v>226</v>
      </c>
      <c r="X215" s="9" t="s">
        <v>133</v>
      </c>
      <c r="Y215" s="9" t="s">
        <v>227</v>
      </c>
      <c r="Z215" s="13">
        <v>39600</v>
      </c>
      <c r="AA215" s="69"/>
    </row>
    <row r="216" spans="1:27">
      <c r="A216" s="31">
        <v>5002</v>
      </c>
      <c r="B216" s="31">
        <v>2012</v>
      </c>
      <c r="C216" s="8" t="s">
        <v>28</v>
      </c>
      <c r="D216" s="8" t="s">
        <v>222</v>
      </c>
      <c r="E216" s="31" t="s">
        <v>30</v>
      </c>
      <c r="F216" s="8" t="s">
        <v>31</v>
      </c>
      <c r="G216" s="31" t="s">
        <v>32</v>
      </c>
      <c r="H216" s="31" t="s">
        <v>33</v>
      </c>
      <c r="I216" s="8" t="s">
        <v>223</v>
      </c>
      <c r="J216" s="8" t="s">
        <v>35</v>
      </c>
      <c r="K216" s="9" t="s">
        <v>36</v>
      </c>
      <c r="L216" s="9" t="s">
        <v>33</v>
      </c>
      <c r="M216" s="9" t="s">
        <v>33</v>
      </c>
      <c r="N216" s="9" t="s">
        <v>33</v>
      </c>
      <c r="O216" s="9" t="s">
        <v>33</v>
      </c>
      <c r="P216" s="9" t="s">
        <v>684</v>
      </c>
      <c r="Q216" s="9" t="s">
        <v>685</v>
      </c>
      <c r="R216" s="59">
        <v>40907</v>
      </c>
      <c r="S216" s="11">
        <v>382294</v>
      </c>
      <c r="T216" s="12">
        <v>12</v>
      </c>
      <c r="U216" s="11">
        <f t="shared" si="23"/>
        <v>31691.166666666668</v>
      </c>
      <c r="V216" s="11">
        <f t="shared" ca="1" si="24"/>
        <v>323108.67476758303</v>
      </c>
      <c r="W216" s="9" t="s">
        <v>226</v>
      </c>
      <c r="X216" s="9" t="s">
        <v>133</v>
      </c>
      <c r="Y216" s="9" t="s">
        <v>227</v>
      </c>
      <c r="Z216" s="13">
        <v>39600</v>
      </c>
      <c r="AA216" s="69"/>
    </row>
    <row r="217" spans="1:27">
      <c r="A217" s="31">
        <v>5003</v>
      </c>
      <c r="B217" s="31">
        <v>2012</v>
      </c>
      <c r="C217" s="8" t="s">
        <v>28</v>
      </c>
      <c r="D217" s="31" t="s">
        <v>222</v>
      </c>
      <c r="E217" s="31" t="s">
        <v>30</v>
      </c>
      <c r="F217" s="8" t="s">
        <v>31</v>
      </c>
      <c r="G217" s="8" t="s">
        <v>32</v>
      </c>
      <c r="H217" s="31" t="s">
        <v>33</v>
      </c>
      <c r="I217" s="8" t="s">
        <v>223</v>
      </c>
      <c r="J217" s="8" t="s">
        <v>35</v>
      </c>
      <c r="K217" s="9" t="s">
        <v>36</v>
      </c>
      <c r="L217" s="9" t="s">
        <v>33</v>
      </c>
      <c r="M217" s="9" t="s">
        <v>33</v>
      </c>
      <c r="N217" s="9" t="s">
        <v>33</v>
      </c>
      <c r="O217" s="9" t="s">
        <v>33</v>
      </c>
      <c r="P217" s="9" t="s">
        <v>686</v>
      </c>
      <c r="Q217" s="9" t="s">
        <v>687</v>
      </c>
      <c r="R217" s="59">
        <v>40907</v>
      </c>
      <c r="S217" s="11">
        <v>382294</v>
      </c>
      <c r="T217" s="12">
        <v>12</v>
      </c>
      <c r="U217" s="11">
        <f t="shared" si="23"/>
        <v>31691.166666666668</v>
      </c>
      <c r="V217" s="11">
        <f t="shared" ca="1" si="24"/>
        <v>323108.67476758303</v>
      </c>
      <c r="W217" s="9" t="s">
        <v>226</v>
      </c>
      <c r="X217" s="9" t="s">
        <v>133</v>
      </c>
      <c r="Y217" s="9" t="s">
        <v>227</v>
      </c>
      <c r="Z217" s="13">
        <v>39600</v>
      </c>
      <c r="AA217" s="69"/>
    </row>
    <row r="218" spans="1:27">
      <c r="A218" s="31">
        <v>5004</v>
      </c>
      <c r="B218" s="31">
        <v>2012</v>
      </c>
      <c r="C218" s="31" t="s">
        <v>688</v>
      </c>
      <c r="D218" s="31" t="s">
        <v>222</v>
      </c>
      <c r="E218" s="31" t="s">
        <v>30</v>
      </c>
      <c r="F218" s="8" t="s">
        <v>31</v>
      </c>
      <c r="G218" s="8" t="s">
        <v>32</v>
      </c>
      <c r="H218" s="31" t="s">
        <v>33</v>
      </c>
      <c r="I218" s="8" t="s">
        <v>223</v>
      </c>
      <c r="J218" s="8" t="s">
        <v>35</v>
      </c>
      <c r="K218" s="9" t="s">
        <v>36</v>
      </c>
      <c r="L218" s="9" t="s">
        <v>33</v>
      </c>
      <c r="M218" s="9" t="s">
        <v>33</v>
      </c>
      <c r="N218" s="9" t="s">
        <v>33</v>
      </c>
      <c r="O218" s="9" t="s">
        <v>33</v>
      </c>
      <c r="P218" s="9" t="s">
        <v>689</v>
      </c>
      <c r="Q218" s="9" t="s">
        <v>690</v>
      </c>
      <c r="R218" s="10">
        <v>40911</v>
      </c>
      <c r="S218" s="11">
        <v>382294</v>
      </c>
      <c r="T218" s="12">
        <v>12</v>
      </c>
      <c r="U218" s="11">
        <f t="shared" si="23"/>
        <v>31691.166666666668</v>
      </c>
      <c r="V218" s="11">
        <f t="shared" ca="1" si="24"/>
        <v>323455.97522420401</v>
      </c>
      <c r="W218" s="9" t="s">
        <v>226</v>
      </c>
      <c r="X218" s="9" t="s">
        <v>133</v>
      </c>
      <c r="Y218" s="9" t="s">
        <v>227</v>
      </c>
      <c r="Z218" s="13">
        <v>39600</v>
      </c>
      <c r="AA218" s="69"/>
    </row>
    <row r="219" spans="1:27">
      <c r="A219" s="31">
        <v>5005</v>
      </c>
      <c r="B219" s="31">
        <v>2012</v>
      </c>
      <c r="C219" s="31" t="s">
        <v>688</v>
      </c>
      <c r="D219" s="31" t="s">
        <v>222</v>
      </c>
      <c r="E219" s="31" t="s">
        <v>30</v>
      </c>
      <c r="F219" s="8" t="s">
        <v>31</v>
      </c>
      <c r="G219" s="8" t="s">
        <v>32</v>
      </c>
      <c r="H219" s="31" t="s">
        <v>33</v>
      </c>
      <c r="I219" s="8" t="s">
        <v>223</v>
      </c>
      <c r="J219" s="8" t="s">
        <v>35</v>
      </c>
      <c r="K219" s="9" t="s">
        <v>36</v>
      </c>
      <c r="L219" s="9" t="s">
        <v>33</v>
      </c>
      <c r="M219" s="9" t="s">
        <v>33</v>
      </c>
      <c r="N219" s="9" t="s">
        <v>33</v>
      </c>
      <c r="O219" s="9" t="s">
        <v>33</v>
      </c>
      <c r="P219" s="9" t="s">
        <v>691</v>
      </c>
      <c r="Q219" s="9" t="s">
        <v>692</v>
      </c>
      <c r="R219" s="10">
        <v>40914</v>
      </c>
      <c r="S219" s="11">
        <v>382294</v>
      </c>
      <c r="T219" s="12">
        <v>12</v>
      </c>
      <c r="U219" s="11">
        <f t="shared" si="23"/>
        <v>31691.166666666668</v>
      </c>
      <c r="V219" s="11">
        <f t="shared" ca="1" si="24"/>
        <v>323716.45056666981</v>
      </c>
      <c r="W219" s="9" t="s">
        <v>226</v>
      </c>
      <c r="X219" s="9" t="s">
        <v>133</v>
      </c>
      <c r="Y219" s="9" t="s">
        <v>227</v>
      </c>
      <c r="Z219" s="13">
        <v>39600</v>
      </c>
      <c r="AA219" s="69"/>
    </row>
    <row r="220" spans="1:27">
      <c r="A220" s="31">
        <v>5006</v>
      </c>
      <c r="B220" s="31">
        <v>2012</v>
      </c>
      <c r="C220" s="31" t="s">
        <v>688</v>
      </c>
      <c r="D220" s="31" t="s">
        <v>222</v>
      </c>
      <c r="E220" s="31" t="s">
        <v>30</v>
      </c>
      <c r="F220" s="8" t="s">
        <v>31</v>
      </c>
      <c r="G220" s="8" t="s">
        <v>32</v>
      </c>
      <c r="H220" s="31" t="s">
        <v>33</v>
      </c>
      <c r="I220" s="8" t="s">
        <v>223</v>
      </c>
      <c r="J220" s="8" t="s">
        <v>35</v>
      </c>
      <c r="K220" s="9" t="s">
        <v>36</v>
      </c>
      <c r="L220" s="9" t="s">
        <v>33</v>
      </c>
      <c r="M220" s="9" t="s">
        <v>33</v>
      </c>
      <c r="N220" s="9" t="s">
        <v>33</v>
      </c>
      <c r="O220" s="9" t="s">
        <v>33</v>
      </c>
      <c r="P220" s="9" t="s">
        <v>693</v>
      </c>
      <c r="Q220" s="9" t="s">
        <v>694</v>
      </c>
      <c r="R220" s="10">
        <v>40915</v>
      </c>
      <c r="S220" s="11">
        <v>382294</v>
      </c>
      <c r="T220" s="12">
        <v>12</v>
      </c>
      <c r="U220" s="11">
        <f t="shared" si="23"/>
        <v>31691.166666666668</v>
      </c>
      <c r="V220" s="11">
        <f t="shared" ca="1" si="24"/>
        <v>323803.27568082506</v>
      </c>
      <c r="W220" s="9" t="s">
        <v>226</v>
      </c>
      <c r="X220" s="9" t="s">
        <v>133</v>
      </c>
      <c r="Y220" s="9" t="s">
        <v>227</v>
      </c>
      <c r="Z220" s="13">
        <v>39600</v>
      </c>
      <c r="AA220" s="69"/>
    </row>
    <row r="221" spans="1:27">
      <c r="A221" s="31">
        <v>5007</v>
      </c>
      <c r="B221" s="31">
        <v>2012</v>
      </c>
      <c r="C221" s="31" t="s">
        <v>28</v>
      </c>
      <c r="D221" s="31" t="s">
        <v>222</v>
      </c>
      <c r="E221" s="31" t="s">
        <v>30</v>
      </c>
      <c r="F221" s="8" t="s">
        <v>31</v>
      </c>
      <c r="G221" s="8" t="s">
        <v>32</v>
      </c>
      <c r="H221" s="31" t="s">
        <v>33</v>
      </c>
      <c r="I221" s="8" t="s">
        <v>223</v>
      </c>
      <c r="J221" s="8" t="s">
        <v>35</v>
      </c>
      <c r="K221" s="9" t="s">
        <v>36</v>
      </c>
      <c r="L221" s="9" t="s">
        <v>33</v>
      </c>
      <c r="M221" s="9" t="s">
        <v>33</v>
      </c>
      <c r="N221" s="9" t="s">
        <v>33</v>
      </c>
      <c r="O221" s="9" t="s">
        <v>33</v>
      </c>
      <c r="P221" s="9" t="s">
        <v>695</v>
      </c>
      <c r="Q221" s="9" t="s">
        <v>696</v>
      </c>
      <c r="R221" s="10">
        <v>40921</v>
      </c>
      <c r="S221" s="11">
        <v>382294</v>
      </c>
      <c r="T221" s="12">
        <v>12</v>
      </c>
      <c r="U221" s="11">
        <f t="shared" si="23"/>
        <v>31691.166666666668</v>
      </c>
      <c r="V221" s="11">
        <f t="shared" ca="1" si="24"/>
        <v>324324.22636575653</v>
      </c>
      <c r="W221" s="9" t="s">
        <v>226</v>
      </c>
      <c r="X221" s="9" t="s">
        <v>133</v>
      </c>
      <c r="Y221" s="9" t="s">
        <v>227</v>
      </c>
      <c r="Z221" s="13">
        <v>39600</v>
      </c>
      <c r="AA221" s="69"/>
    </row>
    <row r="222" spans="1:27">
      <c r="A222" s="31">
        <v>5008</v>
      </c>
      <c r="B222" s="31">
        <v>2012</v>
      </c>
      <c r="C222" s="31" t="s">
        <v>28</v>
      </c>
      <c r="D222" s="31" t="s">
        <v>222</v>
      </c>
      <c r="E222" s="31" t="s">
        <v>30</v>
      </c>
      <c r="F222" s="8" t="s">
        <v>31</v>
      </c>
      <c r="G222" s="8" t="s">
        <v>32</v>
      </c>
      <c r="H222" s="31" t="s">
        <v>33</v>
      </c>
      <c r="I222" s="8" t="s">
        <v>223</v>
      </c>
      <c r="J222" s="8" t="s">
        <v>35</v>
      </c>
      <c r="K222" s="9" t="s">
        <v>36</v>
      </c>
      <c r="L222" s="9" t="s">
        <v>33</v>
      </c>
      <c r="M222" s="9" t="s">
        <v>33</v>
      </c>
      <c r="N222" s="9" t="s">
        <v>33</v>
      </c>
      <c r="O222" s="9" t="s">
        <v>33</v>
      </c>
      <c r="P222" s="9" t="s">
        <v>697</v>
      </c>
      <c r="Q222" s="9" t="s">
        <v>698</v>
      </c>
      <c r="R222" s="10">
        <v>40921</v>
      </c>
      <c r="S222" s="11">
        <v>382294</v>
      </c>
      <c r="T222" s="12">
        <v>12</v>
      </c>
      <c r="U222" s="11">
        <f t="shared" si="23"/>
        <v>31691.166666666668</v>
      </c>
      <c r="V222" s="11">
        <f t="shared" ca="1" si="24"/>
        <v>324324.22636575653</v>
      </c>
      <c r="W222" s="9" t="s">
        <v>226</v>
      </c>
      <c r="X222" s="9" t="s">
        <v>133</v>
      </c>
      <c r="Y222" s="9" t="s">
        <v>227</v>
      </c>
      <c r="Z222" s="13">
        <v>39600</v>
      </c>
      <c r="AA222" s="69"/>
    </row>
    <row r="223" spans="1:27">
      <c r="A223" s="44">
        <f>COUNT(B214:B222)</f>
        <v>9</v>
      </c>
      <c r="B223" s="86" t="s">
        <v>699</v>
      </c>
      <c r="C223" s="86"/>
      <c r="D223" s="44"/>
      <c r="E223" s="44"/>
      <c r="F223" s="86"/>
      <c r="G223" s="86"/>
      <c r="H223" s="86"/>
      <c r="I223" s="44"/>
      <c r="K223" s="49"/>
      <c r="L223" s="49"/>
      <c r="M223" s="49"/>
      <c r="N223" s="49"/>
      <c r="O223" s="49"/>
      <c r="S223" s="49"/>
      <c r="T223" s="51"/>
      <c r="U223" s="49"/>
      <c r="V223" s="49"/>
      <c r="W223" s="49"/>
      <c r="Z223" s="49"/>
    </row>
    <row r="224" spans="1:27">
      <c r="A224" s="44"/>
      <c r="B224" s="86"/>
      <c r="C224" s="86"/>
      <c r="D224" s="44"/>
      <c r="E224" s="44"/>
      <c r="F224" s="86"/>
      <c r="G224" s="86"/>
      <c r="H224" s="86"/>
      <c r="I224" s="44"/>
      <c r="K224" s="49"/>
      <c r="L224" s="49"/>
      <c r="M224" s="49"/>
      <c r="N224" s="49"/>
      <c r="O224" s="49"/>
      <c r="S224" s="49"/>
      <c r="T224" s="51"/>
      <c r="U224" s="49"/>
      <c r="V224" s="49"/>
      <c r="W224" s="49"/>
      <c r="Z224" s="49"/>
    </row>
    <row r="225" spans="1:27">
      <c r="A225" s="8">
        <v>1203</v>
      </c>
      <c r="B225" s="31">
        <v>1999</v>
      </c>
      <c r="C225" s="8" t="s">
        <v>28</v>
      </c>
      <c r="D225" s="8" t="s">
        <v>29</v>
      </c>
      <c r="E225" s="8" t="s">
        <v>30</v>
      </c>
      <c r="F225" s="8" t="s">
        <v>31</v>
      </c>
      <c r="G225" s="8" t="s">
        <v>32</v>
      </c>
      <c r="H225" s="8" t="s">
        <v>33</v>
      </c>
      <c r="I225" s="8" t="s">
        <v>34</v>
      </c>
      <c r="J225" s="8" t="s">
        <v>35</v>
      </c>
      <c r="K225" s="9" t="s">
        <v>36</v>
      </c>
      <c r="L225" s="9" t="s">
        <v>33</v>
      </c>
      <c r="M225" s="9" t="s">
        <v>33</v>
      </c>
      <c r="N225" s="9" t="s">
        <v>37</v>
      </c>
      <c r="O225" s="9" t="s">
        <v>33</v>
      </c>
      <c r="P225" s="9" t="s">
        <v>700</v>
      </c>
      <c r="Q225" s="9" t="s">
        <v>701</v>
      </c>
      <c r="R225" s="10">
        <v>36298</v>
      </c>
      <c r="S225" s="11">
        <v>238799</v>
      </c>
      <c r="T225" s="12">
        <v>12</v>
      </c>
      <c r="U225" s="11">
        <f t="shared" ref="U225:U227" si="25">IF(S225&gt;0,SLN(S225,2000,12),0)</f>
        <v>19733.25</v>
      </c>
      <c r="V225" s="11">
        <f t="shared" ref="V225:V227" ca="1" si="26">IF(S225-(U225*((NOW()-R225)/365))&gt;2000,S225-(U225*((NOW()-R225)/365)),2000)</f>
        <v>2000</v>
      </c>
      <c r="W225" s="11" t="s">
        <v>40</v>
      </c>
      <c r="X225" s="9" t="s">
        <v>41</v>
      </c>
      <c r="Y225" s="9" t="s">
        <v>42</v>
      </c>
      <c r="Z225" s="13">
        <v>39600</v>
      </c>
    </row>
    <row r="226" spans="1:27">
      <c r="A226" s="108">
        <v>1212</v>
      </c>
      <c r="B226" s="31">
        <v>1999</v>
      </c>
      <c r="C226" s="108" t="s">
        <v>28</v>
      </c>
      <c r="D226" s="108" t="s">
        <v>29</v>
      </c>
      <c r="E226" s="108" t="s">
        <v>30</v>
      </c>
      <c r="F226" s="108" t="s">
        <v>31</v>
      </c>
      <c r="G226" s="108" t="s">
        <v>32</v>
      </c>
      <c r="H226" s="108" t="s">
        <v>33</v>
      </c>
      <c r="I226" s="108" t="s">
        <v>34</v>
      </c>
      <c r="J226" s="108" t="s">
        <v>35</v>
      </c>
      <c r="K226" s="109" t="s">
        <v>36</v>
      </c>
      <c r="L226" s="109" t="s">
        <v>33</v>
      </c>
      <c r="M226" s="109" t="s">
        <v>33</v>
      </c>
      <c r="N226" s="109" t="s">
        <v>37</v>
      </c>
      <c r="O226" s="109" t="s">
        <v>33</v>
      </c>
      <c r="P226" s="109" t="s">
        <v>702</v>
      </c>
      <c r="Q226" s="109" t="s">
        <v>703</v>
      </c>
      <c r="R226" s="110">
        <v>36298</v>
      </c>
      <c r="S226" s="11">
        <v>238799</v>
      </c>
      <c r="T226" s="112">
        <v>12</v>
      </c>
      <c r="U226" s="11">
        <f t="shared" si="25"/>
        <v>19733.25</v>
      </c>
      <c r="V226" s="11">
        <f t="shared" ca="1" si="26"/>
        <v>2000</v>
      </c>
      <c r="W226" s="11" t="s">
        <v>40</v>
      </c>
      <c r="X226" s="9" t="s">
        <v>41</v>
      </c>
      <c r="Y226" s="9" t="s">
        <v>42</v>
      </c>
      <c r="Z226" s="13">
        <v>39600</v>
      </c>
    </row>
    <row r="227" spans="1:27">
      <c r="A227" s="8">
        <v>1245</v>
      </c>
      <c r="B227" s="31">
        <v>2001</v>
      </c>
      <c r="C227" s="8" t="s">
        <v>28</v>
      </c>
      <c r="D227" s="8" t="s">
        <v>286</v>
      </c>
      <c r="E227" s="8" t="s">
        <v>30</v>
      </c>
      <c r="F227" s="8" t="s">
        <v>238</v>
      </c>
      <c r="G227" s="8" t="s">
        <v>32</v>
      </c>
      <c r="H227" s="8" t="s">
        <v>33</v>
      </c>
      <c r="I227" s="8" t="s">
        <v>287</v>
      </c>
      <c r="J227" s="8" t="s">
        <v>240</v>
      </c>
      <c r="K227" s="9" t="s">
        <v>36</v>
      </c>
      <c r="L227" s="9" t="s">
        <v>33</v>
      </c>
      <c r="M227" s="9" t="s">
        <v>33</v>
      </c>
      <c r="N227" s="9" t="s">
        <v>37</v>
      </c>
      <c r="O227" s="9" t="s">
        <v>33</v>
      </c>
      <c r="P227" s="9" t="s">
        <v>704</v>
      </c>
      <c r="Q227" s="9" t="s">
        <v>705</v>
      </c>
      <c r="R227" s="10">
        <v>36908</v>
      </c>
      <c r="S227" s="11">
        <v>270789</v>
      </c>
      <c r="T227" s="12">
        <v>12</v>
      </c>
      <c r="U227" s="11">
        <f t="shared" si="25"/>
        <v>22399.083333333332</v>
      </c>
      <c r="V227" s="11">
        <f t="shared" ca="1" si="26"/>
        <v>2000</v>
      </c>
      <c r="W227" s="11" t="s">
        <v>40</v>
      </c>
      <c r="X227" s="9" t="s">
        <v>41</v>
      </c>
      <c r="Y227" s="9" t="s">
        <v>42</v>
      </c>
      <c r="Z227" s="13">
        <v>39600</v>
      </c>
      <c r="AA227" s="69"/>
    </row>
    <row r="228" spans="1:27">
      <c r="A228" s="8">
        <v>1302</v>
      </c>
      <c r="B228" s="31">
        <v>2000</v>
      </c>
      <c r="C228" s="8" t="s">
        <v>28</v>
      </c>
      <c r="D228" s="31" t="s">
        <v>104</v>
      </c>
      <c r="E228" s="8" t="s">
        <v>30</v>
      </c>
      <c r="F228" s="8" t="s">
        <v>31</v>
      </c>
      <c r="G228" s="8" t="s">
        <v>105</v>
      </c>
      <c r="H228" s="8" t="s">
        <v>33</v>
      </c>
      <c r="I228" s="8" t="s">
        <v>106</v>
      </c>
      <c r="J228" s="8" t="s">
        <v>35</v>
      </c>
      <c r="K228" s="9" t="s">
        <v>36</v>
      </c>
      <c r="L228" s="9" t="s">
        <v>33</v>
      </c>
      <c r="M228" s="9" t="s">
        <v>33</v>
      </c>
      <c r="N228" s="9" t="s">
        <v>37</v>
      </c>
      <c r="O228" s="9" t="s">
        <v>33</v>
      </c>
      <c r="P228" s="9" t="s">
        <v>706</v>
      </c>
      <c r="Q228" s="9" t="s">
        <v>707</v>
      </c>
      <c r="R228" s="10">
        <v>36633</v>
      </c>
      <c r="S228" s="11">
        <v>234712</v>
      </c>
      <c r="T228" s="12">
        <v>12</v>
      </c>
      <c r="U228" s="11">
        <f>IF(S228&gt;0,SLN(S228,2000,12),0)</f>
        <v>19392.666666666668</v>
      </c>
      <c r="V228" s="11">
        <f ca="1">IF(S228-(U228*((NOW()-R228)/365))&gt;2000,S228-(U228*((NOW()-R228)/365)),2000)</f>
        <v>2000</v>
      </c>
      <c r="W228" s="11" t="s">
        <v>109</v>
      </c>
      <c r="X228" s="9" t="s">
        <v>41</v>
      </c>
      <c r="Y228" s="9" t="s">
        <v>42</v>
      </c>
      <c r="Z228" s="13">
        <v>30000</v>
      </c>
      <c r="AA228" s="69"/>
    </row>
    <row r="229" spans="1:27">
      <c r="A229" s="31">
        <v>1405</v>
      </c>
      <c r="B229" s="31">
        <v>2002</v>
      </c>
      <c r="C229" s="31" t="s">
        <v>339</v>
      </c>
      <c r="D229" s="8" t="s">
        <v>340</v>
      </c>
      <c r="E229" s="8" t="s">
        <v>30</v>
      </c>
      <c r="F229" s="8" t="s">
        <v>31</v>
      </c>
      <c r="G229" s="8" t="s">
        <v>105</v>
      </c>
      <c r="H229" s="31" t="s">
        <v>33</v>
      </c>
      <c r="I229" s="31" t="s">
        <v>341</v>
      </c>
      <c r="J229" s="8" t="s">
        <v>35</v>
      </c>
      <c r="K229" s="9" t="s">
        <v>241</v>
      </c>
      <c r="L229" s="104" t="s">
        <v>33</v>
      </c>
      <c r="M229" s="9" t="s">
        <v>33</v>
      </c>
      <c r="N229" s="9" t="s">
        <v>37</v>
      </c>
      <c r="O229" s="9" t="s">
        <v>33</v>
      </c>
      <c r="P229" s="9" t="s">
        <v>708</v>
      </c>
      <c r="Q229" s="9" t="s">
        <v>709</v>
      </c>
      <c r="R229" s="10">
        <v>37258</v>
      </c>
      <c r="S229" s="11">
        <v>240729</v>
      </c>
      <c r="T229" s="12">
        <v>12</v>
      </c>
      <c r="U229" s="11">
        <f t="shared" ref="U229:U231" si="27">IF(S229&gt;0,SLN(S229,2000,12),0)</f>
        <v>19894.083333333332</v>
      </c>
      <c r="V229" s="11">
        <f t="shared" ref="V229:V231" ca="1" si="28">IF(S229-(U229*((NOW()-R229)/365))&gt;2000,S229-(U229*((NOW()-R229)/365)),2000)</f>
        <v>4689.1700095211563</v>
      </c>
      <c r="W229" s="11" t="s">
        <v>344</v>
      </c>
      <c r="X229" s="9" t="s">
        <v>345</v>
      </c>
      <c r="Y229" s="9" t="s">
        <v>346</v>
      </c>
      <c r="Z229" s="13">
        <v>30000</v>
      </c>
      <c r="AA229" s="69"/>
    </row>
    <row r="230" spans="1:27">
      <c r="A230" s="31">
        <v>1406</v>
      </c>
      <c r="B230" s="31">
        <v>2002</v>
      </c>
      <c r="C230" s="31" t="s">
        <v>339</v>
      </c>
      <c r="D230" s="8" t="s">
        <v>340</v>
      </c>
      <c r="E230" s="8" t="s">
        <v>30</v>
      </c>
      <c r="F230" s="8" t="s">
        <v>31</v>
      </c>
      <c r="G230" s="8" t="s">
        <v>105</v>
      </c>
      <c r="H230" s="31" t="s">
        <v>33</v>
      </c>
      <c r="I230" s="31" t="s">
        <v>341</v>
      </c>
      <c r="J230" s="8" t="s">
        <v>35</v>
      </c>
      <c r="K230" s="9" t="s">
        <v>241</v>
      </c>
      <c r="L230" s="104" t="s">
        <v>33</v>
      </c>
      <c r="M230" s="9" t="s">
        <v>33</v>
      </c>
      <c r="N230" s="9" t="s">
        <v>37</v>
      </c>
      <c r="O230" s="9" t="s">
        <v>33</v>
      </c>
      <c r="P230" s="9" t="s">
        <v>710</v>
      </c>
      <c r="Q230" s="9" t="s">
        <v>711</v>
      </c>
      <c r="R230" s="10">
        <v>37258</v>
      </c>
      <c r="S230" s="11">
        <v>240729</v>
      </c>
      <c r="T230" s="12">
        <v>12</v>
      </c>
      <c r="U230" s="11">
        <f t="shared" si="27"/>
        <v>19894.083333333332</v>
      </c>
      <c r="V230" s="11">
        <f t="shared" ca="1" si="28"/>
        <v>4689.1700095211563</v>
      </c>
      <c r="W230" s="11" t="s">
        <v>344</v>
      </c>
      <c r="X230" s="9" t="s">
        <v>345</v>
      </c>
      <c r="Y230" s="9" t="s">
        <v>346</v>
      </c>
      <c r="Z230" s="13">
        <v>30000</v>
      </c>
      <c r="AA230" s="69"/>
    </row>
    <row r="231" spans="1:27">
      <c r="A231" s="31">
        <v>1407</v>
      </c>
      <c r="B231" s="31">
        <v>2002</v>
      </c>
      <c r="C231" s="31" t="s">
        <v>339</v>
      </c>
      <c r="D231" s="8" t="s">
        <v>340</v>
      </c>
      <c r="E231" s="8" t="s">
        <v>30</v>
      </c>
      <c r="F231" s="8" t="s">
        <v>31</v>
      </c>
      <c r="G231" s="8" t="s">
        <v>105</v>
      </c>
      <c r="H231" s="31" t="s">
        <v>33</v>
      </c>
      <c r="I231" s="31" t="s">
        <v>341</v>
      </c>
      <c r="J231" s="8" t="s">
        <v>35</v>
      </c>
      <c r="K231" s="34" t="s">
        <v>241</v>
      </c>
      <c r="L231" s="126" t="s">
        <v>37</v>
      </c>
      <c r="M231" s="9" t="s">
        <v>33</v>
      </c>
      <c r="N231" s="9" t="s">
        <v>33</v>
      </c>
      <c r="O231" s="9" t="s">
        <v>33</v>
      </c>
      <c r="P231" s="9" t="s">
        <v>712</v>
      </c>
      <c r="Q231" s="9" t="s">
        <v>713</v>
      </c>
      <c r="R231" s="10">
        <v>37258</v>
      </c>
      <c r="S231" s="11">
        <v>240729</v>
      </c>
      <c r="T231" s="12">
        <v>12</v>
      </c>
      <c r="U231" s="11">
        <f t="shared" si="27"/>
        <v>19894.083333333332</v>
      </c>
      <c r="V231" s="11">
        <f t="shared" ca="1" si="28"/>
        <v>4689.1700095211563</v>
      </c>
      <c r="W231" s="11" t="s">
        <v>344</v>
      </c>
      <c r="X231" s="9" t="s">
        <v>345</v>
      </c>
      <c r="Y231" s="9" t="s">
        <v>346</v>
      </c>
      <c r="Z231" s="13">
        <v>30000</v>
      </c>
      <c r="AA231" s="69"/>
    </row>
    <row r="232" spans="1:27">
      <c r="A232" s="31">
        <v>1408</v>
      </c>
      <c r="B232" s="31">
        <v>2002</v>
      </c>
      <c r="C232" s="31" t="s">
        <v>339</v>
      </c>
      <c r="D232" s="8" t="s">
        <v>340</v>
      </c>
      <c r="E232" s="8" t="s">
        <v>30</v>
      </c>
      <c r="F232" s="8" t="s">
        <v>31</v>
      </c>
      <c r="G232" s="8" t="s">
        <v>105</v>
      </c>
      <c r="H232" s="31" t="s">
        <v>33</v>
      </c>
      <c r="I232" s="31" t="s">
        <v>341</v>
      </c>
      <c r="J232" s="8" t="s">
        <v>35</v>
      </c>
      <c r="K232" s="34" t="s">
        <v>241</v>
      </c>
      <c r="L232" s="126" t="s">
        <v>37</v>
      </c>
      <c r="M232" s="9" t="s">
        <v>33</v>
      </c>
      <c r="N232" s="9" t="s">
        <v>37</v>
      </c>
      <c r="O232" s="9" t="s">
        <v>33</v>
      </c>
      <c r="P232" s="9" t="s">
        <v>714</v>
      </c>
      <c r="Q232" s="9" t="s">
        <v>715</v>
      </c>
      <c r="R232" s="10">
        <v>37258</v>
      </c>
      <c r="S232" s="11">
        <v>240729</v>
      </c>
      <c r="T232" s="12">
        <v>12</v>
      </c>
      <c r="U232" s="11">
        <f>IF(S232&gt;0,SLN(S232,2000,12),0)</f>
        <v>19894.083333333332</v>
      </c>
      <c r="V232" s="11">
        <f ca="1">IF(S232-(U232*((NOW()-R232)/365))&gt;2000,S232-(U232*((NOW()-R232)/365)),2000)</f>
        <v>4689.1700095211563</v>
      </c>
      <c r="W232" s="11" t="s">
        <v>344</v>
      </c>
      <c r="X232" s="9" t="s">
        <v>345</v>
      </c>
      <c r="Y232" s="9" t="s">
        <v>346</v>
      </c>
      <c r="Z232" s="13">
        <v>30000</v>
      </c>
      <c r="AA232" s="69"/>
    </row>
    <row r="233" spans="1:27">
      <c r="A233" s="44">
        <f>COUNT(B225:B232)</f>
        <v>8</v>
      </c>
      <c r="B233" s="376" t="s">
        <v>716</v>
      </c>
      <c r="C233" s="376"/>
      <c r="D233" s="376"/>
      <c r="E233" s="376"/>
      <c r="F233" s="376"/>
      <c r="G233" s="376"/>
      <c r="H233" s="376"/>
      <c r="I233" s="376"/>
      <c r="K233" s="74"/>
      <c r="M233" s="49"/>
      <c r="N233" s="49"/>
      <c r="O233" s="49"/>
      <c r="R233" s="75"/>
      <c r="S233" s="50"/>
      <c r="T233" s="51"/>
      <c r="U233" s="50"/>
      <c r="V233" s="50"/>
      <c r="W233" s="50"/>
      <c r="Z233" s="49"/>
      <c r="AA233" s="69"/>
    </row>
    <row r="235" spans="1:27">
      <c r="T235" s="89"/>
    </row>
    <row r="236" spans="1:27" ht="15.6">
      <c r="A236" s="127">
        <f>SUM(A10+A20+A44+A49+A55+A64+A72+A90+A103+A148+A173+A212+A223)</f>
        <v>193</v>
      </c>
      <c r="B236" s="376" t="s">
        <v>717</v>
      </c>
      <c r="C236" s="390"/>
      <c r="D236" s="390"/>
      <c r="E236" s="390"/>
      <c r="F236" s="390"/>
      <c r="G236" s="390"/>
      <c r="H236" s="390"/>
      <c r="I236" s="390"/>
      <c r="J236" s="390"/>
      <c r="P236" s="70"/>
      <c r="Q236" s="70"/>
      <c r="R236" s="70"/>
      <c r="T236" s="89"/>
    </row>
    <row r="237" spans="1:27">
      <c r="A237" s="47"/>
      <c r="B237" s="47"/>
      <c r="C237" s="47"/>
      <c r="F237" s="47"/>
      <c r="G237" s="47"/>
      <c r="P237" s="70"/>
      <c r="Q237" s="70"/>
      <c r="R237" s="70"/>
      <c r="T237" s="89"/>
    </row>
    <row r="238" spans="1:27">
      <c r="A238" s="91"/>
      <c r="B238" s="129"/>
      <c r="C238" s="130"/>
      <c r="F238" s="47"/>
      <c r="G238" s="47"/>
      <c r="P238" s="70"/>
      <c r="Q238" s="70"/>
      <c r="R238" s="70"/>
      <c r="T238" s="89"/>
    </row>
    <row r="239" spans="1:27">
      <c r="A239" s="91"/>
      <c r="B239" s="376" t="s">
        <v>718</v>
      </c>
      <c r="C239" s="377"/>
      <c r="D239" s="377"/>
      <c r="E239" s="377"/>
      <c r="F239" s="377"/>
      <c r="G239" s="377"/>
      <c r="H239" s="377"/>
      <c r="I239" s="377"/>
      <c r="J239" s="377"/>
      <c r="P239" s="70"/>
      <c r="Q239" s="70"/>
      <c r="R239" s="70"/>
      <c r="T239" s="89"/>
    </row>
    <row r="240" spans="1:27">
      <c r="A240" s="72"/>
      <c r="B240" s="72"/>
      <c r="C240" s="72"/>
      <c r="H240" s="72"/>
      <c r="I240" s="72"/>
      <c r="K240" s="49"/>
      <c r="M240" s="49"/>
      <c r="N240" s="49"/>
      <c r="O240" s="49"/>
      <c r="R240" s="75"/>
      <c r="S240" s="50"/>
      <c r="T240" s="51"/>
      <c r="U240" s="50"/>
      <c r="V240" s="50"/>
      <c r="W240" s="50"/>
      <c r="Z240" s="49"/>
      <c r="AA240" s="69"/>
    </row>
    <row r="241" spans="1:27">
      <c r="A241" s="72"/>
      <c r="B241" s="72"/>
      <c r="C241" s="72"/>
      <c r="H241" s="72"/>
      <c r="I241" s="72"/>
      <c r="K241" s="74"/>
      <c r="M241" s="49"/>
      <c r="N241" s="49"/>
      <c r="O241" s="49"/>
      <c r="R241" s="75"/>
      <c r="S241" s="50"/>
      <c r="T241" s="51"/>
      <c r="U241" s="50"/>
      <c r="V241" s="50"/>
      <c r="W241" s="50"/>
      <c r="Z241" s="49"/>
      <c r="AA241" s="69"/>
    </row>
    <row r="242" spans="1:27" ht="15" thickBot="1">
      <c r="C242" s="72"/>
      <c r="H242" s="72"/>
      <c r="I242" s="72"/>
      <c r="K242" s="49"/>
      <c r="M242" s="49"/>
      <c r="N242" s="49"/>
      <c r="O242" s="49"/>
      <c r="R242" s="75"/>
      <c r="S242" s="50"/>
      <c r="T242" s="51"/>
      <c r="U242" s="50"/>
      <c r="V242" s="50"/>
      <c r="W242" s="50"/>
      <c r="Z242" s="49"/>
      <c r="AA242" s="69"/>
    </row>
    <row r="243" spans="1:27" ht="27" thickBot="1">
      <c r="A243" s="92" t="s">
        <v>251</v>
      </c>
      <c r="B243" s="93" t="s">
        <v>252</v>
      </c>
      <c r="C243" s="94" t="s">
        <v>253</v>
      </c>
      <c r="H243" s="72"/>
      <c r="I243" s="72"/>
      <c r="K243" s="49"/>
      <c r="M243" s="49"/>
      <c r="N243" s="49"/>
      <c r="O243" s="49"/>
      <c r="R243" s="75"/>
      <c r="S243" s="50"/>
      <c r="T243" s="51"/>
      <c r="U243" s="50"/>
      <c r="V243" s="50"/>
      <c r="W243" s="50"/>
      <c r="Z243" s="49"/>
      <c r="AA243" s="69"/>
    </row>
    <row r="244" spans="1:27">
      <c r="A244" s="44">
        <f>SUM(A173)</f>
        <v>23</v>
      </c>
      <c r="B244" s="44">
        <v>17</v>
      </c>
      <c r="C244" s="44" t="s">
        <v>254</v>
      </c>
      <c r="H244" s="72"/>
      <c r="I244" s="72"/>
      <c r="K244" s="49"/>
      <c r="M244" s="49"/>
      <c r="N244" s="49"/>
      <c r="O244" s="49"/>
      <c r="R244" s="75"/>
      <c r="S244" s="50"/>
      <c r="T244" s="51"/>
      <c r="U244" s="50"/>
      <c r="V244" s="50"/>
      <c r="W244" s="50"/>
      <c r="Z244" s="49"/>
      <c r="AA244" s="69"/>
    </row>
    <row r="245" spans="1:27">
      <c r="A245" s="44">
        <f>SUM(A20+A103+A148)</f>
        <v>62</v>
      </c>
      <c r="B245" s="44">
        <v>66</v>
      </c>
      <c r="C245" s="44" t="s">
        <v>255</v>
      </c>
      <c r="H245" s="72"/>
      <c r="I245" s="72"/>
      <c r="K245" s="49"/>
      <c r="M245" s="49"/>
      <c r="N245" s="49"/>
      <c r="O245" s="49"/>
      <c r="R245" s="75"/>
      <c r="S245" s="50"/>
      <c r="T245" s="51"/>
      <c r="U245" s="50"/>
      <c r="V245" s="50"/>
      <c r="W245" s="50"/>
      <c r="Z245" s="49"/>
      <c r="AA245" s="69"/>
    </row>
    <row r="246" spans="1:27">
      <c r="A246" s="44">
        <f>SUM(A10+A44+A64+A90+A223)</f>
        <v>58</v>
      </c>
      <c r="B246" s="44">
        <v>24</v>
      </c>
      <c r="C246" s="44" t="s">
        <v>256</v>
      </c>
      <c r="H246" s="72"/>
      <c r="I246" s="72"/>
      <c r="K246" s="74"/>
      <c r="M246" s="49"/>
      <c r="N246" s="49"/>
      <c r="O246" s="49"/>
      <c r="R246" s="75"/>
      <c r="S246" s="50"/>
      <c r="T246" s="51"/>
      <c r="U246" s="50"/>
      <c r="V246" s="50"/>
      <c r="W246" s="50"/>
      <c r="Z246" s="49"/>
      <c r="AA246" s="69"/>
    </row>
    <row r="247" spans="1:27">
      <c r="A247" s="44">
        <f>SUM(A49+A55+A72+A212)</f>
        <v>50</v>
      </c>
      <c r="B247" s="44">
        <v>38</v>
      </c>
      <c r="C247" s="44" t="s">
        <v>719</v>
      </c>
      <c r="T247" s="89"/>
    </row>
    <row r="248" spans="1:27" ht="15" thickBot="1">
      <c r="A248" s="97">
        <f>SUM(A244:A247)</f>
        <v>193</v>
      </c>
      <c r="B248" s="97">
        <f>SUM(B244:B247)</f>
        <v>145</v>
      </c>
      <c r="T248" s="89"/>
    </row>
    <row r="249" spans="1:27" ht="15" thickTop="1">
      <c r="T249" s="89"/>
    </row>
  </sheetData>
  <mergeCells count="16">
    <mergeCell ref="B44:J44"/>
    <mergeCell ref="A1:Z1"/>
    <mergeCell ref="A2:Z2"/>
    <mergeCell ref="A3:Z3"/>
    <mergeCell ref="B10:J10"/>
    <mergeCell ref="B20:J20"/>
    <mergeCell ref="B103:J103"/>
    <mergeCell ref="B233:I233"/>
    <mergeCell ref="B236:J236"/>
    <mergeCell ref="B239:J239"/>
    <mergeCell ref="B45:J45"/>
    <mergeCell ref="B49:J49"/>
    <mergeCell ref="B55:J55"/>
    <mergeCell ref="B64:J64"/>
    <mergeCell ref="B72:J72"/>
    <mergeCell ref="B90:J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2"/>
  <sheetViews>
    <sheetView workbookViewId="0">
      <selection activeCell="E38" sqref="E38"/>
    </sheetView>
  </sheetViews>
  <sheetFormatPr defaultColWidth="9.109375" defaultRowHeight="13.2"/>
  <cols>
    <col min="1" max="3" width="9.109375" style="131"/>
    <col min="4" max="4" width="11" style="131" bestFit="1" customWidth="1"/>
    <col min="5" max="8" width="9.109375" style="131"/>
    <col min="9" max="9" width="9.109375" style="142"/>
    <col min="10" max="11" width="9.109375" style="131"/>
    <col min="12" max="12" width="7.6640625" style="131" customWidth="1"/>
    <col min="13" max="13" width="7.88671875" style="131" customWidth="1"/>
    <col min="14" max="14" width="8" style="131" customWidth="1"/>
    <col min="15" max="15" width="8.109375" style="131" customWidth="1"/>
    <col min="16" max="16" width="19.109375" style="131" bestFit="1" customWidth="1"/>
    <col min="17" max="17" width="9.109375" style="131"/>
    <col min="18" max="18" width="12" style="131" customWidth="1"/>
    <col min="19" max="19" width="9.5546875" style="131" customWidth="1"/>
    <col min="20" max="22" width="9.109375" style="131"/>
    <col min="23" max="23" width="11.5546875" style="131" bestFit="1" customWidth="1"/>
    <col min="24" max="24" width="12.6640625" style="131" bestFit="1" customWidth="1"/>
    <col min="25" max="25" width="12.109375" style="131" bestFit="1" customWidth="1"/>
    <col min="26" max="16384" width="9.109375" style="131"/>
  </cols>
  <sheetData>
    <row r="1" spans="1:27" s="36" customFormat="1">
      <c r="A1" s="386" t="s">
        <v>720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  <c r="Z1" s="392"/>
    </row>
    <row r="2" spans="1:27" s="36" customFormat="1" ht="6" customHeight="1">
      <c r="A2" s="393"/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</row>
    <row r="3" spans="1:27" s="36" customFormat="1">
      <c r="A3" s="386" t="s">
        <v>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</row>
    <row r="4" spans="1:27" s="102" customFormat="1" ht="48.75" customHeight="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4" t="s">
        <v>16</v>
      </c>
      <c r="P4" s="3" t="s">
        <v>17</v>
      </c>
      <c r="Q4" s="3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3" t="s">
        <v>25</v>
      </c>
      <c r="Y4" s="3" t="s">
        <v>26</v>
      </c>
      <c r="Z4" s="3" t="s">
        <v>27</v>
      </c>
    </row>
    <row r="5" spans="1:27" s="47" customFormat="1" ht="14.4">
      <c r="A5" s="31" t="s">
        <v>721</v>
      </c>
      <c r="B5" s="31">
        <v>2002</v>
      </c>
      <c r="C5" s="31" t="s">
        <v>339</v>
      </c>
      <c r="D5" s="8" t="s">
        <v>340</v>
      </c>
      <c r="E5" s="8" t="s">
        <v>30</v>
      </c>
      <c r="F5" s="8" t="s">
        <v>31</v>
      </c>
      <c r="G5" s="8" t="s">
        <v>105</v>
      </c>
      <c r="H5" s="31" t="s">
        <v>33</v>
      </c>
      <c r="I5" s="31" t="s">
        <v>341</v>
      </c>
      <c r="J5" s="8" t="s">
        <v>35</v>
      </c>
      <c r="K5" s="9" t="s">
        <v>241</v>
      </c>
      <c r="L5" s="104" t="s">
        <v>33</v>
      </c>
      <c r="M5" s="9" t="s">
        <v>33</v>
      </c>
      <c r="N5" s="9" t="s">
        <v>37</v>
      </c>
      <c r="O5" s="9" t="s">
        <v>33</v>
      </c>
      <c r="P5" s="9" t="s">
        <v>722</v>
      </c>
      <c r="Q5" s="9" t="s">
        <v>723</v>
      </c>
      <c r="R5" s="10">
        <v>37258</v>
      </c>
      <c r="S5" s="11">
        <v>240729</v>
      </c>
      <c r="T5" s="12">
        <v>12</v>
      </c>
      <c r="U5" s="11">
        <f>IF(S5&gt;0,SLN(S5,2000,12),0)</f>
        <v>19894.083333333332</v>
      </c>
      <c r="V5" s="11">
        <f ca="1">IF(S5-(U5*((NOW()-R5)/365))&gt;2000,S5-(U5*((NOW()-R5)/365)),2000)</f>
        <v>4689.1700095211563</v>
      </c>
      <c r="W5" s="11" t="s">
        <v>344</v>
      </c>
      <c r="X5" s="9" t="s">
        <v>345</v>
      </c>
      <c r="Y5" s="9" t="s">
        <v>346</v>
      </c>
      <c r="Z5" s="13">
        <v>30000</v>
      </c>
      <c r="AA5" s="69"/>
    </row>
    <row r="6" spans="1:27" s="47" customFormat="1" ht="14.4">
      <c r="A6" s="31" t="s">
        <v>724</v>
      </c>
      <c r="B6" s="31">
        <v>2002</v>
      </c>
      <c r="C6" s="31" t="s">
        <v>339</v>
      </c>
      <c r="D6" s="8" t="s">
        <v>340</v>
      </c>
      <c r="E6" s="8" t="s">
        <v>30</v>
      </c>
      <c r="F6" s="8" t="s">
        <v>31</v>
      </c>
      <c r="G6" s="8" t="s">
        <v>105</v>
      </c>
      <c r="H6" s="31" t="s">
        <v>33</v>
      </c>
      <c r="I6" s="31" t="s">
        <v>341</v>
      </c>
      <c r="J6" s="8" t="s">
        <v>35</v>
      </c>
      <c r="K6" s="34" t="s">
        <v>241</v>
      </c>
      <c r="L6" s="9" t="s">
        <v>33</v>
      </c>
      <c r="M6" s="9" t="s">
        <v>33</v>
      </c>
      <c r="N6" s="9" t="s">
        <v>37</v>
      </c>
      <c r="O6" s="9" t="s">
        <v>33</v>
      </c>
      <c r="P6" s="9" t="s">
        <v>725</v>
      </c>
      <c r="Q6" s="9" t="s">
        <v>726</v>
      </c>
      <c r="R6" s="10">
        <v>37258</v>
      </c>
      <c r="S6" s="11">
        <v>240729</v>
      </c>
      <c r="T6" s="12">
        <v>12</v>
      </c>
      <c r="U6" s="11">
        <f>IF(S6&gt;0,SLN(S6,2000,12),0)</f>
        <v>19894.083333333332</v>
      </c>
      <c r="V6" s="11">
        <f ca="1">IF(S6-(U6*((NOW()-R6)/365))&gt;2000,S6-(U6*((NOW()-R6)/365)),2000)</f>
        <v>4689.1700095211563</v>
      </c>
      <c r="W6" s="11" t="s">
        <v>344</v>
      </c>
      <c r="X6" s="9" t="s">
        <v>345</v>
      </c>
      <c r="Y6" s="9" t="s">
        <v>346</v>
      </c>
      <c r="Z6" s="13">
        <v>30000</v>
      </c>
      <c r="AA6" s="69"/>
    </row>
    <row r="7" spans="1:27" s="47" customFormat="1" ht="14.4">
      <c r="A7" s="31" t="s">
        <v>727</v>
      </c>
      <c r="B7" s="31">
        <v>2002</v>
      </c>
      <c r="C7" s="31" t="s">
        <v>339</v>
      </c>
      <c r="D7" s="8" t="s">
        <v>340</v>
      </c>
      <c r="E7" s="8" t="s">
        <v>30</v>
      </c>
      <c r="F7" s="8" t="s">
        <v>31</v>
      </c>
      <c r="G7" s="8" t="s">
        <v>105</v>
      </c>
      <c r="H7" s="31" t="s">
        <v>33</v>
      </c>
      <c r="I7" s="31" t="s">
        <v>341</v>
      </c>
      <c r="J7" s="8" t="s">
        <v>35</v>
      </c>
      <c r="K7" s="9" t="s">
        <v>241</v>
      </c>
      <c r="L7" s="9" t="s">
        <v>33</v>
      </c>
      <c r="M7" s="9" t="s">
        <v>33</v>
      </c>
      <c r="N7" s="9" t="s">
        <v>37</v>
      </c>
      <c r="O7" s="9" t="s">
        <v>33</v>
      </c>
      <c r="P7" s="9" t="s">
        <v>728</v>
      </c>
      <c r="Q7" s="9" t="s">
        <v>729</v>
      </c>
      <c r="R7" s="10">
        <v>37258</v>
      </c>
      <c r="S7" s="11">
        <v>240729</v>
      </c>
      <c r="T7" s="12">
        <v>12</v>
      </c>
      <c r="U7" s="11">
        <f>IF(S7&gt;0,SLN(S7,2000,12),0)</f>
        <v>19894.083333333332</v>
      </c>
      <c r="V7" s="11">
        <f ca="1">IF(S7-(U7*((NOW()-R7)/365))&gt;2000,S7-(U7*((NOW()-R7)/365)),2000)</f>
        <v>4689.1700095211563</v>
      </c>
      <c r="W7" s="11" t="s">
        <v>344</v>
      </c>
      <c r="X7" s="9" t="s">
        <v>345</v>
      </c>
      <c r="Y7" s="9" t="s">
        <v>346</v>
      </c>
      <c r="Z7" s="13">
        <v>30000</v>
      </c>
      <c r="AA7" s="69"/>
    </row>
    <row r="8" spans="1:27" s="47" customFormat="1" ht="14.4">
      <c r="A8" s="31" t="s">
        <v>730</v>
      </c>
      <c r="B8" s="31">
        <v>2002</v>
      </c>
      <c r="C8" s="31" t="s">
        <v>339</v>
      </c>
      <c r="D8" s="8" t="s">
        <v>340</v>
      </c>
      <c r="E8" s="8" t="s">
        <v>30</v>
      </c>
      <c r="F8" s="8" t="s">
        <v>31</v>
      </c>
      <c r="G8" s="8" t="s">
        <v>105</v>
      </c>
      <c r="H8" s="31" t="s">
        <v>33</v>
      </c>
      <c r="I8" s="31" t="s">
        <v>341</v>
      </c>
      <c r="J8" s="8" t="s">
        <v>35</v>
      </c>
      <c r="K8" s="9" t="s">
        <v>241</v>
      </c>
      <c r="L8" s="9" t="s">
        <v>33</v>
      </c>
      <c r="M8" s="9" t="s">
        <v>33</v>
      </c>
      <c r="N8" s="9" t="s">
        <v>37</v>
      </c>
      <c r="O8" s="9" t="s">
        <v>33</v>
      </c>
      <c r="P8" s="9" t="s">
        <v>731</v>
      </c>
      <c r="Q8" s="9" t="s">
        <v>732</v>
      </c>
      <c r="R8" s="10">
        <v>37258</v>
      </c>
      <c r="S8" s="11">
        <v>240729</v>
      </c>
      <c r="T8" s="12">
        <v>12</v>
      </c>
      <c r="U8" s="11">
        <f>IF(S8&gt;0,SLN(S8,2000,12),0)</f>
        <v>19894.083333333332</v>
      </c>
      <c r="V8" s="11">
        <f ca="1">IF(S8-(U8*((NOW()-R8)/365))&gt;2000,S8-(U8*((NOW()-R8)/365)),2000)</f>
        <v>4689.1700095211563</v>
      </c>
      <c r="W8" s="11" t="s">
        <v>344</v>
      </c>
      <c r="X8" s="9" t="s">
        <v>345</v>
      </c>
      <c r="Y8" s="9" t="s">
        <v>346</v>
      </c>
      <c r="Z8" s="13">
        <v>30000</v>
      </c>
      <c r="AA8" s="69"/>
    </row>
    <row r="9" spans="1:27" s="36" customFormat="1">
      <c r="A9" s="15">
        <f>COUNT(B5:B8)</f>
        <v>4</v>
      </c>
      <c r="B9" s="376" t="s">
        <v>733</v>
      </c>
      <c r="C9" s="376"/>
      <c r="D9" s="376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131"/>
      <c r="S9" s="132"/>
      <c r="T9" s="133"/>
      <c r="U9" s="132"/>
      <c r="V9" s="134"/>
      <c r="W9" s="132"/>
      <c r="X9" s="72"/>
      <c r="Y9" s="72"/>
      <c r="Z9" s="133"/>
    </row>
    <row r="10" spans="1:27" s="36" customFormat="1">
      <c r="A10" s="44"/>
      <c r="B10" s="86"/>
      <c r="C10" s="86"/>
      <c r="D10" s="86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131"/>
      <c r="S10" s="132"/>
      <c r="T10" s="133"/>
      <c r="U10" s="132"/>
      <c r="V10" s="134"/>
      <c r="W10" s="132"/>
      <c r="X10" s="72"/>
      <c r="Y10" s="72"/>
      <c r="Z10" s="133"/>
    </row>
    <row r="13" spans="1:27" s="79" customFormat="1">
      <c r="D13" s="86"/>
      <c r="E13" s="86"/>
      <c r="F13" s="86"/>
      <c r="G13" s="86"/>
      <c r="H13" s="86"/>
      <c r="I13" s="44"/>
      <c r="J13" s="72"/>
      <c r="K13" s="72"/>
      <c r="L13" s="72"/>
      <c r="M13" s="72"/>
      <c r="N13" s="72"/>
      <c r="O13" s="44"/>
      <c r="P13" s="135"/>
      <c r="Q13" s="72"/>
      <c r="R13" s="72"/>
      <c r="S13" s="132"/>
      <c r="T13" s="85"/>
      <c r="U13" s="132"/>
      <c r="V13" s="132"/>
      <c r="W13" s="72"/>
      <c r="X13" s="72"/>
      <c r="Y13" s="72"/>
      <c r="Z13" s="72"/>
    </row>
    <row r="14" spans="1:27" s="79" customFormat="1" ht="14.4">
      <c r="A14" s="44">
        <f>A9</f>
        <v>4</v>
      </c>
      <c r="B14" s="81" t="s">
        <v>734</v>
      </c>
      <c r="C14" s="8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85"/>
      <c r="U14" s="72"/>
      <c r="V14" s="72"/>
      <c r="W14" s="72"/>
      <c r="X14" s="72"/>
      <c r="Y14" s="72"/>
      <c r="Z14" s="72"/>
    </row>
    <row r="15" spans="1:27" s="79" customFormat="1" ht="14.4">
      <c r="A15" s="72"/>
      <c r="B15" s="72"/>
      <c r="C15" s="72"/>
      <c r="D15" s="82"/>
      <c r="E15" s="82"/>
      <c r="F15" s="82"/>
      <c r="G15" s="82"/>
      <c r="H15" s="82"/>
      <c r="I15" s="82"/>
      <c r="J15" s="82"/>
      <c r="K15" s="136"/>
      <c r="L15" s="137"/>
      <c r="M15" s="72"/>
      <c r="N15" s="72"/>
      <c r="O15" s="72"/>
      <c r="P15" s="72"/>
      <c r="Q15" s="72"/>
      <c r="R15" s="138"/>
      <c r="S15" s="132"/>
      <c r="T15" s="85"/>
      <c r="U15" s="132"/>
      <c r="V15" s="132"/>
      <c r="W15" s="132"/>
      <c r="X15" s="72"/>
      <c r="Y15" s="72"/>
      <c r="Z15" s="72"/>
    </row>
    <row r="16" spans="1:27" s="79" customFormat="1">
      <c r="A16" s="44"/>
      <c r="B16" s="81"/>
      <c r="C16" s="139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85"/>
      <c r="U16" s="72"/>
      <c r="V16" s="72"/>
      <c r="W16" s="72"/>
      <c r="X16" s="72"/>
      <c r="Y16" s="72"/>
      <c r="Z16" s="72"/>
    </row>
    <row r="17" spans="1:26" s="79" customFormat="1">
      <c r="D17" s="139"/>
      <c r="E17" s="139"/>
      <c r="F17" s="139"/>
      <c r="G17" s="139"/>
      <c r="H17" s="139"/>
      <c r="I17" s="139"/>
      <c r="J17" s="139"/>
      <c r="K17" s="72"/>
      <c r="L17" s="72"/>
      <c r="M17" s="72"/>
      <c r="N17" s="72"/>
      <c r="O17" s="72"/>
      <c r="P17" s="72"/>
      <c r="Q17" s="72"/>
      <c r="R17" s="72"/>
      <c r="S17" s="72"/>
      <c r="T17" s="85"/>
      <c r="U17" s="72"/>
      <c r="V17" s="72"/>
      <c r="W17" s="72"/>
      <c r="X17" s="72"/>
      <c r="Y17" s="72"/>
      <c r="Z17" s="72"/>
    </row>
    <row r="18" spans="1:26" s="79" customFormat="1">
      <c r="A18" s="91"/>
      <c r="B18" s="130"/>
      <c r="C18" s="130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85"/>
      <c r="U18" s="72"/>
      <c r="V18" s="72"/>
      <c r="W18" s="72"/>
      <c r="X18" s="72"/>
      <c r="Y18" s="72"/>
      <c r="Z18" s="72"/>
    </row>
    <row r="19" spans="1:26" s="79" customFormat="1">
      <c r="A19" s="91"/>
      <c r="B19" s="86"/>
      <c r="C19" s="73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85"/>
      <c r="U19" s="72"/>
      <c r="V19" s="72"/>
      <c r="W19" s="72"/>
      <c r="X19" s="72"/>
      <c r="Y19" s="72"/>
      <c r="Z19" s="72"/>
    </row>
    <row r="20" spans="1:26" s="79" customFormat="1">
      <c r="A20" s="140"/>
      <c r="B20" s="72"/>
      <c r="C20" s="72"/>
      <c r="D20" s="73"/>
      <c r="E20" s="73"/>
      <c r="F20" s="73"/>
      <c r="G20" s="73"/>
      <c r="H20" s="73"/>
      <c r="I20" s="73"/>
      <c r="J20" s="73"/>
      <c r="K20" s="72"/>
      <c r="L20" s="72"/>
      <c r="M20" s="72"/>
      <c r="N20" s="72"/>
      <c r="O20" s="72"/>
      <c r="P20" s="72"/>
      <c r="Q20" s="72"/>
      <c r="R20" s="72"/>
      <c r="S20" s="72"/>
      <c r="T20" s="85"/>
      <c r="U20" s="72"/>
      <c r="V20" s="72"/>
      <c r="W20" s="72"/>
      <c r="X20" s="72"/>
      <c r="Y20" s="72"/>
      <c r="Z20" s="72"/>
    </row>
    <row r="21" spans="1:26" s="124" customFormat="1"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136"/>
      <c r="Q21" s="136"/>
      <c r="R21" s="141"/>
      <c r="S21" s="132"/>
      <c r="T21" s="85"/>
      <c r="U21" s="132"/>
      <c r="V21" s="132"/>
      <c r="W21" s="72"/>
      <c r="X21" s="72"/>
      <c r="Y21" s="72"/>
      <c r="Z21" s="133"/>
    </row>
    <row r="22" spans="1:26" s="124" customFormat="1">
      <c r="I22" s="136"/>
    </row>
    <row r="23" spans="1:26" s="124" customFormat="1">
      <c r="I23" s="136"/>
    </row>
    <row r="24" spans="1:26" s="124" customFormat="1">
      <c r="I24" s="136"/>
    </row>
    <row r="25" spans="1:26" s="124" customFormat="1">
      <c r="A25" s="44"/>
      <c r="B25" s="86"/>
      <c r="C25" s="86"/>
      <c r="I25" s="136"/>
    </row>
    <row r="26" spans="1:26" s="79" customFormat="1">
      <c r="A26" s="72"/>
      <c r="B26" s="72"/>
      <c r="C26" s="72"/>
      <c r="D26" s="86"/>
      <c r="E26" s="86"/>
      <c r="F26" s="86"/>
      <c r="G26" s="86"/>
      <c r="H26" s="86"/>
      <c r="I26" s="86"/>
      <c r="J26" s="72"/>
      <c r="K26" s="136"/>
      <c r="L26" s="137"/>
      <c r="M26" s="72"/>
      <c r="N26" s="72"/>
      <c r="O26" s="72"/>
      <c r="P26" s="72"/>
      <c r="Q26" s="72"/>
      <c r="R26" s="138"/>
      <c r="S26" s="132"/>
      <c r="T26" s="85"/>
      <c r="U26" s="132"/>
      <c r="V26" s="132"/>
      <c r="W26" s="132"/>
      <c r="X26" s="72"/>
      <c r="Y26" s="72"/>
      <c r="Z26" s="72"/>
    </row>
    <row r="27" spans="1:26" s="79" customFormat="1">
      <c r="A27" s="44"/>
      <c r="B27" s="81"/>
      <c r="C27" s="139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85"/>
      <c r="U27" s="72"/>
      <c r="V27" s="72"/>
      <c r="W27" s="72"/>
      <c r="X27" s="72"/>
      <c r="Y27" s="72"/>
      <c r="Z27" s="72"/>
    </row>
    <row r="28" spans="1:26" s="79" customFormat="1">
      <c r="D28" s="139"/>
      <c r="E28" s="139"/>
      <c r="F28" s="139"/>
      <c r="G28" s="139"/>
      <c r="H28" s="139"/>
      <c r="I28" s="139"/>
      <c r="J28" s="139"/>
      <c r="K28" s="72"/>
      <c r="L28" s="72"/>
      <c r="M28" s="72"/>
      <c r="N28" s="72"/>
      <c r="O28" s="72"/>
      <c r="P28" s="72"/>
      <c r="Q28" s="72"/>
      <c r="R28" s="72"/>
      <c r="S28" s="72"/>
      <c r="T28" s="85"/>
      <c r="U28" s="72"/>
      <c r="V28" s="72"/>
      <c r="W28" s="72"/>
      <c r="X28" s="72"/>
      <c r="Y28" s="72"/>
      <c r="Z28" s="72"/>
    </row>
    <row r="29" spans="1:26" s="79" customFormat="1">
      <c r="A29" s="91"/>
      <c r="B29" s="130"/>
      <c r="C29" s="130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85"/>
      <c r="U29" s="72"/>
      <c r="V29" s="72"/>
      <c r="W29" s="72"/>
      <c r="X29" s="72"/>
      <c r="Y29" s="72"/>
      <c r="Z29" s="72"/>
    </row>
    <row r="30" spans="1:26" s="79" customFormat="1">
      <c r="A30" s="91"/>
      <c r="B30" s="86"/>
      <c r="C30" s="73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85"/>
      <c r="U30" s="72"/>
      <c r="V30" s="72"/>
      <c r="W30" s="72"/>
      <c r="X30" s="72"/>
      <c r="Y30" s="72"/>
      <c r="Z30" s="72"/>
    </row>
    <row r="31" spans="1:26" s="79" customFormat="1">
      <c r="A31" s="124"/>
      <c r="B31" s="124"/>
      <c r="C31" s="124"/>
      <c r="D31" s="73"/>
      <c r="E31" s="73"/>
      <c r="F31" s="73"/>
      <c r="G31" s="73"/>
      <c r="H31" s="73"/>
      <c r="I31" s="73"/>
      <c r="J31" s="73"/>
      <c r="K31" s="72"/>
      <c r="L31" s="72"/>
      <c r="M31" s="72"/>
      <c r="N31" s="72"/>
      <c r="O31" s="72"/>
      <c r="P31" s="72"/>
      <c r="Q31" s="72"/>
      <c r="R31" s="72"/>
      <c r="S31" s="72"/>
      <c r="T31" s="85"/>
      <c r="U31" s="72"/>
      <c r="V31" s="72"/>
      <c r="W31" s="72"/>
      <c r="X31" s="72"/>
      <c r="Y31" s="72"/>
      <c r="Z31" s="72"/>
    </row>
    <row r="32" spans="1:26" s="124" customFormat="1">
      <c r="A32" s="131"/>
      <c r="B32" s="131"/>
      <c r="C32" s="131"/>
      <c r="I32" s="136"/>
    </row>
  </sheetData>
  <mergeCells count="4">
    <mergeCell ref="A1:Z1"/>
    <mergeCell ref="A2:Z2"/>
    <mergeCell ref="A3:Z3"/>
    <mergeCell ref="B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22"/>
  <sheetViews>
    <sheetView topLeftCell="I1" workbookViewId="0">
      <selection activeCell="V30" sqref="U30:V30"/>
    </sheetView>
  </sheetViews>
  <sheetFormatPr defaultRowHeight="14.4"/>
  <cols>
    <col min="1" max="1" width="9.5546875" bestFit="1" customWidth="1"/>
    <col min="2" max="2" width="5.6640625" bestFit="1" customWidth="1"/>
    <col min="3" max="3" width="9.109375" bestFit="1" customWidth="1"/>
    <col min="4" max="4" width="12.33203125" bestFit="1" customWidth="1"/>
    <col min="5" max="5" width="9.6640625" bestFit="1" customWidth="1"/>
    <col min="6" max="6" width="6.88671875" bestFit="1" customWidth="1"/>
    <col min="7" max="7" width="8" bestFit="1" customWidth="1"/>
    <col min="8" max="8" width="9.109375" bestFit="1" customWidth="1"/>
    <col min="9" max="9" width="7.5546875" bestFit="1" customWidth="1"/>
    <col min="10" max="10" width="10" bestFit="1" customWidth="1"/>
    <col min="11" max="11" width="9.6640625" bestFit="1" customWidth="1"/>
    <col min="12" max="12" width="6.33203125" bestFit="1" customWidth="1"/>
    <col min="13" max="14" width="4.5546875" bestFit="1" customWidth="1"/>
    <col min="16" max="16" width="19.5546875" bestFit="1" customWidth="1"/>
    <col min="17" max="17" width="8.44140625" bestFit="1" customWidth="1"/>
    <col min="18" max="18" width="14.44140625" customWidth="1"/>
    <col min="19" max="19" width="12.6640625" customWidth="1"/>
    <col min="20" max="20" width="13" customWidth="1"/>
    <col min="21" max="21" width="14.44140625" customWidth="1"/>
    <col min="22" max="22" width="10.44140625" customWidth="1"/>
    <col min="23" max="23" width="9.44140625" bestFit="1" customWidth="1"/>
    <col min="24" max="24" width="12.5546875" bestFit="1" customWidth="1"/>
    <col min="25" max="25" width="11.44140625" bestFit="1" customWidth="1"/>
    <col min="26" max="26" width="6.33203125" bestFit="1" customWidth="1"/>
    <col min="27" max="27" width="10" bestFit="1" customWidth="1"/>
  </cols>
  <sheetData>
    <row r="1" spans="1:27" ht="15.6">
      <c r="A1" s="396" t="s">
        <v>735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</row>
    <row r="2" spans="1:27" ht="7.2" customHeight="1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</row>
    <row r="3" spans="1:27" ht="9" customHeight="1">
      <c r="A3" s="397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399"/>
      <c r="Z3" s="399"/>
      <c r="AA3" s="144"/>
    </row>
    <row r="4" spans="1:27" ht="60" customHeight="1">
      <c r="A4" s="145" t="s">
        <v>2</v>
      </c>
      <c r="B4" s="145" t="s">
        <v>3</v>
      </c>
      <c r="C4" s="145" t="s">
        <v>4</v>
      </c>
      <c r="D4" s="145" t="s">
        <v>5</v>
      </c>
      <c r="E4" s="145" t="s">
        <v>6</v>
      </c>
      <c r="F4" s="145" t="s">
        <v>7</v>
      </c>
      <c r="G4" s="145" t="s">
        <v>8</v>
      </c>
      <c r="H4" s="145" t="s">
        <v>9</v>
      </c>
      <c r="I4" s="146" t="s">
        <v>10</v>
      </c>
      <c r="J4" s="145" t="s">
        <v>11</v>
      </c>
      <c r="K4" s="145" t="s">
        <v>12</v>
      </c>
      <c r="L4" s="145" t="s">
        <v>13</v>
      </c>
      <c r="M4" s="145" t="s">
        <v>14</v>
      </c>
      <c r="N4" s="145" t="s">
        <v>15</v>
      </c>
      <c r="O4" s="145" t="s">
        <v>16</v>
      </c>
      <c r="P4" s="145" t="s">
        <v>17</v>
      </c>
      <c r="Q4" s="145" t="s">
        <v>18</v>
      </c>
      <c r="R4" s="146" t="s">
        <v>19</v>
      </c>
      <c r="S4" s="146" t="s">
        <v>20</v>
      </c>
      <c r="T4" s="146" t="s">
        <v>21</v>
      </c>
      <c r="U4" s="146" t="s">
        <v>22</v>
      </c>
      <c r="V4" s="146" t="s">
        <v>23</v>
      </c>
      <c r="W4" s="146" t="s">
        <v>24</v>
      </c>
      <c r="X4" s="145" t="s">
        <v>25</v>
      </c>
      <c r="Y4" s="145" t="s">
        <v>26</v>
      </c>
      <c r="Z4" s="145" t="s">
        <v>27</v>
      </c>
      <c r="AA4" s="146" t="s">
        <v>736</v>
      </c>
    </row>
    <row r="5" spans="1:27">
      <c r="A5" s="147">
        <v>401</v>
      </c>
      <c r="B5" s="147">
        <v>2009</v>
      </c>
      <c r="C5" s="147" t="s">
        <v>737</v>
      </c>
      <c r="D5" s="147" t="s">
        <v>738</v>
      </c>
      <c r="E5" s="147" t="s">
        <v>739</v>
      </c>
      <c r="F5" s="147" t="s">
        <v>31</v>
      </c>
      <c r="G5" s="147" t="s">
        <v>740</v>
      </c>
      <c r="H5" s="147" t="s">
        <v>33</v>
      </c>
      <c r="I5" s="147" t="s">
        <v>741</v>
      </c>
      <c r="J5" s="147" t="s">
        <v>742</v>
      </c>
      <c r="K5" s="148" t="s">
        <v>742</v>
      </c>
      <c r="L5" s="148" t="s">
        <v>33</v>
      </c>
      <c r="M5" s="148" t="s">
        <v>33</v>
      </c>
      <c r="N5" s="148" t="s">
        <v>33</v>
      </c>
      <c r="O5" s="148" t="s">
        <v>33</v>
      </c>
      <c r="P5" s="148" t="s">
        <v>742</v>
      </c>
      <c r="Q5" s="148" t="s">
        <v>742</v>
      </c>
      <c r="R5" s="149">
        <v>41058</v>
      </c>
      <c r="S5" s="150">
        <v>3920248.23</v>
      </c>
      <c r="T5" s="151">
        <v>25</v>
      </c>
      <c r="U5" s="152">
        <f t="shared" ref="U5:U13" si="0">IF(S5&gt;0,SLN(S5,2000,12),0)</f>
        <v>326520.68583333335</v>
      </c>
      <c r="V5" s="152">
        <f t="shared" ref="V5:V13" ca="1" si="1">IF(S5-(U5*((NOW()-R5)/365))&gt;2000,S5-(U5*((NOW()-R5)/365)),2000)</f>
        <v>3445530.6667324235</v>
      </c>
      <c r="W5" s="152" t="s">
        <v>742</v>
      </c>
      <c r="X5" s="152" t="s">
        <v>742</v>
      </c>
      <c r="Y5" s="152" t="s">
        <v>742</v>
      </c>
      <c r="Z5" s="152" t="s">
        <v>742</v>
      </c>
      <c r="AA5" s="153">
        <v>89946</v>
      </c>
    </row>
    <row r="6" spans="1:27">
      <c r="A6" s="147">
        <v>402</v>
      </c>
      <c r="B6" s="147">
        <v>2009</v>
      </c>
      <c r="C6" s="147" t="s">
        <v>737</v>
      </c>
      <c r="D6" s="147" t="s">
        <v>738</v>
      </c>
      <c r="E6" s="147" t="s">
        <v>739</v>
      </c>
      <c r="F6" s="147" t="s">
        <v>31</v>
      </c>
      <c r="G6" s="147" t="s">
        <v>740</v>
      </c>
      <c r="H6" s="147" t="s">
        <v>33</v>
      </c>
      <c r="I6" s="147" t="s">
        <v>741</v>
      </c>
      <c r="J6" s="147" t="s">
        <v>742</v>
      </c>
      <c r="K6" s="148" t="s">
        <v>742</v>
      </c>
      <c r="L6" s="148" t="s">
        <v>33</v>
      </c>
      <c r="M6" s="148" t="s">
        <v>33</v>
      </c>
      <c r="N6" s="148" t="s">
        <v>33</v>
      </c>
      <c r="O6" s="148" t="s">
        <v>33</v>
      </c>
      <c r="P6" s="148" t="s">
        <v>742</v>
      </c>
      <c r="Q6" s="148" t="s">
        <v>742</v>
      </c>
      <c r="R6" s="149">
        <v>40785</v>
      </c>
      <c r="S6" s="150">
        <v>3920248.23</v>
      </c>
      <c r="T6" s="151">
        <v>25</v>
      </c>
      <c r="U6" s="152">
        <f t="shared" si="0"/>
        <v>326520.68583333335</v>
      </c>
      <c r="V6" s="152">
        <f t="shared" ca="1" si="1"/>
        <v>3201311.0852735196</v>
      </c>
      <c r="W6" s="152" t="s">
        <v>742</v>
      </c>
      <c r="X6" s="152" t="s">
        <v>742</v>
      </c>
      <c r="Y6" s="152" t="s">
        <v>742</v>
      </c>
      <c r="Z6" s="152" t="s">
        <v>742</v>
      </c>
      <c r="AA6" s="153">
        <v>89519</v>
      </c>
    </row>
    <row r="7" spans="1:27">
      <c r="A7" s="147">
        <v>403</v>
      </c>
      <c r="B7" s="147">
        <v>2009</v>
      </c>
      <c r="C7" s="147" t="s">
        <v>737</v>
      </c>
      <c r="D7" s="147" t="s">
        <v>738</v>
      </c>
      <c r="E7" s="147" t="s">
        <v>739</v>
      </c>
      <c r="F7" s="147" t="s">
        <v>31</v>
      </c>
      <c r="G7" s="147" t="s">
        <v>740</v>
      </c>
      <c r="H7" s="147" t="s">
        <v>33</v>
      </c>
      <c r="I7" s="147" t="s">
        <v>741</v>
      </c>
      <c r="J7" s="147" t="s">
        <v>742</v>
      </c>
      <c r="K7" s="148" t="s">
        <v>742</v>
      </c>
      <c r="L7" s="148" t="s">
        <v>33</v>
      </c>
      <c r="M7" s="148" t="s">
        <v>33</v>
      </c>
      <c r="N7" s="148" t="s">
        <v>33</v>
      </c>
      <c r="O7" s="148" t="s">
        <v>33</v>
      </c>
      <c r="P7" s="148" t="s">
        <v>742</v>
      </c>
      <c r="Q7" s="148" t="s">
        <v>742</v>
      </c>
      <c r="R7" s="149">
        <v>41058</v>
      </c>
      <c r="S7" s="150">
        <v>3920248.23</v>
      </c>
      <c r="T7" s="151">
        <v>25</v>
      </c>
      <c r="U7" s="152">
        <f t="shared" si="0"/>
        <v>326520.68583333335</v>
      </c>
      <c r="V7" s="152">
        <f t="shared" ca="1" si="1"/>
        <v>3445530.6667324235</v>
      </c>
      <c r="W7" s="152" t="s">
        <v>742</v>
      </c>
      <c r="X7" s="152" t="s">
        <v>742</v>
      </c>
      <c r="Y7" s="152" t="s">
        <v>742</v>
      </c>
      <c r="Z7" s="152" t="s">
        <v>742</v>
      </c>
      <c r="AA7" s="153">
        <v>87387</v>
      </c>
    </row>
    <row r="8" spans="1:27">
      <c r="A8" s="147">
        <v>404</v>
      </c>
      <c r="B8" s="147">
        <v>2009</v>
      </c>
      <c r="C8" s="147" t="s">
        <v>737</v>
      </c>
      <c r="D8" s="147" t="s">
        <v>738</v>
      </c>
      <c r="E8" s="147" t="s">
        <v>739</v>
      </c>
      <c r="F8" s="147" t="s">
        <v>31</v>
      </c>
      <c r="G8" s="147" t="s">
        <v>740</v>
      </c>
      <c r="H8" s="147" t="s">
        <v>33</v>
      </c>
      <c r="I8" s="147" t="s">
        <v>741</v>
      </c>
      <c r="J8" s="147" t="s">
        <v>742</v>
      </c>
      <c r="K8" s="148" t="s">
        <v>742</v>
      </c>
      <c r="L8" s="148" t="s">
        <v>33</v>
      </c>
      <c r="M8" s="148" t="s">
        <v>33</v>
      </c>
      <c r="N8" s="148" t="s">
        <v>33</v>
      </c>
      <c r="O8" s="148" t="s">
        <v>33</v>
      </c>
      <c r="P8" s="148" t="s">
        <v>742</v>
      </c>
      <c r="Q8" s="148" t="s">
        <v>742</v>
      </c>
      <c r="R8" s="149">
        <v>41058</v>
      </c>
      <c r="S8" s="150">
        <v>3920248.23</v>
      </c>
      <c r="T8" s="151">
        <v>25</v>
      </c>
      <c r="U8" s="152">
        <f t="shared" si="0"/>
        <v>326520.68583333335</v>
      </c>
      <c r="V8" s="152">
        <f t="shared" ca="1" si="1"/>
        <v>3445530.6667324235</v>
      </c>
      <c r="W8" s="152" t="s">
        <v>742</v>
      </c>
      <c r="X8" s="152" t="s">
        <v>742</v>
      </c>
      <c r="Y8" s="152" t="s">
        <v>742</v>
      </c>
      <c r="Z8" s="152" t="s">
        <v>742</v>
      </c>
      <c r="AA8" s="153">
        <v>88960</v>
      </c>
    </row>
    <row r="9" spans="1:27">
      <c r="A9" s="147">
        <v>405</v>
      </c>
      <c r="B9" s="147">
        <v>2009</v>
      </c>
      <c r="C9" s="147" t="s">
        <v>737</v>
      </c>
      <c r="D9" s="147" t="s">
        <v>738</v>
      </c>
      <c r="E9" s="147" t="s">
        <v>739</v>
      </c>
      <c r="F9" s="147" t="s">
        <v>31</v>
      </c>
      <c r="G9" s="147" t="s">
        <v>740</v>
      </c>
      <c r="H9" s="147" t="s">
        <v>33</v>
      </c>
      <c r="I9" s="147" t="s">
        <v>741</v>
      </c>
      <c r="J9" s="147" t="s">
        <v>742</v>
      </c>
      <c r="K9" s="148" t="s">
        <v>742</v>
      </c>
      <c r="L9" s="148" t="s">
        <v>33</v>
      </c>
      <c r="M9" s="148" t="s">
        <v>33</v>
      </c>
      <c r="N9" s="148" t="s">
        <v>33</v>
      </c>
      <c r="O9" s="148" t="s">
        <v>33</v>
      </c>
      <c r="P9" s="148" t="s">
        <v>742</v>
      </c>
      <c r="Q9" s="148" t="s">
        <v>742</v>
      </c>
      <c r="R9" s="149">
        <v>41058</v>
      </c>
      <c r="S9" s="150">
        <v>3920248.23</v>
      </c>
      <c r="T9" s="151">
        <v>25</v>
      </c>
      <c r="U9" s="152">
        <f t="shared" si="0"/>
        <v>326520.68583333335</v>
      </c>
      <c r="V9" s="152">
        <f t="shared" ca="1" si="1"/>
        <v>3445530.6667324235</v>
      </c>
      <c r="W9" s="152" t="s">
        <v>742</v>
      </c>
      <c r="X9" s="152" t="s">
        <v>742</v>
      </c>
      <c r="Y9" s="152" t="s">
        <v>742</v>
      </c>
      <c r="Z9" s="152" t="s">
        <v>742</v>
      </c>
      <c r="AA9" s="153">
        <v>88404</v>
      </c>
    </row>
    <row r="10" spans="1:27">
      <c r="A10" s="147">
        <v>406</v>
      </c>
      <c r="B10" s="147">
        <v>2009</v>
      </c>
      <c r="C10" s="147" t="s">
        <v>737</v>
      </c>
      <c r="D10" s="147" t="s">
        <v>738</v>
      </c>
      <c r="E10" s="147" t="s">
        <v>739</v>
      </c>
      <c r="F10" s="147" t="s">
        <v>31</v>
      </c>
      <c r="G10" s="147" t="s">
        <v>740</v>
      </c>
      <c r="H10" s="147" t="s">
        <v>33</v>
      </c>
      <c r="I10" s="147" t="s">
        <v>741</v>
      </c>
      <c r="J10" s="147" t="s">
        <v>742</v>
      </c>
      <c r="K10" s="148" t="s">
        <v>742</v>
      </c>
      <c r="L10" s="148" t="s">
        <v>33</v>
      </c>
      <c r="M10" s="148" t="s">
        <v>33</v>
      </c>
      <c r="N10" s="148" t="s">
        <v>33</v>
      </c>
      <c r="O10" s="148" t="s">
        <v>33</v>
      </c>
      <c r="P10" s="148" t="s">
        <v>742</v>
      </c>
      <c r="Q10" s="148" t="s">
        <v>742</v>
      </c>
      <c r="R10" s="149">
        <v>40785</v>
      </c>
      <c r="S10" s="150">
        <v>3920248.23</v>
      </c>
      <c r="T10" s="151">
        <v>25</v>
      </c>
      <c r="U10" s="152">
        <f t="shared" si="0"/>
        <v>326520.68583333335</v>
      </c>
      <c r="V10" s="152">
        <f t="shared" ca="1" si="1"/>
        <v>3201311.0852735196</v>
      </c>
      <c r="W10" s="152" t="s">
        <v>742</v>
      </c>
      <c r="X10" s="152" t="s">
        <v>742</v>
      </c>
      <c r="Y10" s="152" t="s">
        <v>742</v>
      </c>
      <c r="Z10" s="152" t="s">
        <v>742</v>
      </c>
      <c r="AA10" s="153">
        <v>86775</v>
      </c>
    </row>
    <row r="11" spans="1:27">
      <c r="A11" s="147">
        <v>407</v>
      </c>
      <c r="B11" s="147">
        <v>2009</v>
      </c>
      <c r="C11" s="147" t="s">
        <v>737</v>
      </c>
      <c r="D11" s="147" t="s">
        <v>738</v>
      </c>
      <c r="E11" s="147" t="s">
        <v>739</v>
      </c>
      <c r="F11" s="147" t="s">
        <v>31</v>
      </c>
      <c r="G11" s="147" t="s">
        <v>740</v>
      </c>
      <c r="H11" s="147" t="s">
        <v>33</v>
      </c>
      <c r="I11" s="147" t="s">
        <v>741</v>
      </c>
      <c r="J11" s="147" t="s">
        <v>742</v>
      </c>
      <c r="K11" s="148" t="s">
        <v>742</v>
      </c>
      <c r="L11" s="148" t="s">
        <v>33</v>
      </c>
      <c r="M11" s="148" t="s">
        <v>33</v>
      </c>
      <c r="N11" s="148" t="s">
        <v>33</v>
      </c>
      <c r="O11" s="148" t="s">
        <v>33</v>
      </c>
      <c r="P11" s="148" t="s">
        <v>742</v>
      </c>
      <c r="Q11" s="148" t="s">
        <v>742</v>
      </c>
      <c r="R11" s="149">
        <v>40785</v>
      </c>
      <c r="S11" s="150">
        <v>3920248.23</v>
      </c>
      <c r="T11" s="151">
        <v>25</v>
      </c>
      <c r="U11" s="152">
        <f t="shared" si="0"/>
        <v>326520.68583333335</v>
      </c>
      <c r="V11" s="152">
        <f t="shared" ca="1" si="1"/>
        <v>3201311.0852735196</v>
      </c>
      <c r="W11" s="152" t="s">
        <v>742</v>
      </c>
      <c r="X11" s="152" t="s">
        <v>742</v>
      </c>
      <c r="Y11" s="152" t="s">
        <v>742</v>
      </c>
      <c r="Z11" s="152" t="s">
        <v>742</v>
      </c>
      <c r="AA11" s="153">
        <v>86845</v>
      </c>
    </row>
    <row r="12" spans="1:27">
      <c r="A12" s="147">
        <v>408</v>
      </c>
      <c r="B12" s="147">
        <v>2009</v>
      </c>
      <c r="C12" s="147" t="s">
        <v>737</v>
      </c>
      <c r="D12" s="147" t="s">
        <v>738</v>
      </c>
      <c r="E12" s="147" t="s">
        <v>739</v>
      </c>
      <c r="F12" s="147" t="s">
        <v>31</v>
      </c>
      <c r="G12" s="147" t="s">
        <v>740</v>
      </c>
      <c r="H12" s="147" t="s">
        <v>33</v>
      </c>
      <c r="I12" s="147" t="s">
        <v>741</v>
      </c>
      <c r="J12" s="147" t="s">
        <v>742</v>
      </c>
      <c r="K12" s="148" t="s">
        <v>742</v>
      </c>
      <c r="L12" s="148" t="s">
        <v>33</v>
      </c>
      <c r="M12" s="148" t="s">
        <v>33</v>
      </c>
      <c r="N12" s="148" t="s">
        <v>33</v>
      </c>
      <c r="O12" s="148" t="s">
        <v>33</v>
      </c>
      <c r="P12" s="148" t="s">
        <v>742</v>
      </c>
      <c r="Q12" s="148" t="s">
        <v>742</v>
      </c>
      <c r="R12" s="149">
        <v>41058</v>
      </c>
      <c r="S12" s="150">
        <v>3920248.23</v>
      </c>
      <c r="T12" s="151">
        <v>25</v>
      </c>
      <c r="U12" s="152">
        <f t="shared" si="0"/>
        <v>326520.68583333335</v>
      </c>
      <c r="V12" s="152">
        <f t="shared" ca="1" si="1"/>
        <v>3445530.6667324235</v>
      </c>
      <c r="W12" s="152" t="s">
        <v>742</v>
      </c>
      <c r="X12" s="152" t="s">
        <v>742</v>
      </c>
      <c r="Y12" s="152" t="s">
        <v>742</v>
      </c>
      <c r="Z12" s="152" t="s">
        <v>742</v>
      </c>
      <c r="AA12" s="153">
        <v>89917</v>
      </c>
    </row>
    <row r="13" spans="1:27">
      <c r="A13" s="147">
        <v>409</v>
      </c>
      <c r="B13" s="147">
        <v>2009</v>
      </c>
      <c r="C13" s="147" t="s">
        <v>737</v>
      </c>
      <c r="D13" s="147" t="s">
        <v>738</v>
      </c>
      <c r="E13" s="147" t="s">
        <v>739</v>
      </c>
      <c r="F13" s="147" t="s">
        <v>31</v>
      </c>
      <c r="G13" s="147" t="s">
        <v>740</v>
      </c>
      <c r="H13" s="147" t="s">
        <v>33</v>
      </c>
      <c r="I13" s="147" t="s">
        <v>741</v>
      </c>
      <c r="J13" s="147" t="s">
        <v>742</v>
      </c>
      <c r="K13" s="148" t="s">
        <v>742</v>
      </c>
      <c r="L13" s="148" t="s">
        <v>33</v>
      </c>
      <c r="M13" s="148" t="s">
        <v>33</v>
      </c>
      <c r="N13" s="148" t="s">
        <v>33</v>
      </c>
      <c r="O13" s="148" t="s">
        <v>33</v>
      </c>
      <c r="P13" s="148" t="s">
        <v>742</v>
      </c>
      <c r="Q13" s="148" t="s">
        <v>742</v>
      </c>
      <c r="R13" s="149">
        <v>41058</v>
      </c>
      <c r="S13" s="150">
        <v>3920248.23</v>
      </c>
      <c r="T13" s="151">
        <v>25</v>
      </c>
      <c r="U13" s="152">
        <f t="shared" si="0"/>
        <v>326520.68583333335</v>
      </c>
      <c r="V13" s="152">
        <f t="shared" ca="1" si="1"/>
        <v>3445530.6667324235</v>
      </c>
      <c r="W13" s="152" t="s">
        <v>742</v>
      </c>
      <c r="X13" s="152" t="s">
        <v>742</v>
      </c>
      <c r="Y13" s="152" t="s">
        <v>742</v>
      </c>
      <c r="Z13" s="152" t="s">
        <v>742</v>
      </c>
      <c r="AA13" s="153">
        <v>88468</v>
      </c>
    </row>
    <row r="14" spans="1:27">
      <c r="A14" s="154">
        <f>COUNT(A5:A13)</f>
        <v>9</v>
      </c>
      <c r="B14" s="394" t="s">
        <v>743</v>
      </c>
      <c r="C14" s="395"/>
      <c r="D14" s="395"/>
      <c r="E14" s="395"/>
      <c r="F14" s="395"/>
      <c r="G14" s="395"/>
      <c r="H14" s="395"/>
      <c r="I14" s="395"/>
      <c r="J14" s="395"/>
      <c r="K14" s="155"/>
      <c r="L14" s="156"/>
      <c r="M14" s="156"/>
      <c r="N14" s="156"/>
      <c r="O14" s="156"/>
      <c r="P14" s="157"/>
      <c r="Q14" s="157"/>
      <c r="R14" s="158"/>
      <c r="S14" s="159"/>
      <c r="T14" s="160"/>
      <c r="U14" s="159"/>
      <c r="V14" s="159"/>
      <c r="W14" s="159"/>
      <c r="X14" s="157"/>
      <c r="Y14" s="157"/>
      <c r="Z14" s="156"/>
      <c r="AA14" s="161"/>
    </row>
    <row r="15" spans="1:27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5"/>
      <c r="L15" s="156"/>
      <c r="M15" s="156"/>
      <c r="N15" s="156"/>
      <c r="O15" s="156"/>
      <c r="P15" s="157"/>
      <c r="Q15" s="157"/>
      <c r="R15" s="158"/>
      <c r="S15" s="159"/>
      <c r="T15" s="160"/>
      <c r="U15" s="159"/>
      <c r="V15" s="159"/>
      <c r="W15" s="159"/>
      <c r="X15" s="157"/>
      <c r="Y15" s="157"/>
      <c r="Z15" s="156"/>
      <c r="AA15" s="161"/>
    </row>
    <row r="16" spans="1:27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6"/>
      <c r="L16" s="156"/>
      <c r="M16" s="156"/>
      <c r="N16" s="156"/>
      <c r="O16" s="156"/>
      <c r="P16" s="157"/>
      <c r="Q16" s="157"/>
      <c r="R16" s="158"/>
      <c r="S16" s="159"/>
      <c r="T16" s="160"/>
      <c r="U16" s="159"/>
      <c r="V16" s="159"/>
      <c r="W16" s="159"/>
      <c r="X16" s="157"/>
      <c r="Y16" s="157"/>
      <c r="Z16" s="156"/>
      <c r="AA16" s="161"/>
    </row>
    <row r="17" spans="1:27">
      <c r="A17" s="162"/>
      <c r="B17" s="157"/>
      <c r="C17" s="157"/>
      <c r="D17" s="157"/>
      <c r="E17" s="157"/>
      <c r="F17" s="157"/>
      <c r="G17" s="157"/>
      <c r="H17" s="157"/>
      <c r="I17" s="157"/>
      <c r="J17" s="157"/>
      <c r="K17" s="156"/>
      <c r="L17" s="156"/>
      <c r="M17" s="156"/>
      <c r="N17" s="156"/>
      <c r="O17" s="156"/>
      <c r="P17" s="157"/>
      <c r="Q17" s="157"/>
      <c r="R17" s="158"/>
      <c r="S17" s="159"/>
      <c r="T17" s="160"/>
      <c r="U17" s="159"/>
      <c r="V17" s="159"/>
      <c r="W17" s="159"/>
      <c r="X17" s="157"/>
      <c r="Y17" s="157"/>
      <c r="Z17" s="156"/>
      <c r="AA17" s="161"/>
    </row>
    <row r="18" spans="1:27">
      <c r="A18" s="154"/>
      <c r="B18" s="394"/>
      <c r="C18" s="395"/>
      <c r="D18" s="395"/>
      <c r="E18" s="395"/>
      <c r="F18" s="395"/>
      <c r="G18" s="395"/>
      <c r="H18" s="395"/>
      <c r="I18" s="395"/>
      <c r="J18" s="395"/>
      <c r="K18" s="156"/>
      <c r="L18" s="156"/>
      <c r="M18" s="156"/>
      <c r="N18" s="156"/>
      <c r="O18" s="156"/>
      <c r="P18" s="157"/>
      <c r="Q18" s="157"/>
      <c r="R18" s="157"/>
      <c r="S18" s="159"/>
      <c r="T18" s="160"/>
      <c r="U18" s="159"/>
      <c r="V18" s="159"/>
      <c r="W18" s="159"/>
      <c r="X18" s="157"/>
      <c r="Y18" s="157"/>
      <c r="Z18" s="156"/>
      <c r="AA18" s="161"/>
    </row>
    <row r="19" spans="1:27">
      <c r="A19" s="154"/>
      <c r="B19" s="163"/>
      <c r="C19" s="164"/>
      <c r="D19" s="164"/>
      <c r="E19" s="164"/>
      <c r="F19" s="164"/>
      <c r="G19" s="164"/>
      <c r="H19" s="157"/>
      <c r="I19" s="157"/>
      <c r="J19" s="157"/>
      <c r="K19" s="156"/>
      <c r="L19" s="156"/>
      <c r="M19" s="156"/>
      <c r="N19" s="156"/>
      <c r="O19" s="156"/>
      <c r="P19" s="157"/>
      <c r="Q19" s="157"/>
      <c r="R19" s="157"/>
      <c r="S19" s="159"/>
      <c r="T19" s="160"/>
      <c r="U19" s="159"/>
      <c r="V19" s="159"/>
      <c r="W19" s="159"/>
      <c r="X19" s="157"/>
      <c r="Y19" s="157"/>
      <c r="Z19" s="156"/>
      <c r="AA19" s="161"/>
    </row>
    <row r="20" spans="1:27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5"/>
      <c r="L20" s="156"/>
      <c r="M20" s="156"/>
      <c r="N20" s="156"/>
      <c r="O20" s="156"/>
      <c r="P20" s="157"/>
      <c r="Q20" s="157"/>
      <c r="R20" s="158"/>
      <c r="S20" s="159"/>
      <c r="T20" s="160"/>
      <c r="U20" s="159"/>
      <c r="V20" s="159"/>
      <c r="W20" s="159"/>
      <c r="X20" s="157"/>
      <c r="Y20" s="157"/>
      <c r="Z20" s="156"/>
      <c r="AA20" s="161"/>
    </row>
    <row r="21" spans="1:27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6"/>
      <c r="L21" s="156"/>
      <c r="M21" s="156"/>
      <c r="N21" s="156"/>
      <c r="O21" s="156"/>
      <c r="P21" s="157"/>
      <c r="Q21" s="157"/>
      <c r="R21" s="158"/>
      <c r="S21" s="159"/>
      <c r="T21" s="160"/>
      <c r="U21" s="159"/>
      <c r="V21" s="159"/>
      <c r="W21" s="159"/>
      <c r="X21" s="157"/>
      <c r="Y21" s="157"/>
      <c r="Z21" s="156"/>
      <c r="AA21" s="161"/>
    </row>
    <row r="22" spans="1:27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6"/>
      <c r="L22" s="156"/>
      <c r="M22" s="156"/>
      <c r="N22" s="156"/>
      <c r="O22" s="156"/>
      <c r="P22" s="157"/>
      <c r="Q22" s="157"/>
      <c r="R22" s="158"/>
      <c r="S22" s="159"/>
      <c r="T22" s="160"/>
      <c r="U22" s="159"/>
      <c r="V22" s="159"/>
      <c r="W22" s="159"/>
      <c r="X22" s="157"/>
      <c r="Y22" s="157"/>
      <c r="Z22" s="156"/>
      <c r="AA22" s="161"/>
    </row>
    <row r="23" spans="1:27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K23" s="156"/>
      <c r="L23" s="156"/>
      <c r="M23" s="156"/>
      <c r="N23" s="156"/>
      <c r="O23" s="156"/>
      <c r="P23" s="157"/>
      <c r="Q23" s="157"/>
      <c r="R23" s="158"/>
      <c r="S23" s="159"/>
      <c r="T23" s="160"/>
      <c r="U23" s="159"/>
      <c r="V23" s="159"/>
      <c r="W23" s="159"/>
      <c r="X23" s="157"/>
      <c r="Y23" s="157"/>
      <c r="Z23" s="156"/>
      <c r="AA23" s="161"/>
    </row>
    <row r="24" spans="1:27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6"/>
      <c r="L24" s="156"/>
      <c r="M24" s="156"/>
      <c r="N24" s="156"/>
      <c r="O24" s="156"/>
      <c r="P24" s="157"/>
      <c r="Q24" s="157"/>
      <c r="R24" s="158"/>
      <c r="S24" s="159"/>
      <c r="T24" s="160"/>
      <c r="U24" s="159"/>
      <c r="V24" s="159"/>
      <c r="W24" s="159"/>
      <c r="X24" s="157"/>
      <c r="Y24" s="157"/>
      <c r="Z24" s="156"/>
      <c r="AA24" s="161"/>
    </row>
    <row r="25" spans="1:27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5"/>
      <c r="L25" s="156"/>
      <c r="M25" s="156"/>
      <c r="N25" s="156"/>
      <c r="O25" s="156"/>
      <c r="P25" s="157"/>
      <c r="Q25" s="157"/>
      <c r="R25" s="158"/>
      <c r="S25" s="159"/>
      <c r="T25" s="160"/>
      <c r="U25" s="159"/>
      <c r="V25" s="159"/>
      <c r="W25" s="159"/>
      <c r="X25" s="157"/>
      <c r="Y25" s="157"/>
      <c r="Z25" s="156"/>
      <c r="AA25" s="161"/>
    </row>
    <row r="26" spans="1:27">
      <c r="A26" s="157"/>
      <c r="B26" s="157"/>
      <c r="C26" s="157"/>
      <c r="D26" s="157"/>
      <c r="E26" s="157"/>
      <c r="F26" s="157"/>
      <c r="G26" s="157"/>
      <c r="H26" s="157"/>
      <c r="I26" s="157"/>
      <c r="J26" s="157"/>
      <c r="K26" s="156"/>
      <c r="L26" s="156"/>
      <c r="M26" s="156"/>
      <c r="N26" s="156"/>
      <c r="O26" s="156"/>
      <c r="P26" s="157"/>
      <c r="Q26" s="157"/>
      <c r="R26" s="158"/>
      <c r="S26" s="159"/>
      <c r="T26" s="160"/>
      <c r="U26" s="159"/>
      <c r="V26" s="159"/>
      <c r="W26" s="159"/>
      <c r="X26" s="157"/>
      <c r="Y26" s="157"/>
      <c r="Z26" s="156"/>
      <c r="AA26" s="161"/>
    </row>
    <row r="27" spans="1:27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6"/>
      <c r="L27" s="156"/>
      <c r="M27" s="156"/>
      <c r="N27" s="156"/>
      <c r="O27" s="156"/>
      <c r="P27" s="157"/>
      <c r="Q27" s="157"/>
      <c r="R27" s="158"/>
      <c r="S27" s="159"/>
      <c r="T27" s="160"/>
      <c r="U27" s="159"/>
      <c r="V27" s="159"/>
      <c r="W27" s="159"/>
      <c r="X27" s="157"/>
      <c r="Y27" s="157"/>
      <c r="Z27" s="156"/>
      <c r="AA27" s="161"/>
    </row>
    <row r="28" spans="1:27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6"/>
      <c r="L28" s="156"/>
      <c r="M28" s="156"/>
      <c r="N28" s="156"/>
      <c r="O28" s="156"/>
      <c r="P28" s="157"/>
      <c r="Q28" s="157"/>
      <c r="R28" s="158"/>
      <c r="S28" s="159"/>
      <c r="T28" s="160"/>
      <c r="U28" s="159"/>
      <c r="V28" s="159"/>
      <c r="W28" s="159"/>
      <c r="X28" s="157"/>
      <c r="Y28" s="157"/>
      <c r="Z28" s="156"/>
      <c r="AA28" s="161"/>
    </row>
    <row r="29" spans="1:27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6"/>
      <c r="L29" s="156"/>
      <c r="M29" s="156"/>
      <c r="N29" s="156"/>
      <c r="O29" s="156"/>
      <c r="P29" s="157"/>
      <c r="Q29" s="157"/>
      <c r="R29" s="158"/>
      <c r="S29" s="159"/>
      <c r="T29" s="160"/>
      <c r="U29" s="159"/>
      <c r="V29" s="159"/>
      <c r="W29" s="159"/>
      <c r="X29" s="157"/>
      <c r="Y29" s="157"/>
      <c r="Z29" s="156"/>
      <c r="AA29" s="161"/>
    </row>
    <row r="30" spans="1:27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5"/>
      <c r="L30" s="156"/>
      <c r="M30" s="156"/>
      <c r="N30" s="156"/>
      <c r="O30" s="156"/>
      <c r="P30" s="157"/>
      <c r="Q30" s="157"/>
      <c r="R30" s="158"/>
      <c r="S30" s="159"/>
      <c r="T30" s="160"/>
      <c r="U30" s="159"/>
      <c r="V30" s="159"/>
      <c r="W30" s="159"/>
      <c r="X30" s="157"/>
      <c r="Y30" s="157"/>
      <c r="Z30" s="156"/>
      <c r="AA30" s="161"/>
    </row>
    <row r="31" spans="1:27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6"/>
      <c r="L31" s="156"/>
      <c r="M31" s="156"/>
      <c r="N31" s="156"/>
      <c r="O31" s="156"/>
      <c r="P31" s="157"/>
      <c r="Q31" s="157"/>
      <c r="R31" s="158"/>
      <c r="S31" s="159"/>
      <c r="T31" s="160"/>
      <c r="U31" s="159"/>
      <c r="V31" s="159"/>
      <c r="W31" s="159"/>
      <c r="X31" s="157"/>
      <c r="Y31" s="157"/>
      <c r="Z31" s="156"/>
      <c r="AA31" s="161"/>
    </row>
    <row r="32" spans="1:27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6"/>
      <c r="L32" s="156"/>
      <c r="M32" s="156"/>
      <c r="N32" s="156"/>
      <c r="O32" s="156"/>
      <c r="P32" s="157"/>
      <c r="Q32" s="157"/>
      <c r="R32" s="158"/>
      <c r="S32" s="159"/>
      <c r="T32" s="160"/>
      <c r="U32" s="159"/>
      <c r="V32" s="159"/>
      <c r="W32" s="159"/>
      <c r="X32" s="157"/>
      <c r="Y32" s="157"/>
      <c r="Z32" s="156"/>
      <c r="AA32" s="161"/>
    </row>
    <row r="33" spans="1:27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5"/>
      <c r="L33" s="156"/>
      <c r="M33" s="156"/>
      <c r="N33" s="156"/>
      <c r="O33" s="156"/>
      <c r="P33" s="157"/>
      <c r="Q33" s="157"/>
      <c r="R33" s="158"/>
      <c r="S33" s="159"/>
      <c r="T33" s="160"/>
      <c r="U33" s="159"/>
      <c r="V33" s="159"/>
      <c r="W33" s="159"/>
      <c r="X33" s="157"/>
      <c r="Y33" s="157"/>
      <c r="Z33" s="156"/>
      <c r="AA33" s="161"/>
    </row>
    <row r="34" spans="1:27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5"/>
      <c r="L34" s="156"/>
      <c r="M34" s="156"/>
      <c r="N34" s="156"/>
      <c r="O34" s="156"/>
      <c r="P34" s="157"/>
      <c r="Q34" s="157"/>
      <c r="R34" s="158"/>
      <c r="S34" s="159"/>
      <c r="T34" s="160"/>
      <c r="U34" s="159"/>
      <c r="V34" s="159"/>
      <c r="W34" s="159"/>
      <c r="X34" s="157"/>
      <c r="Y34" s="157"/>
      <c r="Z34" s="156"/>
      <c r="AA34" s="161"/>
    </row>
    <row r="35" spans="1:27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5"/>
      <c r="L35" s="156"/>
      <c r="M35" s="156"/>
      <c r="N35" s="156"/>
      <c r="O35" s="156"/>
      <c r="P35" s="157"/>
      <c r="Q35" s="157"/>
      <c r="R35" s="158"/>
      <c r="S35" s="159"/>
      <c r="T35" s="160"/>
      <c r="U35" s="159"/>
      <c r="V35" s="159"/>
      <c r="W35" s="159"/>
      <c r="X35" s="157"/>
      <c r="Y35" s="157"/>
      <c r="Z35" s="156"/>
      <c r="AA35" s="161"/>
    </row>
    <row r="36" spans="1:27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5"/>
      <c r="L36" s="156"/>
      <c r="M36" s="156"/>
      <c r="N36" s="156"/>
      <c r="O36" s="156"/>
      <c r="P36" s="157"/>
      <c r="Q36" s="157"/>
      <c r="R36" s="158"/>
      <c r="S36" s="159"/>
      <c r="T36" s="160"/>
      <c r="U36" s="159"/>
      <c r="V36" s="159"/>
      <c r="W36" s="159"/>
      <c r="X36" s="157"/>
      <c r="Y36" s="157"/>
      <c r="Z36" s="156"/>
      <c r="AA36" s="161"/>
    </row>
    <row r="37" spans="1:27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5"/>
      <c r="L37" s="156"/>
      <c r="M37" s="156"/>
      <c r="N37" s="156"/>
      <c r="O37" s="156"/>
      <c r="P37" s="157"/>
      <c r="Q37" s="157"/>
      <c r="R37" s="158"/>
      <c r="S37" s="159"/>
      <c r="T37" s="160"/>
      <c r="U37" s="159"/>
      <c r="V37" s="159"/>
      <c r="W37" s="159"/>
      <c r="X37" s="157"/>
      <c r="Y37" s="157"/>
      <c r="Z37" s="156"/>
      <c r="AA37" s="161"/>
    </row>
    <row r="38" spans="1:27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6"/>
      <c r="L38" s="156"/>
      <c r="M38" s="156"/>
      <c r="N38" s="156"/>
      <c r="O38" s="156"/>
      <c r="P38" s="157"/>
      <c r="Q38" s="157"/>
      <c r="R38" s="158"/>
      <c r="S38" s="159"/>
      <c r="T38" s="160"/>
      <c r="U38" s="159"/>
      <c r="V38" s="159"/>
      <c r="W38" s="159"/>
      <c r="X38" s="157"/>
      <c r="Y38" s="157"/>
      <c r="Z38" s="156"/>
      <c r="AA38" s="161"/>
    </row>
    <row r="39" spans="1:27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6"/>
      <c r="L39" s="156"/>
      <c r="M39" s="156"/>
      <c r="N39" s="156"/>
      <c r="O39" s="156"/>
      <c r="P39" s="157"/>
      <c r="Q39" s="157"/>
      <c r="R39" s="158"/>
      <c r="S39" s="159"/>
      <c r="T39" s="160"/>
      <c r="U39" s="159"/>
      <c r="V39" s="159"/>
      <c r="W39" s="159"/>
      <c r="X39" s="157"/>
      <c r="Y39" s="157"/>
      <c r="Z39" s="156"/>
      <c r="AA39" s="161"/>
    </row>
    <row r="40" spans="1:27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6"/>
      <c r="L40" s="156"/>
      <c r="M40" s="156"/>
      <c r="N40" s="156"/>
      <c r="O40" s="156"/>
      <c r="P40" s="157"/>
      <c r="Q40" s="158"/>
      <c r="R40" s="159"/>
      <c r="S40" s="160"/>
      <c r="T40" s="159"/>
      <c r="U40" s="159"/>
      <c r="V40" s="159"/>
      <c r="W40" s="157"/>
      <c r="X40" s="157"/>
      <c r="Y40" s="156"/>
      <c r="Z40" s="161"/>
    </row>
    <row r="41" spans="1:27">
      <c r="A41" s="162"/>
      <c r="B41" s="157"/>
      <c r="C41" s="157"/>
      <c r="D41" s="157"/>
      <c r="E41" s="157"/>
      <c r="F41" s="157"/>
      <c r="G41" s="157"/>
      <c r="H41" s="157"/>
      <c r="I41" s="157"/>
      <c r="J41" s="157"/>
      <c r="K41" s="155"/>
      <c r="L41" s="156"/>
      <c r="M41" s="156"/>
      <c r="N41" s="156"/>
      <c r="O41" s="156"/>
      <c r="P41" s="157"/>
      <c r="Q41" s="157"/>
      <c r="R41" s="158"/>
      <c r="S41" s="159"/>
      <c r="T41" s="160"/>
      <c r="U41" s="159"/>
      <c r="V41" s="159"/>
      <c r="W41" s="159"/>
      <c r="X41" s="157"/>
      <c r="Y41" s="157"/>
      <c r="Z41" s="156"/>
      <c r="AA41" s="161"/>
    </row>
    <row r="42" spans="1:27">
      <c r="A42" s="154"/>
      <c r="B42" s="394"/>
      <c r="C42" s="395"/>
      <c r="D42" s="395"/>
      <c r="E42" s="395"/>
      <c r="F42" s="395"/>
      <c r="G42" s="395"/>
      <c r="H42" s="395"/>
      <c r="I42" s="395"/>
      <c r="J42" s="395"/>
      <c r="K42" s="156"/>
      <c r="L42" s="156"/>
      <c r="M42" s="156"/>
      <c r="N42" s="156"/>
      <c r="O42" s="156"/>
      <c r="P42" s="157"/>
      <c r="Q42" s="157"/>
      <c r="R42" s="157"/>
      <c r="S42" s="159"/>
      <c r="T42" s="160"/>
      <c r="U42" s="159"/>
      <c r="V42" s="159"/>
      <c r="W42" s="159"/>
      <c r="X42" s="157"/>
      <c r="Y42" s="157"/>
      <c r="Z42" s="156"/>
      <c r="AA42" s="161"/>
    </row>
    <row r="43" spans="1:27">
      <c r="A43" s="154"/>
      <c r="B43" s="394"/>
      <c r="C43" s="395"/>
      <c r="D43" s="395"/>
      <c r="E43" s="395"/>
      <c r="F43" s="395"/>
      <c r="G43" s="395"/>
      <c r="H43" s="395"/>
      <c r="I43" s="395"/>
      <c r="J43" s="395"/>
      <c r="K43" s="156"/>
      <c r="L43" s="156"/>
      <c r="M43" s="156"/>
      <c r="N43" s="156"/>
      <c r="O43" s="156"/>
      <c r="P43" s="157"/>
      <c r="Q43" s="157"/>
      <c r="R43" s="157"/>
      <c r="S43" s="159"/>
      <c r="T43" s="160"/>
      <c r="U43" s="159"/>
      <c r="V43" s="159"/>
      <c r="W43" s="159"/>
      <c r="X43" s="157"/>
      <c r="Y43" s="157"/>
      <c r="Z43" s="156"/>
      <c r="AA43" s="161"/>
    </row>
    <row r="44" spans="1:27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6"/>
      <c r="L44" s="156"/>
      <c r="M44" s="156"/>
      <c r="N44" s="156"/>
      <c r="O44" s="156"/>
      <c r="P44" s="157"/>
      <c r="Q44" s="157"/>
      <c r="R44" s="158"/>
      <c r="S44" s="159"/>
      <c r="T44" s="160"/>
      <c r="U44" s="159"/>
      <c r="V44" s="159"/>
      <c r="W44" s="159"/>
      <c r="X44" s="157"/>
      <c r="Y44" s="157"/>
      <c r="Z44" s="156"/>
      <c r="AA44" s="161"/>
    </row>
    <row r="45" spans="1:27">
      <c r="A45" s="162"/>
      <c r="B45" s="157"/>
      <c r="C45" s="157"/>
      <c r="D45" s="157"/>
      <c r="E45" s="157"/>
      <c r="F45" s="157"/>
      <c r="G45" s="157"/>
      <c r="H45" s="157"/>
      <c r="I45" s="157"/>
      <c r="J45" s="157"/>
      <c r="K45" s="156"/>
      <c r="L45" s="156"/>
      <c r="M45" s="156"/>
      <c r="N45" s="156"/>
      <c r="O45" s="156"/>
      <c r="P45" s="157"/>
      <c r="Q45" s="157"/>
      <c r="R45" s="158"/>
      <c r="S45" s="159"/>
      <c r="T45" s="160"/>
      <c r="U45" s="159"/>
      <c r="V45" s="159"/>
      <c r="W45" s="159"/>
      <c r="X45" s="157"/>
      <c r="Y45" s="157"/>
      <c r="Z45" s="156"/>
      <c r="AA45" s="161"/>
    </row>
    <row r="46" spans="1:27">
      <c r="A46" s="162"/>
      <c r="B46" s="157"/>
      <c r="C46" s="157"/>
      <c r="D46" s="157"/>
      <c r="E46" s="157"/>
      <c r="F46" s="157"/>
      <c r="G46" s="157"/>
      <c r="H46" s="157"/>
      <c r="I46" s="157"/>
      <c r="J46" s="157"/>
      <c r="K46" s="155"/>
      <c r="L46" s="156"/>
      <c r="M46" s="156"/>
      <c r="N46" s="156"/>
      <c r="O46" s="156"/>
      <c r="P46" s="157"/>
      <c r="Q46" s="157"/>
      <c r="R46" s="158"/>
      <c r="S46" s="159"/>
      <c r="T46" s="160"/>
      <c r="U46" s="159"/>
      <c r="V46" s="159"/>
      <c r="W46" s="159"/>
      <c r="X46" s="157"/>
      <c r="Y46" s="157"/>
      <c r="Z46" s="156"/>
      <c r="AA46" s="161"/>
    </row>
    <row r="47" spans="1:27">
      <c r="A47" s="154"/>
      <c r="B47" s="394"/>
      <c r="C47" s="395"/>
      <c r="D47" s="395"/>
      <c r="E47" s="395"/>
      <c r="F47" s="395"/>
      <c r="G47" s="395"/>
      <c r="H47" s="395"/>
      <c r="I47" s="395"/>
      <c r="J47" s="395"/>
      <c r="K47" s="156"/>
      <c r="L47" s="156"/>
      <c r="M47" s="156"/>
      <c r="N47" s="156"/>
      <c r="O47" s="156"/>
      <c r="P47" s="157"/>
      <c r="Q47" s="157"/>
      <c r="R47" s="158"/>
      <c r="S47" s="159"/>
      <c r="T47" s="160"/>
      <c r="U47" s="159"/>
      <c r="V47" s="159"/>
      <c r="W47" s="159"/>
      <c r="X47" s="157"/>
      <c r="Y47" s="157"/>
      <c r="Z47" s="156"/>
      <c r="AA47" s="161"/>
    </row>
    <row r="48" spans="1:27">
      <c r="A48" s="154"/>
      <c r="B48" s="157"/>
      <c r="C48" s="157"/>
      <c r="D48" s="157"/>
      <c r="E48" s="157"/>
      <c r="F48" s="157"/>
      <c r="G48" s="157"/>
      <c r="H48" s="157"/>
      <c r="I48" s="157"/>
      <c r="J48" s="157"/>
      <c r="K48" s="156"/>
      <c r="L48" s="156"/>
      <c r="M48" s="156"/>
      <c r="N48" s="156"/>
      <c r="O48" s="156"/>
      <c r="P48" s="157"/>
      <c r="Q48" s="157"/>
      <c r="R48" s="158"/>
      <c r="S48" s="159"/>
      <c r="T48" s="160"/>
      <c r="U48" s="159"/>
      <c r="V48" s="159"/>
      <c r="W48" s="159"/>
      <c r="X48" s="157"/>
      <c r="Y48" s="157"/>
      <c r="Z48" s="156"/>
      <c r="AA48" s="161"/>
    </row>
    <row r="49" spans="1:27">
      <c r="A49" s="162"/>
      <c r="B49" s="162"/>
      <c r="C49" s="162"/>
      <c r="D49" s="157"/>
      <c r="E49" s="157"/>
      <c r="F49" s="157"/>
      <c r="G49" s="157"/>
      <c r="H49" s="162"/>
      <c r="I49" s="162"/>
      <c r="J49" s="157"/>
      <c r="K49" s="155"/>
      <c r="L49" s="165"/>
      <c r="M49" s="156"/>
      <c r="N49" s="156"/>
      <c r="O49" s="156"/>
      <c r="P49" s="157"/>
      <c r="Q49" s="157"/>
      <c r="R49" s="158"/>
      <c r="S49" s="159"/>
      <c r="T49" s="160"/>
      <c r="U49" s="159"/>
      <c r="V49" s="159"/>
      <c r="W49" s="159"/>
      <c r="X49" s="157"/>
      <c r="Y49" s="157"/>
      <c r="Z49" s="156"/>
      <c r="AA49" s="161"/>
    </row>
    <row r="50" spans="1:27">
      <c r="A50" s="162"/>
      <c r="B50" s="162"/>
      <c r="C50" s="162"/>
      <c r="D50" s="157"/>
      <c r="E50" s="157"/>
      <c r="F50" s="157"/>
      <c r="G50" s="157"/>
      <c r="H50" s="162"/>
      <c r="I50" s="162"/>
      <c r="J50" s="157"/>
      <c r="K50" s="155"/>
      <c r="L50" s="165"/>
      <c r="M50" s="156"/>
      <c r="N50" s="156"/>
      <c r="O50" s="156"/>
      <c r="P50" s="157"/>
      <c r="Q50" s="155"/>
      <c r="R50" s="158"/>
      <c r="S50" s="159"/>
      <c r="T50" s="160"/>
      <c r="U50" s="159"/>
      <c r="V50" s="159"/>
      <c r="W50" s="159"/>
      <c r="X50" s="157"/>
      <c r="Y50" s="157"/>
      <c r="Z50" s="156"/>
      <c r="AA50" s="161"/>
    </row>
    <row r="51" spans="1:27">
      <c r="A51" s="166"/>
      <c r="B51" s="162"/>
      <c r="C51" s="162"/>
      <c r="D51" s="166"/>
      <c r="E51" s="166"/>
      <c r="F51" s="166"/>
      <c r="G51" s="166"/>
      <c r="H51" s="162"/>
      <c r="I51" s="162"/>
      <c r="J51" s="166"/>
      <c r="K51" s="156"/>
      <c r="L51" s="156"/>
      <c r="M51" s="156"/>
      <c r="N51" s="156"/>
      <c r="O51" s="156"/>
      <c r="P51" s="156"/>
      <c r="Q51" s="156"/>
      <c r="R51" s="158"/>
      <c r="S51" s="159"/>
      <c r="T51" s="160"/>
      <c r="U51" s="159"/>
      <c r="V51" s="159"/>
      <c r="W51" s="159"/>
      <c r="X51" s="156"/>
      <c r="Y51" s="156"/>
      <c r="Z51" s="156"/>
      <c r="AA51" s="167"/>
    </row>
    <row r="52" spans="1:27">
      <c r="A52" s="166"/>
      <c r="B52" s="162"/>
      <c r="C52" s="162"/>
      <c r="D52" s="166"/>
      <c r="E52" s="166"/>
      <c r="F52" s="166"/>
      <c r="G52" s="166"/>
      <c r="H52" s="162"/>
      <c r="I52" s="162"/>
      <c r="J52" s="166"/>
      <c r="K52" s="156"/>
      <c r="L52" s="156"/>
      <c r="M52" s="156"/>
      <c r="N52" s="156"/>
      <c r="O52" s="156"/>
      <c r="P52" s="156"/>
      <c r="Q52" s="156"/>
      <c r="R52" s="158"/>
      <c r="S52" s="159"/>
      <c r="T52" s="160"/>
      <c r="U52" s="159"/>
      <c r="V52" s="159"/>
      <c r="W52" s="159"/>
      <c r="X52" s="156"/>
      <c r="Y52" s="156"/>
      <c r="Z52" s="156"/>
      <c r="AA52" s="167"/>
    </row>
    <row r="53" spans="1:27">
      <c r="A53" s="154"/>
      <c r="B53" s="394"/>
      <c r="C53" s="395"/>
      <c r="D53" s="395"/>
      <c r="E53" s="395"/>
      <c r="F53" s="395"/>
      <c r="G53" s="395"/>
      <c r="H53" s="395"/>
      <c r="I53" s="395"/>
      <c r="J53" s="395"/>
      <c r="K53" s="156"/>
      <c r="L53" s="156"/>
      <c r="M53" s="156"/>
      <c r="N53" s="156"/>
      <c r="O53" s="156"/>
      <c r="P53" s="157"/>
      <c r="Q53" s="157"/>
      <c r="R53" s="157"/>
      <c r="S53" s="159"/>
      <c r="T53" s="160"/>
      <c r="U53" s="159"/>
      <c r="V53" s="159"/>
      <c r="W53" s="159"/>
      <c r="X53" s="157"/>
      <c r="Y53" s="157"/>
      <c r="Z53" s="156"/>
      <c r="AA53" s="161"/>
    </row>
    <row r="54" spans="1:27">
      <c r="A54" s="166"/>
      <c r="B54" s="162"/>
      <c r="C54" s="162"/>
      <c r="D54" s="166"/>
      <c r="E54" s="166"/>
      <c r="F54" s="166"/>
      <c r="G54" s="166"/>
      <c r="H54" s="162"/>
      <c r="I54" s="162"/>
      <c r="J54" s="166"/>
      <c r="K54" s="156"/>
      <c r="L54" s="156"/>
      <c r="M54" s="156"/>
      <c r="N54" s="156"/>
      <c r="O54" s="156"/>
      <c r="P54" s="156"/>
      <c r="Q54" s="156"/>
      <c r="R54" s="158"/>
      <c r="S54" s="159"/>
      <c r="T54" s="160"/>
      <c r="U54" s="159"/>
      <c r="V54" s="159"/>
      <c r="W54" s="159"/>
      <c r="X54" s="156"/>
      <c r="Y54" s="156"/>
      <c r="Z54" s="156"/>
      <c r="AA54" s="167"/>
    </row>
    <row r="55" spans="1:27">
      <c r="A55" s="162"/>
      <c r="B55" s="162"/>
      <c r="C55" s="157"/>
      <c r="D55" s="157"/>
      <c r="E55" s="157"/>
      <c r="F55" s="157"/>
      <c r="G55" s="157"/>
      <c r="H55" s="162"/>
      <c r="I55" s="162"/>
      <c r="J55" s="157"/>
      <c r="K55" s="156"/>
      <c r="L55" s="156"/>
      <c r="M55" s="156"/>
      <c r="N55" s="156"/>
      <c r="O55" s="156"/>
      <c r="P55" s="157"/>
      <c r="Q55" s="157"/>
      <c r="R55" s="158"/>
      <c r="S55" s="159"/>
      <c r="T55" s="160"/>
      <c r="U55" s="159"/>
      <c r="V55" s="159"/>
      <c r="W55" s="159"/>
      <c r="X55" s="157"/>
      <c r="Y55" s="157"/>
      <c r="Z55" s="168"/>
      <c r="AA55" s="161"/>
    </row>
    <row r="56" spans="1:27">
      <c r="A56" s="162"/>
      <c r="B56" s="162"/>
      <c r="C56" s="157"/>
      <c r="D56" s="157"/>
      <c r="E56" s="157"/>
      <c r="F56" s="157"/>
      <c r="G56" s="157"/>
      <c r="H56" s="162"/>
      <c r="I56" s="162"/>
      <c r="J56" s="157"/>
      <c r="K56" s="156"/>
      <c r="L56" s="156"/>
      <c r="M56" s="156"/>
      <c r="N56" s="156"/>
      <c r="O56" s="156"/>
      <c r="P56" s="157"/>
      <c r="Q56" s="157"/>
      <c r="R56" s="158"/>
      <c r="S56" s="159"/>
      <c r="T56" s="160"/>
      <c r="U56" s="159"/>
      <c r="V56" s="159"/>
      <c r="W56" s="159"/>
      <c r="X56" s="157"/>
      <c r="Y56" s="157"/>
      <c r="Z56" s="168"/>
      <c r="AA56" s="161"/>
    </row>
    <row r="57" spans="1:27">
      <c r="A57" s="162"/>
      <c r="B57" s="162"/>
      <c r="C57" s="157"/>
      <c r="D57" s="157"/>
      <c r="E57" s="157"/>
      <c r="F57" s="157"/>
      <c r="G57" s="157"/>
      <c r="H57" s="162"/>
      <c r="I57" s="162"/>
      <c r="J57" s="157"/>
      <c r="K57" s="155"/>
      <c r="L57" s="156"/>
      <c r="M57" s="156"/>
      <c r="N57" s="156"/>
      <c r="O57" s="156"/>
      <c r="P57" s="157"/>
      <c r="Q57" s="157"/>
      <c r="R57" s="158"/>
      <c r="S57" s="159"/>
      <c r="T57" s="160"/>
      <c r="U57" s="159"/>
      <c r="V57" s="159"/>
      <c r="W57" s="159"/>
      <c r="X57" s="157"/>
      <c r="Y57" s="157"/>
      <c r="Z57" s="168"/>
      <c r="AA57" s="161"/>
    </row>
    <row r="58" spans="1:27">
      <c r="A58" s="162"/>
      <c r="B58" s="162"/>
      <c r="C58" s="157"/>
      <c r="D58" s="157"/>
      <c r="E58" s="157"/>
      <c r="F58" s="157"/>
      <c r="G58" s="157"/>
      <c r="H58" s="162"/>
      <c r="I58" s="162"/>
      <c r="J58" s="157"/>
      <c r="K58" s="156"/>
      <c r="L58" s="156"/>
      <c r="M58" s="156"/>
      <c r="N58" s="156"/>
      <c r="O58" s="156"/>
      <c r="P58" s="157"/>
      <c r="Q58" s="157"/>
      <c r="R58" s="158"/>
      <c r="S58" s="159"/>
      <c r="T58" s="160"/>
      <c r="U58" s="159"/>
      <c r="V58" s="159"/>
      <c r="W58" s="159"/>
      <c r="X58" s="157"/>
      <c r="Y58" s="157"/>
      <c r="Z58" s="168"/>
      <c r="AA58" s="161"/>
    </row>
    <row r="59" spans="1:27">
      <c r="A59" s="162"/>
      <c r="B59" s="162"/>
      <c r="C59" s="157"/>
      <c r="D59" s="157"/>
      <c r="E59" s="157"/>
      <c r="F59" s="157"/>
      <c r="G59" s="157"/>
      <c r="H59" s="162"/>
      <c r="I59" s="162"/>
      <c r="J59" s="157"/>
      <c r="K59" s="155"/>
      <c r="L59" s="156"/>
      <c r="M59" s="156"/>
      <c r="N59" s="156"/>
      <c r="O59" s="156"/>
      <c r="P59" s="157"/>
      <c r="Q59" s="157"/>
      <c r="R59" s="158"/>
      <c r="S59" s="159"/>
      <c r="T59" s="160"/>
      <c r="U59" s="159"/>
      <c r="V59" s="159"/>
      <c r="W59" s="159"/>
      <c r="X59" s="157"/>
      <c r="Y59" s="157"/>
      <c r="Z59" s="168"/>
      <c r="AA59" s="161"/>
    </row>
    <row r="222" spans="15:27">
      <c r="O222" s="162"/>
      <c r="P222" s="156"/>
      <c r="Q222" s="156"/>
      <c r="R222" s="156"/>
      <c r="S222" s="166"/>
      <c r="T222" s="166"/>
      <c r="U222" s="166"/>
      <c r="V222" s="166"/>
      <c r="W222" s="166"/>
      <c r="X222" s="156"/>
      <c r="Y222" s="156"/>
      <c r="Z222" s="166"/>
      <c r="AA222" s="169"/>
    </row>
  </sheetData>
  <mergeCells count="8">
    <mergeCell ref="B47:J47"/>
    <mergeCell ref="B53:J53"/>
    <mergeCell ref="A1:AA1"/>
    <mergeCell ref="A3:Z3"/>
    <mergeCell ref="B14:J14"/>
    <mergeCell ref="B18:J18"/>
    <mergeCell ref="B42:J42"/>
    <mergeCell ref="B43:J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sqref="A1:XFD1048576"/>
    </sheetView>
  </sheetViews>
  <sheetFormatPr defaultRowHeight="14.4"/>
  <cols>
    <col min="1" max="1" width="19.88671875" bestFit="1" customWidth="1"/>
    <col min="2" max="2" width="8.6640625" customWidth="1"/>
    <col min="3" max="3" width="34.33203125" bestFit="1" customWidth="1"/>
    <col min="4" max="4" width="15.6640625" bestFit="1" customWidth="1"/>
    <col min="5" max="5" width="11.5546875" customWidth="1"/>
    <col min="6" max="6" width="10" bestFit="1" customWidth="1"/>
    <col min="7" max="7" width="10" customWidth="1"/>
    <col min="8" max="8" width="15.44140625" bestFit="1" customWidth="1"/>
    <col min="9" max="9" width="8.6640625" customWidth="1"/>
    <col min="10" max="11" width="6.6640625" customWidth="1"/>
    <col min="12" max="12" width="14.6640625" bestFit="1" customWidth="1"/>
    <col min="13" max="13" width="6.6640625" customWidth="1"/>
    <col min="14" max="14" width="21.6640625" bestFit="1" customWidth="1"/>
  </cols>
  <sheetData>
    <row r="1" spans="1:16" ht="15.6">
      <c r="A1" s="400" t="s">
        <v>744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170"/>
      <c r="P1" s="170"/>
    </row>
    <row r="2" spans="1:16" ht="6" customHeigh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</row>
    <row r="3" spans="1:16">
      <c r="A3" s="403" t="s">
        <v>745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</row>
    <row r="5" spans="1:16" s="173" customFormat="1" ht="10.8" thickBot="1">
      <c r="A5" s="171" t="s">
        <v>2</v>
      </c>
      <c r="B5" s="171" t="s">
        <v>3</v>
      </c>
      <c r="C5" s="171" t="s">
        <v>746</v>
      </c>
      <c r="D5" s="171" t="s">
        <v>6</v>
      </c>
      <c r="E5" s="171" t="s">
        <v>8</v>
      </c>
      <c r="F5" s="171" t="s">
        <v>747</v>
      </c>
      <c r="G5" s="171" t="s">
        <v>748</v>
      </c>
      <c r="H5" s="171" t="s">
        <v>749</v>
      </c>
      <c r="I5" s="171" t="s">
        <v>750</v>
      </c>
      <c r="J5" s="172" t="s">
        <v>13</v>
      </c>
      <c r="K5" s="172" t="s">
        <v>14</v>
      </c>
      <c r="L5" s="172" t="s">
        <v>751</v>
      </c>
      <c r="M5" s="172" t="s">
        <v>752</v>
      </c>
      <c r="N5" s="171" t="s">
        <v>753</v>
      </c>
    </row>
    <row r="6" spans="1:16" s="57" customFormat="1" ht="13.2">
      <c r="A6" s="109" t="s">
        <v>754</v>
      </c>
      <c r="B6" s="109">
        <v>1982</v>
      </c>
      <c r="C6" s="174" t="s">
        <v>755</v>
      </c>
      <c r="D6" s="109" t="s">
        <v>756</v>
      </c>
      <c r="E6" s="109" t="s">
        <v>757</v>
      </c>
      <c r="F6" s="109" t="s">
        <v>758</v>
      </c>
      <c r="G6" s="109" t="s">
        <v>759</v>
      </c>
      <c r="H6" s="109" t="s">
        <v>760</v>
      </c>
      <c r="I6" s="109" t="s">
        <v>761</v>
      </c>
      <c r="J6" s="109" t="s">
        <v>33</v>
      </c>
      <c r="K6" s="109" t="s">
        <v>37</v>
      </c>
      <c r="L6" s="175">
        <v>651846</v>
      </c>
      <c r="M6" s="109" t="s">
        <v>762</v>
      </c>
      <c r="N6" s="174" t="s">
        <v>763</v>
      </c>
    </row>
    <row r="7" spans="1:16" s="57" customFormat="1" ht="13.2">
      <c r="A7" s="9" t="s">
        <v>764</v>
      </c>
      <c r="B7" s="9">
        <v>1986</v>
      </c>
      <c r="C7" s="176" t="s">
        <v>765</v>
      </c>
      <c r="D7" s="9" t="s">
        <v>756</v>
      </c>
      <c r="E7" s="9" t="s">
        <v>766</v>
      </c>
      <c r="F7" s="9" t="s">
        <v>758</v>
      </c>
      <c r="G7" s="9" t="s">
        <v>767</v>
      </c>
      <c r="H7" s="9" t="s">
        <v>768</v>
      </c>
      <c r="I7" s="9" t="s">
        <v>769</v>
      </c>
      <c r="J7" s="9" t="s">
        <v>33</v>
      </c>
      <c r="K7" s="9" t="s">
        <v>37</v>
      </c>
      <c r="L7" s="177">
        <v>698233</v>
      </c>
      <c r="M7" s="9" t="s">
        <v>762</v>
      </c>
      <c r="N7" s="176" t="s">
        <v>770</v>
      </c>
    </row>
    <row r="8" spans="1:16" s="57" customFormat="1" ht="13.2">
      <c r="A8" s="9" t="s">
        <v>771</v>
      </c>
      <c r="B8" s="9">
        <v>1990</v>
      </c>
      <c r="C8" s="176" t="s">
        <v>765</v>
      </c>
      <c r="D8" s="9" t="s">
        <v>756</v>
      </c>
      <c r="E8" s="9" t="s">
        <v>772</v>
      </c>
      <c r="F8" s="9" t="s">
        <v>773</v>
      </c>
      <c r="G8" s="9" t="s">
        <v>774</v>
      </c>
      <c r="H8" s="9" t="s">
        <v>775</v>
      </c>
      <c r="I8" s="9" t="s">
        <v>769</v>
      </c>
      <c r="J8" s="9" t="s">
        <v>33</v>
      </c>
      <c r="K8" s="9" t="s">
        <v>33</v>
      </c>
      <c r="L8" s="177">
        <v>968634</v>
      </c>
      <c r="M8" s="9" t="s">
        <v>762</v>
      </c>
      <c r="N8" s="176" t="s">
        <v>776</v>
      </c>
    </row>
    <row r="11" spans="1:16" ht="49.5" customHeight="1" thickBot="1">
      <c r="A11" s="171" t="s">
        <v>2</v>
      </c>
      <c r="B11" s="171" t="s">
        <v>3</v>
      </c>
      <c r="C11" s="171" t="s">
        <v>746</v>
      </c>
      <c r="D11" s="4" t="s">
        <v>19</v>
      </c>
      <c r="E11" s="4" t="s">
        <v>20</v>
      </c>
      <c r="F11" s="4" t="s">
        <v>21</v>
      </c>
      <c r="G11" s="4" t="s">
        <v>22</v>
      </c>
      <c r="H11" s="4" t="s">
        <v>23</v>
      </c>
    </row>
    <row r="12" spans="1:16">
      <c r="A12" s="109" t="s">
        <v>754</v>
      </c>
      <c r="B12" s="109">
        <v>1982</v>
      </c>
      <c r="C12" s="174" t="s">
        <v>755</v>
      </c>
      <c r="D12" s="178">
        <v>31685</v>
      </c>
      <c r="E12" s="179">
        <v>306299.06</v>
      </c>
      <c r="F12" s="180">
        <v>25</v>
      </c>
      <c r="G12" s="179">
        <f t="shared" ref="G12:G13" si="0">IF(E12&gt;0,SLN(E12,2000,12),0)</f>
        <v>25358.255000000001</v>
      </c>
      <c r="H12" s="179">
        <f t="shared" ref="H12:H14" ca="1" si="1">IF(E12-(G12*((NOW()-D12)/365))&gt;2000,E12-(G12*((NOW()-D12)/365)),2000)</f>
        <v>2000</v>
      </c>
    </row>
    <row r="13" spans="1:16">
      <c r="A13" s="9" t="s">
        <v>764</v>
      </c>
      <c r="B13" s="9">
        <v>1986</v>
      </c>
      <c r="C13" s="176" t="s">
        <v>765</v>
      </c>
      <c r="D13" s="178">
        <v>31685</v>
      </c>
      <c r="E13" s="179">
        <v>493627</v>
      </c>
      <c r="F13" s="180">
        <v>25</v>
      </c>
      <c r="G13" s="179">
        <f t="shared" si="0"/>
        <v>40968.916666666664</v>
      </c>
      <c r="H13" s="179">
        <f t="shared" ca="1" si="1"/>
        <v>2000</v>
      </c>
    </row>
    <row r="14" spans="1:16">
      <c r="A14" s="9" t="s">
        <v>771</v>
      </c>
      <c r="B14" s="9">
        <v>1990</v>
      </c>
      <c r="C14" s="176" t="s">
        <v>765</v>
      </c>
      <c r="D14" s="181">
        <v>33154</v>
      </c>
      <c r="E14" s="179">
        <v>629246</v>
      </c>
      <c r="F14" s="182">
        <v>25</v>
      </c>
      <c r="G14" s="179">
        <f>IF(E14&gt;0,SLN(E14,2000,12),0)</f>
        <v>52270.5</v>
      </c>
      <c r="H14" s="179">
        <f t="shared" ca="1" si="1"/>
        <v>2000</v>
      </c>
    </row>
  </sheetData>
  <mergeCells count="3">
    <mergeCell ref="A1:N1"/>
    <mergeCell ref="A2:N2"/>
    <mergeCell ref="A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8"/>
  <sheetViews>
    <sheetView topLeftCell="A31" workbookViewId="0">
      <selection activeCell="P20" sqref="P20"/>
    </sheetView>
  </sheetViews>
  <sheetFormatPr defaultColWidth="9.109375" defaultRowHeight="14.4"/>
  <cols>
    <col min="1" max="2" width="10.6640625" style="8" customWidth="1"/>
    <col min="3" max="3" width="13.6640625" style="8" customWidth="1"/>
    <col min="4" max="4" width="10.6640625" style="8" customWidth="1"/>
    <col min="5" max="5" width="8.5546875" style="205" customWidth="1"/>
    <col min="6" max="6" width="10.6640625" style="205" customWidth="1"/>
    <col min="7" max="7" width="7.88671875" style="206" customWidth="1"/>
    <col min="8" max="8" width="10.6640625" style="206" customWidth="1"/>
    <col min="9" max="9" width="9.109375" style="206"/>
    <col min="10" max="10" width="6.6640625" style="186" customWidth="1"/>
    <col min="11" max="11" width="19.88671875" style="205" bestFit="1" customWidth="1"/>
    <col min="12" max="12" width="8.6640625" style="207" bestFit="1" customWidth="1"/>
    <col min="13" max="13" width="9.88671875" style="8" customWidth="1"/>
    <col min="14" max="14" width="10.6640625" style="56" customWidth="1"/>
    <col min="15" max="15" width="9.109375" style="56"/>
    <col min="16" max="16384" width="9.109375" style="1"/>
  </cols>
  <sheetData>
    <row r="1" spans="1:15" ht="15.6">
      <c r="A1" s="406" t="s">
        <v>777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8"/>
    </row>
    <row r="2" spans="1:15" ht="6" customHeight="1">
      <c r="A2" s="384"/>
      <c r="B2" s="384"/>
      <c r="C2" s="384"/>
      <c r="D2" s="384"/>
      <c r="E2" s="384"/>
      <c r="F2" s="384"/>
      <c r="G2" s="384"/>
      <c r="H2" s="384"/>
      <c r="I2" s="402"/>
      <c r="J2" s="402"/>
      <c r="K2" s="402"/>
      <c r="L2" s="402"/>
      <c r="M2" s="70"/>
    </row>
    <row r="3" spans="1:15" ht="13.5" customHeight="1">
      <c r="A3" s="409" t="s">
        <v>778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1"/>
    </row>
    <row r="4" spans="1:15" ht="5.25" customHeight="1">
      <c r="A4" s="185"/>
      <c r="B4" s="185"/>
      <c r="C4" s="185"/>
      <c r="D4" s="185"/>
      <c r="E4" s="186"/>
      <c r="F4" s="186"/>
      <c r="G4" s="186"/>
      <c r="H4" s="186"/>
      <c r="I4" s="186"/>
      <c r="K4" s="186"/>
      <c r="L4" s="186"/>
      <c r="M4" s="185"/>
      <c r="N4" s="185"/>
      <c r="O4" s="185"/>
    </row>
    <row r="5" spans="1:15">
      <c r="A5" s="187" t="s">
        <v>2</v>
      </c>
      <c r="B5" s="187" t="s">
        <v>3</v>
      </c>
      <c r="C5" s="187" t="s">
        <v>4</v>
      </c>
      <c r="D5" s="187" t="s">
        <v>5</v>
      </c>
      <c r="E5" s="188" t="s">
        <v>8</v>
      </c>
      <c r="F5" s="187" t="s">
        <v>9</v>
      </c>
      <c r="G5" s="189" t="s">
        <v>750</v>
      </c>
      <c r="H5" s="190" t="s">
        <v>779</v>
      </c>
      <c r="I5" s="190" t="s">
        <v>780</v>
      </c>
      <c r="J5" s="191" t="s">
        <v>13</v>
      </c>
      <c r="K5" s="187" t="s">
        <v>17</v>
      </c>
      <c r="L5" s="192" t="s">
        <v>18</v>
      </c>
      <c r="M5" s="193" t="s">
        <v>781</v>
      </c>
      <c r="N5" s="193" t="s">
        <v>782</v>
      </c>
      <c r="O5" s="8" t="s">
        <v>783</v>
      </c>
    </row>
    <row r="6" spans="1:15" s="196" customFormat="1" ht="12.75" customHeight="1">
      <c r="A6" s="31">
        <v>2</v>
      </c>
      <c r="B6" s="31">
        <v>2005</v>
      </c>
      <c r="C6" s="31" t="s">
        <v>784</v>
      </c>
      <c r="D6" s="31" t="s">
        <v>785</v>
      </c>
      <c r="E6" s="31" t="s">
        <v>786</v>
      </c>
      <c r="F6" s="31" t="s">
        <v>33</v>
      </c>
      <c r="G6" s="30">
        <v>10</v>
      </c>
      <c r="H6" s="30" t="s">
        <v>33</v>
      </c>
      <c r="I6" s="30">
        <v>5</v>
      </c>
      <c r="J6" s="185" t="s">
        <v>787</v>
      </c>
      <c r="K6" s="9" t="s">
        <v>788</v>
      </c>
      <c r="L6" s="194" t="s">
        <v>789</v>
      </c>
      <c r="M6" s="31" t="s">
        <v>790</v>
      </c>
      <c r="N6" s="31" t="s">
        <v>791</v>
      </c>
      <c r="O6" s="195">
        <v>232967</v>
      </c>
    </row>
    <row r="7" spans="1:15" s="196" customFormat="1" ht="12.75" customHeight="1">
      <c r="A7" s="31">
        <v>3</v>
      </c>
      <c r="B7" s="31">
        <v>2005</v>
      </c>
      <c r="C7" s="31" t="s">
        <v>784</v>
      </c>
      <c r="D7" s="31" t="s">
        <v>785</v>
      </c>
      <c r="E7" s="31" t="s">
        <v>786</v>
      </c>
      <c r="F7" s="31" t="s">
        <v>33</v>
      </c>
      <c r="G7" s="30">
        <v>10</v>
      </c>
      <c r="H7" s="30" t="s">
        <v>33</v>
      </c>
      <c r="I7" s="30">
        <v>5</v>
      </c>
      <c r="J7" s="185" t="s">
        <v>787</v>
      </c>
      <c r="K7" s="9" t="s">
        <v>792</v>
      </c>
      <c r="L7" s="194" t="s">
        <v>793</v>
      </c>
      <c r="M7" s="31" t="s">
        <v>790</v>
      </c>
      <c r="N7" s="31" t="s">
        <v>791</v>
      </c>
      <c r="O7" s="195">
        <v>257179</v>
      </c>
    </row>
    <row r="8" spans="1:15" s="196" customFormat="1" ht="12.75" customHeight="1">
      <c r="A8" s="31">
        <v>5</v>
      </c>
      <c r="B8" s="31">
        <v>2005</v>
      </c>
      <c r="C8" s="31" t="s">
        <v>784</v>
      </c>
      <c r="D8" s="31" t="s">
        <v>785</v>
      </c>
      <c r="E8" s="31" t="s">
        <v>786</v>
      </c>
      <c r="F8" s="31" t="s">
        <v>33</v>
      </c>
      <c r="G8" s="30">
        <v>10</v>
      </c>
      <c r="H8" s="30" t="s">
        <v>33</v>
      </c>
      <c r="I8" s="30">
        <v>5</v>
      </c>
      <c r="J8" s="185" t="s">
        <v>787</v>
      </c>
      <c r="K8" s="9" t="s">
        <v>794</v>
      </c>
      <c r="L8" s="194" t="s">
        <v>795</v>
      </c>
      <c r="M8" s="31" t="s">
        <v>790</v>
      </c>
      <c r="N8" s="31" t="s">
        <v>791</v>
      </c>
      <c r="O8" s="195">
        <v>251321</v>
      </c>
    </row>
    <row r="9" spans="1:15" s="196" customFormat="1" ht="12.75" customHeight="1">
      <c r="A9" s="31">
        <v>8</v>
      </c>
      <c r="B9" s="31">
        <v>2005</v>
      </c>
      <c r="C9" s="31" t="s">
        <v>784</v>
      </c>
      <c r="D9" s="31" t="s">
        <v>785</v>
      </c>
      <c r="E9" s="31" t="s">
        <v>786</v>
      </c>
      <c r="F9" s="31" t="s">
        <v>33</v>
      </c>
      <c r="G9" s="30">
        <v>10</v>
      </c>
      <c r="H9" s="30" t="s">
        <v>33</v>
      </c>
      <c r="I9" s="30">
        <v>5</v>
      </c>
      <c r="J9" s="185" t="s">
        <v>787</v>
      </c>
      <c r="K9" s="9" t="s">
        <v>796</v>
      </c>
      <c r="L9" s="194" t="s">
        <v>797</v>
      </c>
      <c r="M9" s="31" t="s">
        <v>790</v>
      </c>
      <c r="N9" s="31" t="s">
        <v>791</v>
      </c>
      <c r="O9" s="195">
        <v>272432</v>
      </c>
    </row>
    <row r="10" spans="1:15" s="196" customFormat="1" ht="12.75" customHeight="1">
      <c r="A10" s="31">
        <v>11</v>
      </c>
      <c r="B10" s="31">
        <v>2005</v>
      </c>
      <c r="C10" s="31" t="s">
        <v>784</v>
      </c>
      <c r="D10" s="31" t="s">
        <v>785</v>
      </c>
      <c r="E10" s="31" t="s">
        <v>786</v>
      </c>
      <c r="F10" s="31" t="s">
        <v>33</v>
      </c>
      <c r="G10" s="30">
        <v>10</v>
      </c>
      <c r="H10" s="30" t="s">
        <v>33</v>
      </c>
      <c r="I10" s="30">
        <v>5</v>
      </c>
      <c r="J10" s="185" t="s">
        <v>787</v>
      </c>
      <c r="K10" s="9" t="s">
        <v>798</v>
      </c>
      <c r="L10" s="194" t="s">
        <v>799</v>
      </c>
      <c r="M10" s="31" t="s">
        <v>790</v>
      </c>
      <c r="N10" s="31" t="s">
        <v>791</v>
      </c>
      <c r="O10" s="195">
        <v>287417</v>
      </c>
    </row>
    <row r="11" spans="1:15" s="196" customFormat="1" ht="12.75" customHeight="1">
      <c r="A11" s="31">
        <v>15</v>
      </c>
      <c r="B11" s="31">
        <v>2005</v>
      </c>
      <c r="C11" s="31" t="s">
        <v>784</v>
      </c>
      <c r="D11" s="31" t="s">
        <v>785</v>
      </c>
      <c r="E11" s="31" t="s">
        <v>786</v>
      </c>
      <c r="F11" s="31" t="s">
        <v>33</v>
      </c>
      <c r="G11" s="30">
        <v>10</v>
      </c>
      <c r="H11" s="30" t="s">
        <v>33</v>
      </c>
      <c r="I11" s="30">
        <v>5</v>
      </c>
      <c r="J11" s="185" t="s">
        <v>787</v>
      </c>
      <c r="K11" s="9" t="s">
        <v>800</v>
      </c>
      <c r="L11" s="194" t="s">
        <v>801</v>
      </c>
      <c r="M11" s="31" t="s">
        <v>790</v>
      </c>
      <c r="N11" s="31" t="s">
        <v>791</v>
      </c>
      <c r="O11" s="195">
        <v>264592</v>
      </c>
    </row>
    <row r="12" spans="1:15" s="196" customFormat="1" ht="12.75" customHeight="1">
      <c r="A12" s="31">
        <v>18</v>
      </c>
      <c r="B12" s="31">
        <v>2005</v>
      </c>
      <c r="C12" s="31" t="s">
        <v>784</v>
      </c>
      <c r="D12" s="31" t="s">
        <v>785</v>
      </c>
      <c r="E12" s="31" t="s">
        <v>786</v>
      </c>
      <c r="F12" s="31" t="s">
        <v>33</v>
      </c>
      <c r="G12" s="30">
        <v>10</v>
      </c>
      <c r="H12" s="30" t="s">
        <v>33</v>
      </c>
      <c r="I12" s="30">
        <v>5</v>
      </c>
      <c r="J12" s="185" t="s">
        <v>787</v>
      </c>
      <c r="K12" s="9" t="s">
        <v>802</v>
      </c>
      <c r="L12" s="194" t="s">
        <v>803</v>
      </c>
      <c r="M12" s="31" t="s">
        <v>790</v>
      </c>
      <c r="N12" s="31" t="s">
        <v>791</v>
      </c>
      <c r="O12" s="195">
        <v>288023</v>
      </c>
    </row>
    <row r="13" spans="1:15" s="196" customFormat="1" ht="12.75" customHeight="1">
      <c r="A13" s="31">
        <v>19</v>
      </c>
      <c r="B13" s="31">
        <v>2005</v>
      </c>
      <c r="C13" s="31" t="s">
        <v>784</v>
      </c>
      <c r="D13" s="31" t="s">
        <v>785</v>
      </c>
      <c r="E13" s="31" t="s">
        <v>786</v>
      </c>
      <c r="F13" s="31" t="s">
        <v>33</v>
      </c>
      <c r="G13" s="30">
        <v>10</v>
      </c>
      <c r="H13" s="30" t="s">
        <v>33</v>
      </c>
      <c r="I13" s="197">
        <v>5</v>
      </c>
      <c r="J13" s="46" t="s">
        <v>787</v>
      </c>
      <c r="K13" s="38" t="s">
        <v>804</v>
      </c>
      <c r="L13" s="198" t="s">
        <v>805</v>
      </c>
      <c r="M13" s="199" t="s">
        <v>790</v>
      </c>
      <c r="N13" s="199" t="s">
        <v>791</v>
      </c>
      <c r="O13" s="195">
        <v>269074</v>
      </c>
    </row>
    <row r="14" spans="1:15" s="196" customFormat="1" ht="12.75" customHeight="1">
      <c r="A14" s="200">
        <f>COUNT(B1:B13)</f>
        <v>8</v>
      </c>
      <c r="B14" s="405" t="s">
        <v>806</v>
      </c>
      <c r="C14" s="412"/>
      <c r="D14" s="412"/>
      <c r="E14" s="412"/>
      <c r="F14" s="412"/>
      <c r="G14" s="412"/>
      <c r="H14" s="412"/>
      <c r="I14" s="201"/>
      <c r="J14" s="202"/>
      <c r="K14" s="16"/>
      <c r="L14" s="16"/>
      <c r="M14" s="202"/>
      <c r="N14" s="202"/>
      <c r="O14" s="202"/>
    </row>
    <row r="15" spans="1:15" s="196" customFormat="1" ht="12.75" customHeight="1">
      <c r="A15" s="15"/>
      <c r="B15" s="378"/>
      <c r="C15" s="388"/>
      <c r="D15" s="388"/>
      <c r="E15" s="388"/>
      <c r="F15" s="388"/>
      <c r="G15" s="388"/>
      <c r="H15" s="388"/>
      <c r="I15" s="72"/>
      <c r="J15" s="72"/>
      <c r="K15" s="49"/>
      <c r="L15" s="49"/>
      <c r="M15" s="72"/>
      <c r="N15" s="72"/>
      <c r="O15" s="72"/>
    </row>
    <row r="16" spans="1:15" s="56" customFormat="1" ht="12.75" customHeight="1">
      <c r="A16" s="31">
        <v>20</v>
      </c>
      <c r="B16" s="31">
        <v>2007</v>
      </c>
      <c r="C16" s="31" t="s">
        <v>807</v>
      </c>
      <c r="D16" s="31" t="s">
        <v>808</v>
      </c>
      <c r="E16" s="31" t="s">
        <v>786</v>
      </c>
      <c r="F16" s="31" t="s">
        <v>33</v>
      </c>
      <c r="G16" s="30">
        <v>12</v>
      </c>
      <c r="H16" s="30" t="s">
        <v>33</v>
      </c>
      <c r="I16" s="30">
        <v>5</v>
      </c>
      <c r="J16" s="185" t="s">
        <v>809</v>
      </c>
      <c r="K16" s="34" t="s">
        <v>810</v>
      </c>
      <c r="L16" s="194" t="s">
        <v>811</v>
      </c>
      <c r="M16" s="31" t="s">
        <v>790</v>
      </c>
      <c r="N16" s="31" t="s">
        <v>791</v>
      </c>
      <c r="O16" s="195">
        <v>267519</v>
      </c>
    </row>
    <row r="17" spans="1:15" s="56" customFormat="1" ht="12.75" customHeight="1">
      <c r="A17" s="31">
        <v>21</v>
      </c>
      <c r="B17" s="31">
        <v>2007</v>
      </c>
      <c r="C17" s="31" t="s">
        <v>807</v>
      </c>
      <c r="D17" s="31" t="s">
        <v>808</v>
      </c>
      <c r="E17" s="31" t="s">
        <v>786</v>
      </c>
      <c r="F17" s="31" t="s">
        <v>33</v>
      </c>
      <c r="G17" s="30">
        <v>12</v>
      </c>
      <c r="H17" s="30" t="s">
        <v>33</v>
      </c>
      <c r="I17" s="30">
        <v>5</v>
      </c>
      <c r="J17" s="185" t="s">
        <v>809</v>
      </c>
      <c r="K17" s="9" t="s">
        <v>812</v>
      </c>
      <c r="L17" s="194" t="s">
        <v>813</v>
      </c>
      <c r="M17" s="31" t="s">
        <v>790</v>
      </c>
      <c r="N17" s="31" t="s">
        <v>791</v>
      </c>
      <c r="O17" s="195">
        <v>257100</v>
      </c>
    </row>
    <row r="18" spans="1:15" s="56" customFormat="1" ht="12.75" customHeight="1">
      <c r="A18" s="31">
        <v>22</v>
      </c>
      <c r="B18" s="31">
        <v>2007</v>
      </c>
      <c r="C18" s="31" t="s">
        <v>807</v>
      </c>
      <c r="D18" s="31" t="s">
        <v>808</v>
      </c>
      <c r="E18" s="31" t="s">
        <v>786</v>
      </c>
      <c r="F18" s="31" t="s">
        <v>33</v>
      </c>
      <c r="G18" s="30">
        <v>12</v>
      </c>
      <c r="H18" s="30" t="s">
        <v>33</v>
      </c>
      <c r="I18" s="30">
        <v>5</v>
      </c>
      <c r="J18" s="185" t="s">
        <v>809</v>
      </c>
      <c r="K18" s="9" t="s">
        <v>814</v>
      </c>
      <c r="L18" s="194" t="s">
        <v>815</v>
      </c>
      <c r="M18" s="31" t="s">
        <v>790</v>
      </c>
      <c r="N18" s="31" t="s">
        <v>791</v>
      </c>
      <c r="O18" s="195">
        <v>257597</v>
      </c>
    </row>
    <row r="19" spans="1:15" s="56" customFormat="1" ht="12.75" customHeight="1">
      <c r="A19" s="31">
        <v>23</v>
      </c>
      <c r="B19" s="31">
        <v>2007</v>
      </c>
      <c r="C19" s="31" t="s">
        <v>807</v>
      </c>
      <c r="D19" s="31" t="s">
        <v>808</v>
      </c>
      <c r="E19" s="31" t="s">
        <v>786</v>
      </c>
      <c r="F19" s="31" t="s">
        <v>33</v>
      </c>
      <c r="G19" s="30">
        <v>12</v>
      </c>
      <c r="H19" s="30" t="s">
        <v>33</v>
      </c>
      <c r="I19" s="30">
        <v>5</v>
      </c>
      <c r="J19" s="185" t="s">
        <v>809</v>
      </c>
      <c r="K19" s="9" t="s">
        <v>816</v>
      </c>
      <c r="L19" s="194" t="s">
        <v>817</v>
      </c>
      <c r="M19" s="31" t="s">
        <v>790</v>
      </c>
      <c r="N19" s="31" t="s">
        <v>791</v>
      </c>
      <c r="O19" s="195">
        <v>238002</v>
      </c>
    </row>
    <row r="20" spans="1:15" s="56" customFormat="1" ht="12.75" customHeight="1">
      <c r="A20" s="31">
        <v>24</v>
      </c>
      <c r="B20" s="31">
        <v>2007</v>
      </c>
      <c r="C20" s="31" t="s">
        <v>807</v>
      </c>
      <c r="D20" s="31" t="s">
        <v>808</v>
      </c>
      <c r="E20" s="31" t="s">
        <v>786</v>
      </c>
      <c r="F20" s="31" t="s">
        <v>33</v>
      </c>
      <c r="G20" s="30">
        <v>12</v>
      </c>
      <c r="H20" s="30" t="s">
        <v>33</v>
      </c>
      <c r="I20" s="30">
        <v>5</v>
      </c>
      <c r="J20" s="185" t="s">
        <v>809</v>
      </c>
      <c r="K20" s="9" t="s">
        <v>818</v>
      </c>
      <c r="L20" s="194" t="s">
        <v>819</v>
      </c>
      <c r="M20" s="31" t="s">
        <v>790</v>
      </c>
      <c r="N20" s="31" t="s">
        <v>791</v>
      </c>
      <c r="O20" s="195">
        <v>254187</v>
      </c>
    </row>
    <row r="21" spans="1:15" s="56" customFormat="1" ht="12.75" customHeight="1">
      <c r="A21" s="31">
        <v>25</v>
      </c>
      <c r="B21" s="31">
        <v>2007</v>
      </c>
      <c r="C21" s="31" t="s">
        <v>807</v>
      </c>
      <c r="D21" s="31" t="s">
        <v>808</v>
      </c>
      <c r="E21" s="31" t="s">
        <v>786</v>
      </c>
      <c r="F21" s="31" t="s">
        <v>33</v>
      </c>
      <c r="G21" s="30">
        <v>12</v>
      </c>
      <c r="H21" s="30" t="s">
        <v>33</v>
      </c>
      <c r="I21" s="30">
        <v>5</v>
      </c>
      <c r="J21" s="185" t="s">
        <v>809</v>
      </c>
      <c r="K21" s="9" t="s">
        <v>820</v>
      </c>
      <c r="L21" s="194" t="s">
        <v>821</v>
      </c>
      <c r="M21" s="31" t="s">
        <v>790</v>
      </c>
      <c r="N21" s="31" t="s">
        <v>791</v>
      </c>
      <c r="O21" s="195">
        <v>251321</v>
      </c>
    </row>
    <row r="22" spans="1:15" s="56" customFormat="1" ht="12.75" customHeight="1">
      <c r="A22" s="31">
        <v>26</v>
      </c>
      <c r="B22" s="31">
        <v>2007</v>
      </c>
      <c r="C22" s="31" t="s">
        <v>807</v>
      </c>
      <c r="D22" s="31" t="s">
        <v>808</v>
      </c>
      <c r="E22" s="31" t="s">
        <v>786</v>
      </c>
      <c r="F22" s="31" t="s">
        <v>33</v>
      </c>
      <c r="G22" s="30">
        <v>12</v>
      </c>
      <c r="H22" s="30" t="s">
        <v>33</v>
      </c>
      <c r="I22" s="30">
        <v>5</v>
      </c>
      <c r="J22" s="185" t="s">
        <v>809</v>
      </c>
      <c r="K22" s="9" t="s">
        <v>822</v>
      </c>
      <c r="L22" s="194" t="s">
        <v>823</v>
      </c>
      <c r="M22" s="31" t="s">
        <v>790</v>
      </c>
      <c r="N22" s="31" t="s">
        <v>791</v>
      </c>
      <c r="O22" s="195">
        <v>279255</v>
      </c>
    </row>
    <row r="23" spans="1:15" s="56" customFormat="1" ht="12.75" customHeight="1">
      <c r="A23" s="31">
        <v>27</v>
      </c>
      <c r="B23" s="31">
        <v>2007</v>
      </c>
      <c r="C23" s="31" t="s">
        <v>807</v>
      </c>
      <c r="D23" s="31" t="s">
        <v>808</v>
      </c>
      <c r="E23" s="31" t="s">
        <v>786</v>
      </c>
      <c r="F23" s="31" t="s">
        <v>33</v>
      </c>
      <c r="G23" s="30">
        <v>12</v>
      </c>
      <c r="H23" s="30" t="s">
        <v>33</v>
      </c>
      <c r="I23" s="30">
        <v>5</v>
      </c>
      <c r="J23" s="185" t="s">
        <v>809</v>
      </c>
      <c r="K23" s="9" t="s">
        <v>824</v>
      </c>
      <c r="L23" s="194" t="s">
        <v>825</v>
      </c>
      <c r="M23" s="31" t="s">
        <v>790</v>
      </c>
      <c r="N23" s="31" t="s">
        <v>791</v>
      </c>
      <c r="O23" s="195">
        <v>229783</v>
      </c>
    </row>
    <row r="24" spans="1:15" s="56" customFormat="1" ht="12.75" customHeight="1">
      <c r="A24" s="31">
        <v>28</v>
      </c>
      <c r="B24" s="31">
        <v>2007</v>
      </c>
      <c r="C24" s="31" t="s">
        <v>807</v>
      </c>
      <c r="D24" s="31" t="s">
        <v>808</v>
      </c>
      <c r="E24" s="31" t="s">
        <v>786</v>
      </c>
      <c r="F24" s="31" t="s">
        <v>33</v>
      </c>
      <c r="G24" s="30">
        <v>12</v>
      </c>
      <c r="H24" s="30" t="s">
        <v>33</v>
      </c>
      <c r="I24" s="30">
        <v>5</v>
      </c>
      <c r="J24" s="185" t="s">
        <v>809</v>
      </c>
      <c r="K24" s="9" t="s">
        <v>826</v>
      </c>
      <c r="L24" s="194" t="s">
        <v>827</v>
      </c>
      <c r="M24" s="31" t="s">
        <v>790</v>
      </c>
      <c r="N24" s="31" t="s">
        <v>791</v>
      </c>
      <c r="O24" s="195">
        <v>262835</v>
      </c>
    </row>
    <row r="25" spans="1:15" s="56" customFormat="1" ht="12.75" customHeight="1">
      <c r="A25" s="31">
        <v>29</v>
      </c>
      <c r="B25" s="31">
        <v>2007</v>
      </c>
      <c r="C25" s="31" t="s">
        <v>807</v>
      </c>
      <c r="D25" s="31" t="s">
        <v>808</v>
      </c>
      <c r="E25" s="31" t="s">
        <v>786</v>
      </c>
      <c r="F25" s="31" t="s">
        <v>33</v>
      </c>
      <c r="G25" s="30">
        <v>12</v>
      </c>
      <c r="H25" s="30" t="s">
        <v>33</v>
      </c>
      <c r="I25" s="30">
        <v>5</v>
      </c>
      <c r="J25" s="185" t="s">
        <v>809</v>
      </c>
      <c r="K25" s="9" t="s">
        <v>828</v>
      </c>
      <c r="L25" s="194" t="s">
        <v>829</v>
      </c>
      <c r="M25" s="31" t="s">
        <v>790</v>
      </c>
      <c r="N25" s="31" t="s">
        <v>791</v>
      </c>
      <c r="O25" s="195">
        <v>234473</v>
      </c>
    </row>
    <row r="26" spans="1:15" s="56" customFormat="1" ht="12.75" customHeight="1">
      <c r="A26" s="31">
        <v>30</v>
      </c>
      <c r="B26" s="31">
        <v>2007</v>
      </c>
      <c r="C26" s="31" t="s">
        <v>807</v>
      </c>
      <c r="D26" s="31" t="s">
        <v>808</v>
      </c>
      <c r="E26" s="31" t="s">
        <v>786</v>
      </c>
      <c r="F26" s="31" t="s">
        <v>33</v>
      </c>
      <c r="G26" s="30">
        <v>12</v>
      </c>
      <c r="H26" s="30" t="s">
        <v>33</v>
      </c>
      <c r="I26" s="30">
        <v>5</v>
      </c>
      <c r="J26" s="185" t="s">
        <v>809</v>
      </c>
      <c r="K26" s="9" t="s">
        <v>830</v>
      </c>
      <c r="L26" s="194" t="s">
        <v>831</v>
      </c>
      <c r="M26" s="31" t="s">
        <v>790</v>
      </c>
      <c r="N26" s="31" t="s">
        <v>791</v>
      </c>
      <c r="O26" s="195">
        <v>218168</v>
      </c>
    </row>
    <row r="27" spans="1:15" s="56" customFormat="1" ht="12.75" customHeight="1">
      <c r="A27" s="31">
        <v>31</v>
      </c>
      <c r="B27" s="31">
        <v>2007</v>
      </c>
      <c r="C27" s="31" t="s">
        <v>807</v>
      </c>
      <c r="D27" s="31" t="s">
        <v>808</v>
      </c>
      <c r="E27" s="31" t="s">
        <v>786</v>
      </c>
      <c r="F27" s="31" t="s">
        <v>33</v>
      </c>
      <c r="G27" s="30">
        <v>12</v>
      </c>
      <c r="H27" s="30" t="s">
        <v>33</v>
      </c>
      <c r="I27" s="30">
        <v>5</v>
      </c>
      <c r="J27" s="185" t="s">
        <v>809</v>
      </c>
      <c r="K27" s="9" t="s">
        <v>832</v>
      </c>
      <c r="L27" s="194" t="s">
        <v>833</v>
      </c>
      <c r="M27" s="31" t="s">
        <v>790</v>
      </c>
      <c r="N27" s="31" t="s">
        <v>791</v>
      </c>
      <c r="O27" s="195">
        <v>246817</v>
      </c>
    </row>
    <row r="28" spans="1:15" s="56" customFormat="1" ht="12.75" customHeight="1">
      <c r="A28" s="31">
        <v>32</v>
      </c>
      <c r="B28" s="31">
        <v>2007</v>
      </c>
      <c r="C28" s="31" t="s">
        <v>807</v>
      </c>
      <c r="D28" s="31" t="s">
        <v>808</v>
      </c>
      <c r="E28" s="31" t="s">
        <v>786</v>
      </c>
      <c r="F28" s="31" t="s">
        <v>33</v>
      </c>
      <c r="G28" s="30">
        <v>12</v>
      </c>
      <c r="H28" s="30" t="s">
        <v>33</v>
      </c>
      <c r="I28" s="30">
        <v>5</v>
      </c>
      <c r="J28" s="185" t="s">
        <v>809</v>
      </c>
      <c r="K28" s="9" t="s">
        <v>834</v>
      </c>
      <c r="L28" s="194" t="s">
        <v>835</v>
      </c>
      <c r="M28" s="31" t="s">
        <v>790</v>
      </c>
      <c r="N28" s="31" t="s">
        <v>791</v>
      </c>
      <c r="O28" s="195">
        <v>246570</v>
      </c>
    </row>
    <row r="29" spans="1:15" s="56" customFormat="1" ht="12.75" customHeight="1">
      <c r="A29" s="31">
        <v>33</v>
      </c>
      <c r="B29" s="31">
        <v>2007</v>
      </c>
      <c r="C29" s="31" t="s">
        <v>807</v>
      </c>
      <c r="D29" s="31" t="s">
        <v>808</v>
      </c>
      <c r="E29" s="31" t="s">
        <v>786</v>
      </c>
      <c r="F29" s="31" t="s">
        <v>33</v>
      </c>
      <c r="G29" s="30">
        <v>12</v>
      </c>
      <c r="H29" s="30" t="s">
        <v>33</v>
      </c>
      <c r="I29" s="30">
        <v>5</v>
      </c>
      <c r="J29" s="185" t="s">
        <v>809</v>
      </c>
      <c r="K29" s="9" t="s">
        <v>836</v>
      </c>
      <c r="L29" s="194" t="s">
        <v>837</v>
      </c>
      <c r="M29" s="31" t="s">
        <v>790</v>
      </c>
      <c r="N29" s="31" t="s">
        <v>791</v>
      </c>
      <c r="O29" s="195">
        <v>247980</v>
      </c>
    </row>
    <row r="30" spans="1:15" s="56" customFormat="1" ht="12.75" customHeight="1">
      <c r="A30" s="31">
        <v>34</v>
      </c>
      <c r="B30" s="31">
        <v>2007</v>
      </c>
      <c r="C30" s="31" t="s">
        <v>807</v>
      </c>
      <c r="D30" s="31" t="s">
        <v>808</v>
      </c>
      <c r="E30" s="31" t="s">
        <v>786</v>
      </c>
      <c r="F30" s="31" t="s">
        <v>33</v>
      </c>
      <c r="G30" s="30">
        <v>12</v>
      </c>
      <c r="H30" s="30" t="s">
        <v>33</v>
      </c>
      <c r="I30" s="30">
        <v>5</v>
      </c>
      <c r="J30" s="185" t="s">
        <v>809</v>
      </c>
      <c r="K30" s="9" t="s">
        <v>838</v>
      </c>
      <c r="L30" s="194" t="s">
        <v>839</v>
      </c>
      <c r="M30" s="31" t="s">
        <v>790</v>
      </c>
      <c r="N30" s="31" t="s">
        <v>791</v>
      </c>
      <c r="O30" s="195">
        <v>244822</v>
      </c>
    </row>
    <row r="31" spans="1:15" s="56" customFormat="1" ht="12.75" customHeight="1">
      <c r="A31" s="31">
        <v>35</v>
      </c>
      <c r="B31" s="31">
        <v>2007</v>
      </c>
      <c r="C31" s="31" t="s">
        <v>807</v>
      </c>
      <c r="D31" s="31" t="s">
        <v>808</v>
      </c>
      <c r="E31" s="31" t="s">
        <v>786</v>
      </c>
      <c r="F31" s="31" t="s">
        <v>33</v>
      </c>
      <c r="G31" s="30">
        <v>12</v>
      </c>
      <c r="H31" s="30" t="s">
        <v>33</v>
      </c>
      <c r="I31" s="30">
        <v>5</v>
      </c>
      <c r="J31" s="185" t="s">
        <v>809</v>
      </c>
      <c r="K31" s="9" t="s">
        <v>840</v>
      </c>
      <c r="L31" s="194" t="s">
        <v>841</v>
      </c>
      <c r="M31" s="31" t="s">
        <v>790</v>
      </c>
      <c r="N31" s="31" t="s">
        <v>791</v>
      </c>
      <c r="O31" s="195">
        <v>252304</v>
      </c>
    </row>
    <row r="32" spans="1:15" s="56" customFormat="1" ht="12.75" customHeight="1">
      <c r="A32" s="31">
        <v>36</v>
      </c>
      <c r="B32" s="31">
        <v>2007</v>
      </c>
      <c r="C32" s="31" t="s">
        <v>807</v>
      </c>
      <c r="D32" s="31" t="s">
        <v>808</v>
      </c>
      <c r="E32" s="31" t="s">
        <v>786</v>
      </c>
      <c r="F32" s="31" t="s">
        <v>33</v>
      </c>
      <c r="G32" s="30">
        <v>12</v>
      </c>
      <c r="H32" s="30" t="s">
        <v>33</v>
      </c>
      <c r="I32" s="30">
        <v>5</v>
      </c>
      <c r="J32" s="185" t="s">
        <v>809</v>
      </c>
      <c r="K32" s="9" t="s">
        <v>842</v>
      </c>
      <c r="L32" s="194" t="s">
        <v>843</v>
      </c>
      <c r="M32" s="31" t="s">
        <v>790</v>
      </c>
      <c r="N32" s="31" t="s">
        <v>791</v>
      </c>
      <c r="O32" s="195">
        <v>240394</v>
      </c>
    </row>
    <row r="33" spans="1:15" s="56" customFormat="1" ht="12.75" customHeight="1">
      <c r="A33" s="31">
        <v>37</v>
      </c>
      <c r="B33" s="31">
        <v>2007</v>
      </c>
      <c r="C33" s="31" t="s">
        <v>807</v>
      </c>
      <c r="D33" s="31" t="s">
        <v>808</v>
      </c>
      <c r="E33" s="31" t="s">
        <v>786</v>
      </c>
      <c r="F33" s="31" t="s">
        <v>33</v>
      </c>
      <c r="G33" s="30">
        <v>12</v>
      </c>
      <c r="H33" s="30" t="s">
        <v>33</v>
      </c>
      <c r="I33" s="30">
        <v>5</v>
      </c>
      <c r="J33" s="185" t="s">
        <v>809</v>
      </c>
      <c r="K33" s="34" t="s">
        <v>844</v>
      </c>
      <c r="L33" s="203" t="s">
        <v>845</v>
      </c>
      <c r="M33" s="31" t="s">
        <v>790</v>
      </c>
      <c r="N33" s="31" t="s">
        <v>791</v>
      </c>
      <c r="O33" s="195">
        <v>247135</v>
      </c>
    </row>
    <row r="34" spans="1:15" s="56" customFormat="1" ht="12.75" customHeight="1">
      <c r="A34" s="31">
        <v>38</v>
      </c>
      <c r="B34" s="31">
        <v>2007</v>
      </c>
      <c r="C34" s="31" t="s">
        <v>807</v>
      </c>
      <c r="D34" s="31" t="s">
        <v>808</v>
      </c>
      <c r="E34" s="31" t="s">
        <v>786</v>
      </c>
      <c r="F34" s="31" t="s">
        <v>33</v>
      </c>
      <c r="G34" s="30">
        <v>12</v>
      </c>
      <c r="H34" s="30" t="s">
        <v>33</v>
      </c>
      <c r="I34" s="30">
        <v>5</v>
      </c>
      <c r="J34" s="185" t="s">
        <v>809</v>
      </c>
      <c r="K34" s="34" t="s">
        <v>846</v>
      </c>
      <c r="L34" s="203" t="s">
        <v>847</v>
      </c>
      <c r="M34" s="31" t="s">
        <v>790</v>
      </c>
      <c r="N34" s="31" t="s">
        <v>791</v>
      </c>
      <c r="O34" s="195">
        <v>234645</v>
      </c>
    </row>
    <row r="35" spans="1:15" s="56" customFormat="1" ht="12.75" customHeight="1">
      <c r="A35" s="31">
        <v>39</v>
      </c>
      <c r="B35" s="31">
        <v>2007</v>
      </c>
      <c r="C35" s="31" t="s">
        <v>807</v>
      </c>
      <c r="D35" s="31" t="s">
        <v>808</v>
      </c>
      <c r="E35" s="31" t="s">
        <v>786</v>
      </c>
      <c r="F35" s="31" t="s">
        <v>33</v>
      </c>
      <c r="G35" s="30">
        <v>12</v>
      </c>
      <c r="H35" s="30" t="s">
        <v>33</v>
      </c>
      <c r="I35" s="30">
        <v>5</v>
      </c>
      <c r="J35" s="185" t="s">
        <v>809</v>
      </c>
      <c r="K35" s="34" t="s">
        <v>848</v>
      </c>
      <c r="L35" s="203" t="s">
        <v>849</v>
      </c>
      <c r="M35" s="31" t="s">
        <v>790</v>
      </c>
      <c r="N35" s="31" t="s">
        <v>791</v>
      </c>
      <c r="O35" s="195">
        <v>242803</v>
      </c>
    </row>
    <row r="36" spans="1:15" s="56" customFormat="1" ht="12.75" customHeight="1">
      <c r="A36" s="31">
        <v>40</v>
      </c>
      <c r="B36" s="31">
        <v>2007</v>
      </c>
      <c r="C36" s="31" t="s">
        <v>807</v>
      </c>
      <c r="D36" s="31" t="s">
        <v>808</v>
      </c>
      <c r="E36" s="31" t="s">
        <v>786</v>
      </c>
      <c r="F36" s="31" t="s">
        <v>33</v>
      </c>
      <c r="G36" s="30">
        <v>12</v>
      </c>
      <c r="H36" s="30" t="s">
        <v>33</v>
      </c>
      <c r="I36" s="30">
        <v>5</v>
      </c>
      <c r="J36" s="185" t="s">
        <v>809</v>
      </c>
      <c r="K36" s="34" t="s">
        <v>850</v>
      </c>
      <c r="L36" s="203" t="s">
        <v>851</v>
      </c>
      <c r="M36" s="31" t="s">
        <v>790</v>
      </c>
      <c r="N36" s="31" t="s">
        <v>791</v>
      </c>
      <c r="O36" s="195">
        <v>241625</v>
      </c>
    </row>
    <row r="37" spans="1:15" s="56" customFormat="1" ht="12.75" customHeight="1">
      <c r="A37" s="31">
        <v>41</v>
      </c>
      <c r="B37" s="31">
        <v>2007</v>
      </c>
      <c r="C37" s="31" t="s">
        <v>807</v>
      </c>
      <c r="D37" s="31" t="s">
        <v>808</v>
      </c>
      <c r="E37" s="31" t="s">
        <v>786</v>
      </c>
      <c r="F37" s="31" t="s">
        <v>33</v>
      </c>
      <c r="G37" s="30">
        <v>12</v>
      </c>
      <c r="H37" s="30" t="s">
        <v>33</v>
      </c>
      <c r="I37" s="30">
        <v>5</v>
      </c>
      <c r="J37" s="185" t="s">
        <v>809</v>
      </c>
      <c r="K37" s="34" t="s">
        <v>852</v>
      </c>
      <c r="L37" s="203" t="s">
        <v>853</v>
      </c>
      <c r="M37" s="31" t="s">
        <v>790</v>
      </c>
      <c r="N37" s="31" t="s">
        <v>791</v>
      </c>
      <c r="O37" s="195">
        <v>242454</v>
      </c>
    </row>
    <row r="38" spans="1:15" s="56" customFormat="1" ht="12.75" customHeight="1">
      <c r="A38" s="31">
        <v>42</v>
      </c>
      <c r="B38" s="31">
        <v>2007</v>
      </c>
      <c r="C38" s="31" t="s">
        <v>807</v>
      </c>
      <c r="D38" s="31" t="s">
        <v>808</v>
      </c>
      <c r="E38" s="31" t="s">
        <v>786</v>
      </c>
      <c r="F38" s="31" t="s">
        <v>33</v>
      </c>
      <c r="G38" s="30">
        <v>12</v>
      </c>
      <c r="H38" s="30" t="s">
        <v>33</v>
      </c>
      <c r="I38" s="30">
        <v>5</v>
      </c>
      <c r="J38" s="185" t="s">
        <v>809</v>
      </c>
      <c r="K38" s="34" t="s">
        <v>854</v>
      </c>
      <c r="L38" s="203" t="s">
        <v>855</v>
      </c>
      <c r="M38" s="31" t="s">
        <v>790</v>
      </c>
      <c r="N38" s="31" t="s">
        <v>791</v>
      </c>
      <c r="O38" s="195">
        <v>253349</v>
      </c>
    </row>
    <row r="39" spans="1:15" s="56" customFormat="1" ht="12.75" customHeight="1">
      <c r="A39" s="31">
        <v>43</v>
      </c>
      <c r="B39" s="31">
        <v>2007</v>
      </c>
      <c r="C39" s="31" t="s">
        <v>807</v>
      </c>
      <c r="D39" s="31" t="s">
        <v>808</v>
      </c>
      <c r="E39" s="31" t="s">
        <v>786</v>
      </c>
      <c r="F39" s="31" t="s">
        <v>33</v>
      </c>
      <c r="G39" s="30">
        <v>12</v>
      </c>
      <c r="H39" s="30" t="s">
        <v>33</v>
      </c>
      <c r="I39" s="30">
        <v>5</v>
      </c>
      <c r="J39" s="185" t="s">
        <v>809</v>
      </c>
      <c r="K39" s="34" t="s">
        <v>856</v>
      </c>
      <c r="L39" s="203" t="s">
        <v>857</v>
      </c>
      <c r="M39" s="31" t="s">
        <v>790</v>
      </c>
      <c r="N39" s="31" t="s">
        <v>791</v>
      </c>
      <c r="O39" s="195">
        <v>237293</v>
      </c>
    </row>
    <row r="40" spans="1:15" s="56" customFormat="1" ht="12.75" customHeight="1">
      <c r="A40" s="31">
        <v>44</v>
      </c>
      <c r="B40" s="31">
        <v>2007</v>
      </c>
      <c r="C40" s="31" t="s">
        <v>807</v>
      </c>
      <c r="D40" s="31" t="s">
        <v>808</v>
      </c>
      <c r="E40" s="31" t="s">
        <v>786</v>
      </c>
      <c r="F40" s="31" t="s">
        <v>33</v>
      </c>
      <c r="G40" s="30">
        <v>12</v>
      </c>
      <c r="H40" s="30" t="s">
        <v>33</v>
      </c>
      <c r="I40" s="30">
        <v>5</v>
      </c>
      <c r="J40" s="185" t="s">
        <v>809</v>
      </c>
      <c r="K40" s="34" t="s">
        <v>858</v>
      </c>
      <c r="L40" s="203" t="s">
        <v>859</v>
      </c>
      <c r="M40" s="31" t="s">
        <v>790</v>
      </c>
      <c r="N40" s="31" t="s">
        <v>791</v>
      </c>
      <c r="O40" s="195">
        <v>258958</v>
      </c>
    </row>
    <row r="41" spans="1:15" s="56" customFormat="1" ht="12.75" customHeight="1">
      <c r="A41" s="31">
        <v>45</v>
      </c>
      <c r="B41" s="31">
        <v>2007</v>
      </c>
      <c r="C41" s="31" t="s">
        <v>807</v>
      </c>
      <c r="D41" s="31" t="s">
        <v>808</v>
      </c>
      <c r="E41" s="31" t="s">
        <v>786</v>
      </c>
      <c r="F41" s="31" t="s">
        <v>33</v>
      </c>
      <c r="G41" s="30">
        <v>12</v>
      </c>
      <c r="H41" s="30" t="s">
        <v>33</v>
      </c>
      <c r="I41" s="30">
        <v>5</v>
      </c>
      <c r="J41" s="185" t="s">
        <v>809</v>
      </c>
      <c r="K41" s="34" t="s">
        <v>860</v>
      </c>
      <c r="L41" s="203" t="s">
        <v>861</v>
      </c>
      <c r="M41" s="31" t="s">
        <v>790</v>
      </c>
      <c r="N41" s="31" t="s">
        <v>791</v>
      </c>
      <c r="O41" s="195">
        <v>259937</v>
      </c>
    </row>
    <row r="42" spans="1:15" s="56" customFormat="1" ht="12.75" customHeight="1">
      <c r="A42" s="31">
        <v>46</v>
      </c>
      <c r="B42" s="31">
        <v>2007</v>
      </c>
      <c r="C42" s="31" t="s">
        <v>807</v>
      </c>
      <c r="D42" s="31" t="s">
        <v>808</v>
      </c>
      <c r="E42" s="31" t="s">
        <v>786</v>
      </c>
      <c r="F42" s="31" t="s">
        <v>33</v>
      </c>
      <c r="G42" s="30">
        <v>12</v>
      </c>
      <c r="H42" s="30" t="s">
        <v>33</v>
      </c>
      <c r="I42" s="30">
        <v>5</v>
      </c>
      <c r="J42" s="185" t="s">
        <v>809</v>
      </c>
      <c r="K42" s="34" t="s">
        <v>862</v>
      </c>
      <c r="L42" s="203" t="s">
        <v>863</v>
      </c>
      <c r="M42" s="31" t="s">
        <v>790</v>
      </c>
      <c r="N42" s="31" t="s">
        <v>791</v>
      </c>
      <c r="O42" s="195">
        <v>257131</v>
      </c>
    </row>
    <row r="43" spans="1:15" s="56" customFormat="1" ht="12.75" customHeight="1">
      <c r="A43" s="31">
        <v>47</v>
      </c>
      <c r="B43" s="31">
        <v>2007</v>
      </c>
      <c r="C43" s="31" t="s">
        <v>807</v>
      </c>
      <c r="D43" s="31" t="s">
        <v>808</v>
      </c>
      <c r="E43" s="31" t="s">
        <v>786</v>
      </c>
      <c r="F43" s="31" t="s">
        <v>33</v>
      </c>
      <c r="G43" s="30">
        <v>12</v>
      </c>
      <c r="H43" s="30" t="s">
        <v>33</v>
      </c>
      <c r="I43" s="30">
        <v>5</v>
      </c>
      <c r="J43" s="185" t="s">
        <v>809</v>
      </c>
      <c r="K43" s="34" t="s">
        <v>864</v>
      </c>
      <c r="L43" s="203" t="s">
        <v>865</v>
      </c>
      <c r="M43" s="31" t="s">
        <v>790</v>
      </c>
      <c r="N43" s="31" t="s">
        <v>791</v>
      </c>
      <c r="O43" s="195">
        <v>239284</v>
      </c>
    </row>
    <row r="44" spans="1:15" s="56" customFormat="1" ht="12.75" customHeight="1">
      <c r="A44" s="31">
        <v>48</v>
      </c>
      <c r="B44" s="31">
        <v>2007</v>
      </c>
      <c r="C44" s="31" t="s">
        <v>807</v>
      </c>
      <c r="D44" s="31" t="s">
        <v>808</v>
      </c>
      <c r="E44" s="31" t="s">
        <v>786</v>
      </c>
      <c r="F44" s="31" t="s">
        <v>33</v>
      </c>
      <c r="G44" s="30">
        <v>12</v>
      </c>
      <c r="H44" s="30" t="s">
        <v>33</v>
      </c>
      <c r="I44" s="30">
        <v>5</v>
      </c>
      <c r="J44" s="185" t="s">
        <v>809</v>
      </c>
      <c r="K44" s="34" t="s">
        <v>866</v>
      </c>
      <c r="L44" s="194" t="s">
        <v>867</v>
      </c>
      <c r="M44" s="31" t="s">
        <v>790</v>
      </c>
      <c r="N44" s="31" t="s">
        <v>791</v>
      </c>
      <c r="O44" s="195">
        <v>259359</v>
      </c>
    </row>
    <row r="45" spans="1:15" s="56" customFormat="1" ht="12.75" customHeight="1">
      <c r="A45" s="31">
        <v>49</v>
      </c>
      <c r="B45" s="31">
        <v>2007</v>
      </c>
      <c r="C45" s="31" t="s">
        <v>807</v>
      </c>
      <c r="D45" s="31" t="s">
        <v>808</v>
      </c>
      <c r="E45" s="31" t="s">
        <v>786</v>
      </c>
      <c r="F45" s="31" t="s">
        <v>33</v>
      </c>
      <c r="G45" s="30">
        <v>12</v>
      </c>
      <c r="H45" s="30" t="s">
        <v>33</v>
      </c>
      <c r="I45" s="30">
        <v>5</v>
      </c>
      <c r="J45" s="185" t="s">
        <v>809</v>
      </c>
      <c r="K45" s="34" t="s">
        <v>868</v>
      </c>
      <c r="L45" s="194" t="s">
        <v>869</v>
      </c>
      <c r="M45" s="31" t="s">
        <v>790</v>
      </c>
      <c r="N45" s="31" t="s">
        <v>791</v>
      </c>
      <c r="O45" s="195">
        <v>230872</v>
      </c>
    </row>
    <row r="46" spans="1:15" s="56" customFormat="1" ht="12.75" customHeight="1">
      <c r="A46" s="31">
        <v>50</v>
      </c>
      <c r="B46" s="31">
        <v>2007</v>
      </c>
      <c r="C46" s="31" t="s">
        <v>807</v>
      </c>
      <c r="D46" s="31" t="s">
        <v>808</v>
      </c>
      <c r="E46" s="31" t="s">
        <v>786</v>
      </c>
      <c r="F46" s="31" t="s">
        <v>33</v>
      </c>
      <c r="G46" s="30">
        <v>12</v>
      </c>
      <c r="H46" s="30" t="s">
        <v>33</v>
      </c>
      <c r="I46" s="30">
        <v>5</v>
      </c>
      <c r="J46" s="185" t="s">
        <v>809</v>
      </c>
      <c r="K46" s="34" t="s">
        <v>870</v>
      </c>
      <c r="L46" s="194" t="s">
        <v>871</v>
      </c>
      <c r="M46" s="31" t="s">
        <v>790</v>
      </c>
      <c r="N46" s="31" t="s">
        <v>791</v>
      </c>
      <c r="O46" s="195">
        <v>253793</v>
      </c>
    </row>
    <row r="47" spans="1:15" s="56" customFormat="1" ht="12.75" customHeight="1">
      <c r="A47" s="31">
        <v>51</v>
      </c>
      <c r="B47" s="31">
        <v>2007</v>
      </c>
      <c r="C47" s="31" t="s">
        <v>807</v>
      </c>
      <c r="D47" s="31" t="s">
        <v>808</v>
      </c>
      <c r="E47" s="31" t="s">
        <v>786</v>
      </c>
      <c r="F47" s="31" t="s">
        <v>33</v>
      </c>
      <c r="G47" s="30">
        <v>12</v>
      </c>
      <c r="H47" s="30" t="s">
        <v>33</v>
      </c>
      <c r="I47" s="30">
        <v>5</v>
      </c>
      <c r="J47" s="185" t="s">
        <v>809</v>
      </c>
      <c r="K47" s="34" t="s">
        <v>872</v>
      </c>
      <c r="L47" s="194" t="s">
        <v>873</v>
      </c>
      <c r="M47" s="31" t="s">
        <v>790</v>
      </c>
      <c r="N47" s="31" t="s">
        <v>791</v>
      </c>
      <c r="O47" s="195">
        <v>261696</v>
      </c>
    </row>
    <row r="48" spans="1:15" s="56" customFormat="1" ht="12.75" customHeight="1">
      <c r="A48" s="199">
        <v>52</v>
      </c>
      <c r="B48" s="199">
        <v>2007</v>
      </c>
      <c r="C48" s="199" t="s">
        <v>807</v>
      </c>
      <c r="D48" s="199" t="s">
        <v>808</v>
      </c>
      <c r="E48" s="199" t="s">
        <v>786</v>
      </c>
      <c r="F48" s="199" t="s">
        <v>33</v>
      </c>
      <c r="G48" s="197">
        <v>12</v>
      </c>
      <c r="H48" s="197" t="s">
        <v>33</v>
      </c>
      <c r="I48" s="197">
        <v>5</v>
      </c>
      <c r="J48" s="46" t="s">
        <v>809</v>
      </c>
      <c r="K48" s="204" t="s">
        <v>874</v>
      </c>
      <c r="L48" s="198" t="s">
        <v>875</v>
      </c>
      <c r="M48" s="199" t="s">
        <v>790</v>
      </c>
      <c r="N48" s="199" t="s">
        <v>791</v>
      </c>
      <c r="O48" s="195">
        <v>246272</v>
      </c>
    </row>
    <row r="49" spans="1:15" s="56" customFormat="1" ht="12.75" customHeight="1">
      <c r="A49" s="200">
        <f>COUNT(B16:B48)</f>
        <v>33</v>
      </c>
      <c r="B49" s="405" t="s">
        <v>876</v>
      </c>
      <c r="C49" s="412"/>
      <c r="D49" s="412"/>
      <c r="E49" s="412"/>
      <c r="F49" s="412"/>
      <c r="G49" s="412"/>
      <c r="H49" s="412"/>
      <c r="I49" s="15"/>
      <c r="J49" s="15"/>
      <c r="K49" s="16"/>
      <c r="L49" s="16"/>
      <c r="M49" s="46"/>
      <c r="N49" s="46"/>
      <c r="O49" s="46"/>
    </row>
    <row r="50" spans="1:15" s="56" customFormat="1" ht="5.25" customHeight="1">
      <c r="A50" s="44"/>
      <c r="B50" s="376"/>
      <c r="C50" s="376"/>
      <c r="D50" s="376"/>
      <c r="E50" s="376"/>
      <c r="F50" s="376"/>
      <c r="G50" s="376"/>
      <c r="H50" s="376"/>
      <c r="I50" s="70"/>
      <c r="J50" s="70"/>
      <c r="K50" s="70"/>
      <c r="L50" s="70"/>
      <c r="M50" s="70"/>
      <c r="N50" s="70"/>
      <c r="O50" s="70"/>
    </row>
    <row r="51" spans="1:15" s="56" customFormat="1" ht="12.75" customHeight="1">
      <c r="A51" s="200"/>
      <c r="B51" s="405"/>
      <c r="C51" s="405"/>
      <c r="D51" s="405"/>
      <c r="E51" s="81"/>
      <c r="F51" s="81"/>
      <c r="G51" s="81"/>
      <c r="H51" s="81"/>
      <c r="I51" s="70"/>
      <c r="J51" s="70"/>
      <c r="K51" s="70"/>
      <c r="L51" s="70"/>
      <c r="M51" s="70"/>
      <c r="N51" s="70"/>
      <c r="O51" s="70"/>
    </row>
    <row r="52" spans="1:15">
      <c r="A52" s="200">
        <v>41</v>
      </c>
      <c r="B52" s="405" t="s">
        <v>877</v>
      </c>
      <c r="C52" s="405"/>
      <c r="D52" s="405"/>
      <c r="E52" s="81"/>
      <c r="F52" s="81"/>
      <c r="G52" s="81"/>
      <c r="H52" s="81"/>
      <c r="I52" s="47"/>
      <c r="J52" s="47"/>
      <c r="K52" s="47"/>
      <c r="L52" s="47"/>
      <c r="M52" s="70"/>
      <c r="N52" s="70"/>
      <c r="O52" s="70"/>
    </row>
    <row r="53" spans="1:15">
      <c r="A53" s="200">
        <v>41</v>
      </c>
      <c r="B53" s="405" t="s">
        <v>878</v>
      </c>
      <c r="C53" s="405"/>
      <c r="D53" s="405"/>
      <c r="E53" s="47"/>
      <c r="F53" s="47"/>
      <c r="G53" s="47"/>
      <c r="H53" s="47"/>
      <c r="I53" s="47"/>
      <c r="J53" s="47"/>
      <c r="K53" s="47"/>
      <c r="L53" s="47"/>
      <c r="M53" s="70"/>
      <c r="N53" s="70"/>
      <c r="O53" s="70"/>
    </row>
    <row r="54" spans="1:15">
      <c r="A54" s="70"/>
      <c r="B54" s="70"/>
      <c r="C54" s="70"/>
      <c r="D54" s="70"/>
      <c r="E54" s="47"/>
      <c r="F54" s="47"/>
      <c r="G54" s="47"/>
      <c r="H54" s="47"/>
      <c r="I54" s="47"/>
      <c r="J54" s="47"/>
      <c r="K54" s="47"/>
      <c r="L54" s="47"/>
      <c r="M54" s="70"/>
      <c r="N54" s="70"/>
    </row>
    <row r="55" spans="1:15">
      <c r="A55" s="70"/>
      <c r="B55" s="70"/>
      <c r="C55" s="70"/>
      <c r="D55" s="70"/>
      <c r="E55" s="47"/>
      <c r="F55" s="47"/>
      <c r="G55" s="47"/>
      <c r="H55" s="47"/>
      <c r="I55" s="47"/>
      <c r="J55" s="47"/>
      <c r="K55" s="47"/>
      <c r="L55" s="47"/>
      <c r="M55" s="70"/>
      <c r="N55" s="70"/>
    </row>
    <row r="56" spans="1:15">
      <c r="A56" s="70"/>
      <c r="B56" s="70"/>
      <c r="C56" s="70"/>
      <c r="D56" s="70"/>
      <c r="E56" s="47"/>
      <c r="F56" s="47"/>
      <c r="G56" s="47"/>
      <c r="H56" s="47"/>
      <c r="I56" s="47"/>
      <c r="J56" s="47"/>
      <c r="K56" s="47"/>
      <c r="L56" s="47"/>
      <c r="M56" s="70"/>
      <c r="N56" s="70"/>
    </row>
    <row r="57" spans="1:15">
      <c r="A57" s="70"/>
      <c r="B57" s="70"/>
      <c r="C57" s="70"/>
      <c r="D57" s="70"/>
      <c r="E57" s="47"/>
      <c r="F57" s="47"/>
      <c r="G57" s="47"/>
      <c r="H57" s="47"/>
      <c r="I57" s="47"/>
      <c r="J57" s="47"/>
      <c r="K57" s="47"/>
      <c r="L57" s="47"/>
      <c r="M57" s="70"/>
      <c r="N57" s="70"/>
    </row>
    <row r="58" spans="1:15">
      <c r="A58" s="70"/>
      <c r="B58" s="70"/>
      <c r="C58" s="70"/>
      <c r="D58" s="70"/>
      <c r="E58" s="47"/>
      <c r="F58" s="47"/>
      <c r="G58" s="47"/>
      <c r="H58" s="47"/>
      <c r="I58" s="47"/>
      <c r="J58" s="47"/>
      <c r="K58" s="47"/>
      <c r="L58" s="47"/>
      <c r="M58" s="70"/>
      <c r="N58" s="70"/>
    </row>
    <row r="59" spans="1:15">
      <c r="A59" s="70"/>
      <c r="B59" s="70"/>
      <c r="C59" s="70"/>
      <c r="D59" s="70"/>
      <c r="E59" s="47"/>
      <c r="F59" s="47"/>
      <c r="G59" s="47"/>
      <c r="H59" s="47"/>
      <c r="I59" s="47"/>
      <c r="J59" s="47"/>
      <c r="K59" s="47"/>
      <c r="L59" s="47"/>
      <c r="M59" s="70"/>
      <c r="N59" s="70"/>
    </row>
    <row r="60" spans="1:15">
      <c r="A60" s="70"/>
      <c r="B60" s="70"/>
      <c r="C60" s="70"/>
      <c r="D60" s="70"/>
      <c r="E60" s="47"/>
      <c r="F60" s="47"/>
      <c r="G60" s="47"/>
      <c r="H60" s="47"/>
      <c r="I60" s="47"/>
      <c r="J60" s="47"/>
      <c r="K60" s="47"/>
      <c r="L60" s="47"/>
      <c r="M60" s="70"/>
      <c r="N60" s="70"/>
    </row>
    <row r="61" spans="1:15">
      <c r="A61" s="70"/>
      <c r="B61" s="70"/>
      <c r="C61" s="70"/>
      <c r="D61" s="70"/>
      <c r="E61" s="47"/>
      <c r="F61" s="47"/>
      <c r="G61" s="47"/>
      <c r="H61" s="47"/>
      <c r="I61" s="47"/>
      <c r="J61" s="47"/>
      <c r="K61" s="47"/>
      <c r="L61" s="47"/>
      <c r="M61" s="70"/>
      <c r="N61" s="70"/>
    </row>
    <row r="62" spans="1:15">
      <c r="A62" s="70"/>
      <c r="B62" s="70"/>
      <c r="C62" s="70"/>
      <c r="D62" s="70"/>
      <c r="E62" s="47"/>
      <c r="F62" s="47"/>
      <c r="G62" s="47"/>
      <c r="H62" s="47"/>
      <c r="I62" s="47"/>
      <c r="J62" s="47"/>
      <c r="K62" s="47"/>
      <c r="L62" s="47"/>
      <c r="M62" s="70"/>
      <c r="N62" s="70"/>
    </row>
    <row r="63" spans="1:15">
      <c r="A63" s="70"/>
      <c r="B63" s="70"/>
      <c r="C63" s="70"/>
      <c r="D63" s="70"/>
      <c r="E63" s="47"/>
      <c r="F63" s="47"/>
      <c r="G63" s="47"/>
      <c r="H63" s="47"/>
      <c r="I63" s="47"/>
      <c r="J63" s="47"/>
      <c r="K63" s="47"/>
      <c r="L63" s="47"/>
      <c r="M63" s="70"/>
      <c r="N63" s="70"/>
    </row>
    <row r="64" spans="1:15">
      <c r="A64" s="70"/>
      <c r="B64" s="70"/>
      <c r="C64" s="70"/>
      <c r="D64" s="70"/>
      <c r="E64" s="47"/>
      <c r="F64" s="47"/>
      <c r="G64" s="47"/>
      <c r="H64" s="47"/>
      <c r="I64" s="47"/>
      <c r="J64" s="47"/>
      <c r="K64" s="47"/>
      <c r="L64" s="47"/>
      <c r="M64" s="70"/>
      <c r="N64" s="70"/>
    </row>
    <row r="65" spans="1:14">
      <c r="A65" s="70"/>
      <c r="B65" s="70"/>
      <c r="C65" s="70"/>
      <c r="D65" s="70"/>
      <c r="E65" s="47"/>
      <c r="F65" s="47"/>
      <c r="G65" s="47"/>
      <c r="H65" s="47"/>
      <c r="I65" s="47"/>
      <c r="J65" s="47"/>
      <c r="K65" s="47"/>
      <c r="L65" s="47"/>
      <c r="M65" s="70"/>
      <c r="N65" s="70"/>
    </row>
    <row r="66" spans="1:14">
      <c r="A66" s="70"/>
      <c r="B66" s="70"/>
      <c r="C66" s="70"/>
      <c r="D66" s="70"/>
      <c r="E66" s="47"/>
      <c r="F66" s="47"/>
      <c r="G66" s="47"/>
      <c r="H66" s="47"/>
      <c r="I66" s="47"/>
      <c r="J66" s="47"/>
      <c r="K66" s="47"/>
      <c r="L66" s="47"/>
      <c r="M66" s="70"/>
      <c r="N66" s="70"/>
    </row>
    <row r="67" spans="1:14">
      <c r="A67" s="70"/>
      <c r="B67" s="70"/>
      <c r="C67" s="70"/>
      <c r="D67" s="70"/>
      <c r="E67" s="47"/>
      <c r="F67" s="47"/>
      <c r="G67" s="47"/>
      <c r="H67" s="47"/>
      <c r="I67" s="47"/>
      <c r="J67" s="47"/>
      <c r="K67" s="47"/>
      <c r="L67" s="47"/>
      <c r="M67" s="70"/>
      <c r="N67" s="70"/>
    </row>
    <row r="68" spans="1:14">
      <c r="A68" s="70"/>
      <c r="B68" s="70"/>
      <c r="C68" s="70"/>
      <c r="D68" s="70"/>
      <c r="E68" s="47"/>
      <c r="F68" s="47"/>
      <c r="G68" s="47"/>
      <c r="H68" s="47"/>
      <c r="I68" s="47"/>
      <c r="J68" s="47"/>
      <c r="K68" s="47"/>
      <c r="L68" s="47"/>
      <c r="M68" s="70"/>
      <c r="N68" s="70"/>
    </row>
    <row r="69" spans="1:14">
      <c r="A69" s="70"/>
      <c r="B69" s="70"/>
      <c r="C69" s="70"/>
      <c r="D69" s="70"/>
      <c r="E69" s="47"/>
      <c r="F69" s="47"/>
      <c r="G69" s="47"/>
      <c r="H69" s="47"/>
      <c r="I69" s="47"/>
      <c r="J69" s="47"/>
      <c r="K69" s="47"/>
      <c r="L69" s="47"/>
      <c r="M69" s="70"/>
      <c r="N69" s="70"/>
    </row>
    <row r="70" spans="1:14">
      <c r="A70" s="70"/>
      <c r="B70" s="70"/>
      <c r="C70" s="70"/>
      <c r="D70" s="70"/>
      <c r="E70" s="47"/>
      <c r="F70" s="47"/>
      <c r="G70" s="47"/>
      <c r="H70" s="47"/>
      <c r="I70" s="47"/>
      <c r="J70" s="47"/>
      <c r="K70" s="47"/>
      <c r="L70" s="47"/>
      <c r="M70" s="70"/>
      <c r="N70" s="70"/>
    </row>
    <row r="71" spans="1:14">
      <c r="A71" s="70"/>
      <c r="B71" s="70"/>
      <c r="C71" s="70"/>
      <c r="D71" s="70"/>
      <c r="E71" s="47"/>
      <c r="F71" s="47"/>
      <c r="G71" s="47"/>
      <c r="H71" s="47"/>
      <c r="I71" s="47"/>
      <c r="J71" s="47"/>
      <c r="K71" s="47"/>
      <c r="L71" s="47"/>
      <c r="M71" s="70"/>
      <c r="N71" s="70"/>
    </row>
    <row r="72" spans="1:14">
      <c r="A72" s="70"/>
      <c r="B72" s="70"/>
      <c r="C72" s="70"/>
      <c r="D72" s="70"/>
      <c r="E72" s="47"/>
      <c r="F72" s="47"/>
      <c r="G72" s="47"/>
      <c r="H72" s="47"/>
      <c r="I72" s="47"/>
      <c r="J72" s="47"/>
      <c r="K72" s="47"/>
      <c r="L72" s="47"/>
      <c r="M72" s="70"/>
      <c r="N72" s="70"/>
    </row>
    <row r="73" spans="1:14">
      <c r="A73" s="70"/>
      <c r="B73" s="70"/>
      <c r="C73" s="70"/>
      <c r="D73" s="70"/>
      <c r="E73" s="47"/>
      <c r="F73" s="47"/>
      <c r="G73" s="47"/>
      <c r="H73" s="47"/>
      <c r="I73" s="47"/>
      <c r="J73" s="47"/>
      <c r="K73" s="47"/>
      <c r="L73" s="47"/>
      <c r="M73" s="70"/>
      <c r="N73" s="70"/>
    </row>
    <row r="74" spans="1:14">
      <c r="A74" s="70"/>
      <c r="B74" s="70"/>
      <c r="C74" s="70"/>
      <c r="D74" s="70"/>
      <c r="E74" s="47"/>
      <c r="F74" s="47"/>
      <c r="G74" s="47"/>
      <c r="H74" s="47"/>
      <c r="I74" s="47"/>
      <c r="J74" s="47"/>
      <c r="K74" s="47"/>
      <c r="L74" s="47"/>
      <c r="M74" s="70"/>
      <c r="N74" s="70"/>
    </row>
    <row r="75" spans="1:14">
      <c r="A75" s="70"/>
      <c r="B75" s="70"/>
      <c r="C75" s="70"/>
      <c r="D75" s="70"/>
      <c r="E75" s="47"/>
      <c r="F75" s="47"/>
      <c r="G75" s="47"/>
      <c r="H75" s="47"/>
      <c r="I75" s="47"/>
      <c r="J75" s="47"/>
      <c r="K75" s="47"/>
      <c r="L75" s="47"/>
      <c r="M75" s="70"/>
      <c r="N75" s="70"/>
    </row>
    <row r="76" spans="1:14">
      <c r="A76" s="70"/>
      <c r="B76" s="70"/>
      <c r="C76" s="70"/>
      <c r="D76" s="70"/>
      <c r="E76" s="47"/>
      <c r="F76" s="47"/>
      <c r="G76" s="47"/>
      <c r="H76" s="47"/>
      <c r="I76" s="47"/>
      <c r="J76" s="47"/>
      <c r="K76" s="47"/>
      <c r="L76" s="47"/>
      <c r="M76" s="70"/>
      <c r="N76" s="70"/>
    </row>
    <row r="77" spans="1:14">
      <c r="A77" s="70"/>
      <c r="B77" s="70"/>
      <c r="C77" s="70"/>
      <c r="D77" s="70"/>
      <c r="E77" s="47"/>
      <c r="F77" s="47"/>
      <c r="G77" s="47"/>
      <c r="H77" s="47"/>
      <c r="I77" s="47"/>
      <c r="J77" s="47"/>
      <c r="K77" s="47"/>
      <c r="L77" s="47"/>
      <c r="M77" s="70"/>
      <c r="N77" s="70"/>
    </row>
    <row r="78" spans="1:14">
      <c r="A78" s="70"/>
      <c r="B78" s="70"/>
      <c r="C78" s="70"/>
      <c r="D78" s="70"/>
      <c r="E78" s="47"/>
      <c r="F78" s="47"/>
      <c r="G78" s="47"/>
      <c r="H78" s="47"/>
      <c r="I78" s="47"/>
      <c r="J78" s="47"/>
      <c r="K78" s="47"/>
      <c r="L78" s="47"/>
      <c r="M78" s="70"/>
      <c r="N78" s="70"/>
    </row>
    <row r="79" spans="1:14">
      <c r="A79" s="70"/>
      <c r="B79" s="70"/>
      <c r="C79" s="70"/>
      <c r="D79" s="70"/>
      <c r="E79" s="47"/>
      <c r="F79" s="47"/>
      <c r="G79" s="47"/>
      <c r="H79" s="47"/>
      <c r="I79" s="47"/>
      <c r="J79" s="47"/>
      <c r="K79" s="47"/>
      <c r="L79" s="47"/>
      <c r="M79" s="70"/>
      <c r="N79" s="70"/>
    </row>
    <row r="80" spans="1:14">
      <c r="A80" s="70"/>
      <c r="B80" s="70"/>
      <c r="C80" s="70"/>
      <c r="D80" s="70"/>
      <c r="E80" s="47"/>
      <c r="F80" s="47"/>
      <c r="G80" s="47"/>
      <c r="H80" s="47"/>
      <c r="I80" s="47"/>
      <c r="J80" s="47"/>
      <c r="K80" s="47"/>
      <c r="L80" s="47"/>
      <c r="M80" s="70"/>
      <c r="N80" s="70"/>
    </row>
    <row r="81" spans="1:14">
      <c r="A81" s="70"/>
      <c r="B81" s="70"/>
      <c r="C81" s="70"/>
      <c r="D81" s="70"/>
      <c r="E81" s="47"/>
      <c r="F81" s="47"/>
      <c r="G81" s="47"/>
      <c r="H81" s="47"/>
      <c r="I81" s="47"/>
      <c r="J81" s="47"/>
      <c r="K81" s="47"/>
      <c r="L81" s="47"/>
      <c r="M81" s="70"/>
      <c r="N81" s="70"/>
    </row>
    <row r="82" spans="1:14">
      <c r="A82" s="70"/>
      <c r="B82" s="70"/>
      <c r="C82" s="70"/>
      <c r="D82" s="70"/>
      <c r="E82" s="47"/>
      <c r="F82" s="47"/>
      <c r="G82" s="47"/>
      <c r="H82" s="47"/>
      <c r="I82" s="47"/>
      <c r="J82" s="47"/>
      <c r="K82" s="47"/>
      <c r="L82" s="47"/>
      <c r="M82" s="70"/>
      <c r="N82" s="70"/>
    </row>
    <row r="83" spans="1:14">
      <c r="A83" s="70"/>
      <c r="B83" s="70"/>
      <c r="C83" s="70"/>
      <c r="D83" s="70"/>
      <c r="E83" s="47"/>
      <c r="F83" s="47"/>
      <c r="G83" s="47"/>
      <c r="H83" s="47"/>
      <c r="I83" s="47"/>
      <c r="J83" s="47"/>
      <c r="K83" s="47"/>
      <c r="L83" s="47"/>
      <c r="M83" s="70"/>
      <c r="N83" s="70"/>
    </row>
    <row r="84" spans="1:14">
      <c r="A84" s="70"/>
      <c r="B84" s="70"/>
      <c r="C84" s="70"/>
      <c r="D84" s="70"/>
      <c r="E84" s="47"/>
      <c r="F84" s="47"/>
      <c r="G84" s="47"/>
      <c r="H84" s="47"/>
      <c r="I84" s="47"/>
      <c r="J84" s="47"/>
      <c r="K84" s="47"/>
      <c r="L84" s="47"/>
      <c r="M84" s="70"/>
      <c r="N84" s="70"/>
    </row>
    <row r="85" spans="1:14">
      <c r="A85" s="70"/>
      <c r="B85" s="70"/>
      <c r="C85" s="70"/>
      <c r="D85" s="70"/>
      <c r="E85" s="47"/>
      <c r="F85" s="47"/>
      <c r="G85" s="47"/>
      <c r="H85" s="47"/>
      <c r="I85" s="47"/>
      <c r="J85" s="47"/>
      <c r="K85" s="47"/>
      <c r="L85" s="47"/>
      <c r="M85" s="70"/>
      <c r="N85" s="70"/>
    </row>
    <row r="86" spans="1:14">
      <c r="A86" s="70"/>
      <c r="B86" s="70"/>
      <c r="C86" s="70"/>
      <c r="D86" s="70"/>
      <c r="E86" s="47"/>
      <c r="F86" s="47"/>
      <c r="G86" s="47"/>
      <c r="H86" s="47"/>
      <c r="I86" s="47"/>
      <c r="J86" s="47"/>
      <c r="K86" s="47"/>
      <c r="L86" s="47"/>
      <c r="M86" s="70"/>
      <c r="N86" s="70"/>
    </row>
    <row r="87" spans="1:14">
      <c r="A87" s="70"/>
      <c r="B87" s="70"/>
      <c r="C87" s="70"/>
      <c r="D87" s="70"/>
      <c r="E87" s="47"/>
      <c r="F87" s="47"/>
      <c r="G87" s="47"/>
      <c r="H87" s="47"/>
      <c r="I87" s="47"/>
      <c r="J87" s="47"/>
      <c r="K87" s="47"/>
      <c r="L87" s="47"/>
      <c r="M87" s="70"/>
      <c r="N87" s="70"/>
    </row>
    <row r="88" spans="1:14">
      <c r="A88" s="70"/>
      <c r="B88" s="70"/>
      <c r="C88" s="70"/>
      <c r="D88" s="70"/>
      <c r="E88" s="47"/>
      <c r="F88" s="47"/>
      <c r="G88" s="47"/>
      <c r="H88" s="47"/>
      <c r="I88" s="47"/>
      <c r="J88" s="47"/>
      <c r="K88" s="47"/>
      <c r="L88" s="47"/>
      <c r="M88" s="70"/>
      <c r="N88" s="70"/>
    </row>
    <row r="89" spans="1:14">
      <c r="A89" s="70"/>
      <c r="B89" s="70"/>
      <c r="C89" s="70"/>
      <c r="D89" s="70"/>
      <c r="E89" s="47"/>
      <c r="F89" s="47"/>
      <c r="G89" s="47"/>
      <c r="H89" s="47"/>
      <c r="I89" s="47"/>
      <c r="J89" s="47"/>
      <c r="K89" s="47"/>
      <c r="L89" s="47"/>
      <c r="M89" s="70"/>
      <c r="N89" s="70"/>
    </row>
    <row r="90" spans="1:14">
      <c r="A90" s="70"/>
      <c r="B90" s="70"/>
      <c r="C90" s="70"/>
      <c r="D90" s="70"/>
      <c r="E90" s="47"/>
      <c r="F90" s="47"/>
      <c r="G90" s="47"/>
      <c r="H90" s="47"/>
      <c r="I90" s="47"/>
      <c r="J90" s="47"/>
      <c r="K90" s="47"/>
      <c r="L90" s="47"/>
      <c r="M90" s="70"/>
      <c r="N90" s="70"/>
    </row>
    <row r="91" spans="1:14">
      <c r="A91" s="70"/>
      <c r="B91" s="70"/>
      <c r="C91" s="70"/>
      <c r="D91" s="70"/>
      <c r="E91" s="47"/>
      <c r="F91" s="47"/>
      <c r="G91" s="47"/>
      <c r="H91" s="47"/>
      <c r="I91" s="47"/>
      <c r="J91" s="47"/>
      <c r="K91" s="47"/>
      <c r="L91" s="47"/>
      <c r="M91" s="70"/>
      <c r="N91" s="70"/>
    </row>
    <row r="92" spans="1:14">
      <c r="A92" s="70"/>
      <c r="B92" s="70"/>
      <c r="C92" s="70"/>
      <c r="D92" s="70"/>
      <c r="E92" s="47"/>
      <c r="F92" s="47"/>
      <c r="G92" s="47"/>
      <c r="H92" s="47"/>
      <c r="I92" s="47"/>
      <c r="J92" s="47"/>
      <c r="K92" s="47"/>
      <c r="L92" s="47"/>
      <c r="M92" s="70"/>
      <c r="N92" s="70"/>
    </row>
    <row r="93" spans="1:14">
      <c r="A93" s="70"/>
      <c r="B93" s="70"/>
      <c r="C93" s="70"/>
      <c r="D93" s="70"/>
      <c r="E93" s="47"/>
      <c r="F93" s="47"/>
      <c r="G93" s="47"/>
      <c r="H93" s="47"/>
      <c r="I93" s="47"/>
      <c r="J93" s="47"/>
      <c r="K93" s="47"/>
      <c r="L93" s="47"/>
      <c r="M93" s="70"/>
      <c r="N93" s="70"/>
    </row>
    <row r="94" spans="1:14">
      <c r="A94" s="70"/>
      <c r="B94" s="70"/>
      <c r="C94" s="70"/>
      <c r="D94" s="70"/>
      <c r="E94" s="47"/>
      <c r="F94" s="47"/>
      <c r="G94" s="47"/>
      <c r="H94" s="47"/>
      <c r="I94" s="47"/>
      <c r="J94" s="47"/>
      <c r="K94" s="47"/>
      <c r="L94" s="47"/>
      <c r="M94" s="70"/>
      <c r="N94" s="70"/>
    </row>
    <row r="95" spans="1:14">
      <c r="A95" s="70"/>
      <c r="B95" s="70"/>
      <c r="C95" s="70"/>
      <c r="D95" s="70"/>
      <c r="E95" s="47"/>
      <c r="F95" s="47"/>
      <c r="G95" s="47"/>
      <c r="H95" s="47"/>
      <c r="I95" s="47"/>
      <c r="J95" s="47"/>
      <c r="K95" s="47"/>
      <c r="L95" s="47"/>
      <c r="M95" s="70"/>
      <c r="N95" s="70"/>
    </row>
    <row r="96" spans="1:14">
      <c r="A96" s="70"/>
      <c r="B96" s="70"/>
      <c r="C96" s="70"/>
      <c r="D96" s="70"/>
      <c r="E96" s="47"/>
      <c r="F96" s="47"/>
      <c r="G96" s="47"/>
      <c r="H96" s="47"/>
      <c r="I96" s="47"/>
      <c r="J96" s="47"/>
      <c r="K96" s="47"/>
      <c r="L96" s="47"/>
      <c r="M96" s="70"/>
      <c r="N96" s="70"/>
    </row>
    <row r="97" spans="1:14">
      <c r="A97" s="70"/>
      <c r="B97" s="70"/>
      <c r="C97" s="70"/>
      <c r="D97" s="70"/>
      <c r="E97" s="47"/>
      <c r="F97" s="47"/>
      <c r="G97" s="47"/>
      <c r="H97" s="47"/>
      <c r="I97" s="47"/>
      <c r="J97" s="47"/>
      <c r="K97" s="47"/>
      <c r="L97" s="47"/>
      <c r="M97" s="70"/>
      <c r="N97" s="70"/>
    </row>
    <row r="98" spans="1:14">
      <c r="A98" s="70"/>
      <c r="B98" s="70"/>
      <c r="C98" s="70"/>
      <c r="D98" s="70"/>
      <c r="E98" s="47"/>
      <c r="F98" s="47"/>
      <c r="G98" s="47"/>
      <c r="H98" s="47"/>
      <c r="I98" s="47"/>
      <c r="J98" s="47"/>
      <c r="K98" s="47"/>
      <c r="L98" s="47"/>
      <c r="M98" s="70"/>
      <c r="N98" s="70"/>
    </row>
    <row r="99" spans="1:14">
      <c r="A99" s="70"/>
      <c r="B99" s="70"/>
      <c r="C99" s="70"/>
      <c r="D99" s="70"/>
      <c r="E99" s="47"/>
      <c r="F99" s="47"/>
      <c r="G99" s="47"/>
      <c r="H99" s="47"/>
      <c r="I99" s="47"/>
      <c r="J99" s="47"/>
      <c r="K99" s="47"/>
      <c r="L99" s="47"/>
      <c r="M99" s="70"/>
      <c r="N99" s="70"/>
    </row>
    <row r="100" spans="1:14">
      <c r="A100" s="70"/>
      <c r="B100" s="70"/>
      <c r="C100" s="70"/>
      <c r="D100" s="70"/>
      <c r="E100" s="47"/>
      <c r="F100" s="47"/>
      <c r="G100" s="47"/>
      <c r="H100" s="47"/>
      <c r="I100" s="47"/>
      <c r="J100" s="47"/>
      <c r="K100" s="47"/>
      <c r="L100" s="47"/>
      <c r="M100" s="70"/>
      <c r="N100" s="70"/>
    </row>
    <row r="101" spans="1:14">
      <c r="A101" s="70"/>
      <c r="B101" s="70"/>
      <c r="C101" s="70"/>
      <c r="D101" s="70"/>
      <c r="E101" s="47"/>
      <c r="F101" s="47"/>
      <c r="G101" s="47"/>
      <c r="H101" s="47"/>
      <c r="I101" s="47"/>
      <c r="J101" s="47"/>
      <c r="K101" s="47"/>
      <c r="L101" s="47"/>
      <c r="M101" s="70"/>
      <c r="N101" s="70"/>
    </row>
    <row r="102" spans="1:14">
      <c r="A102" s="70"/>
      <c r="B102" s="70"/>
      <c r="C102" s="70"/>
      <c r="D102" s="70"/>
      <c r="E102" s="47"/>
      <c r="F102" s="47"/>
      <c r="G102" s="47"/>
      <c r="H102" s="47"/>
      <c r="I102" s="47"/>
      <c r="J102" s="47"/>
      <c r="K102" s="47"/>
      <c r="L102" s="47"/>
      <c r="M102" s="70"/>
      <c r="N102" s="70"/>
    </row>
    <row r="103" spans="1:14">
      <c r="A103" s="70"/>
      <c r="B103" s="70"/>
      <c r="C103" s="70"/>
      <c r="D103" s="70"/>
      <c r="E103" s="47"/>
      <c r="F103" s="47"/>
      <c r="G103" s="47"/>
      <c r="H103" s="47"/>
      <c r="I103" s="47"/>
      <c r="J103" s="47"/>
      <c r="K103" s="47"/>
      <c r="L103" s="47"/>
      <c r="M103" s="70"/>
      <c r="N103" s="70"/>
    </row>
    <row r="104" spans="1:14">
      <c r="A104" s="70"/>
      <c r="B104" s="70"/>
      <c r="C104" s="70"/>
      <c r="D104" s="70"/>
      <c r="E104" s="47"/>
      <c r="F104" s="47"/>
      <c r="G104" s="47"/>
      <c r="H104" s="47"/>
      <c r="I104" s="47"/>
      <c r="J104" s="47"/>
      <c r="K104" s="47"/>
      <c r="L104" s="47"/>
      <c r="M104" s="70"/>
      <c r="N104" s="70"/>
    </row>
    <row r="105" spans="1:14">
      <c r="A105" s="70"/>
      <c r="B105" s="70"/>
      <c r="C105" s="70"/>
      <c r="D105" s="70"/>
      <c r="E105" s="47"/>
      <c r="F105" s="47"/>
      <c r="G105" s="47"/>
      <c r="H105" s="47"/>
      <c r="I105" s="47"/>
      <c r="J105" s="47"/>
      <c r="K105" s="47"/>
      <c r="L105" s="47"/>
      <c r="M105" s="70"/>
      <c r="N105" s="70"/>
    </row>
    <row r="106" spans="1:14">
      <c r="A106" s="70"/>
      <c r="B106" s="70"/>
      <c r="C106" s="70"/>
      <c r="D106" s="70"/>
      <c r="E106" s="47"/>
      <c r="F106" s="47"/>
      <c r="G106" s="47"/>
      <c r="H106" s="47"/>
      <c r="I106" s="47"/>
      <c r="J106" s="47"/>
      <c r="K106" s="47"/>
      <c r="L106" s="47"/>
      <c r="M106" s="70"/>
      <c r="N106" s="70"/>
    </row>
    <row r="107" spans="1:14">
      <c r="A107" s="70"/>
      <c r="B107" s="70"/>
      <c r="C107" s="70"/>
      <c r="D107" s="70"/>
      <c r="E107" s="47"/>
      <c r="F107" s="47"/>
      <c r="G107" s="47"/>
      <c r="H107" s="47"/>
      <c r="I107" s="47"/>
      <c r="J107" s="47"/>
      <c r="K107" s="47"/>
      <c r="L107" s="47"/>
      <c r="M107" s="70"/>
      <c r="N107" s="70"/>
    </row>
    <row r="108" spans="1:14">
      <c r="E108" s="47"/>
      <c r="F108" s="47"/>
      <c r="G108" s="47"/>
      <c r="H108" s="47"/>
      <c r="I108" s="47"/>
      <c r="J108" s="47"/>
      <c r="K108" s="47"/>
      <c r="L108" s="47"/>
      <c r="M108" s="70"/>
      <c r="N108" s="70"/>
    </row>
  </sheetData>
  <mergeCells count="10">
    <mergeCell ref="B50:H50"/>
    <mergeCell ref="B51:D51"/>
    <mergeCell ref="B52:D52"/>
    <mergeCell ref="B53:D53"/>
    <mergeCell ref="A1:O1"/>
    <mergeCell ref="A2:L2"/>
    <mergeCell ref="A3:O3"/>
    <mergeCell ref="B14:H14"/>
    <mergeCell ref="B15:H15"/>
    <mergeCell ref="B49:H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107"/>
  <sheetViews>
    <sheetView topLeftCell="A79" workbookViewId="0">
      <selection activeCell="K31" sqref="K31"/>
    </sheetView>
  </sheetViews>
  <sheetFormatPr defaultColWidth="9.109375" defaultRowHeight="14.4"/>
  <cols>
    <col min="1" max="2" width="10.6640625" style="70" customWidth="1"/>
    <col min="3" max="3" width="13.6640625" style="70" customWidth="1"/>
    <col min="4" max="4" width="14" style="70" customWidth="1"/>
    <col min="5" max="6" width="10.6640625" style="70" customWidth="1"/>
    <col min="7" max="7" width="20" style="70" bestFit="1" customWidth="1"/>
    <col min="8" max="8" width="8.5546875" style="49" bestFit="1" customWidth="1"/>
    <col min="9" max="9" width="9.109375" style="70"/>
    <col min="10" max="16384" width="9.109375" style="47"/>
  </cols>
  <sheetData>
    <row r="1" spans="1:56" ht="15.6">
      <c r="A1" s="406" t="s">
        <v>879</v>
      </c>
      <c r="B1" s="407"/>
      <c r="C1" s="407"/>
      <c r="D1" s="407"/>
      <c r="E1" s="407"/>
      <c r="F1" s="407"/>
      <c r="G1" s="407"/>
      <c r="H1" s="407"/>
      <c r="I1" s="408"/>
      <c r="J1" s="208"/>
      <c r="K1" s="208"/>
    </row>
    <row r="2" spans="1:56" ht="6" customHeight="1">
      <c r="A2" s="414"/>
      <c r="B2" s="414"/>
      <c r="C2" s="414"/>
      <c r="D2" s="414"/>
      <c r="E2" s="414"/>
      <c r="F2" s="414"/>
      <c r="G2" s="415"/>
      <c r="H2" s="415"/>
    </row>
    <row r="3" spans="1:56">
      <c r="A3" s="409" t="s">
        <v>880</v>
      </c>
      <c r="B3" s="410"/>
      <c r="C3" s="410"/>
      <c r="D3" s="410"/>
      <c r="E3" s="410"/>
      <c r="F3" s="410"/>
      <c r="G3" s="410"/>
      <c r="H3" s="410"/>
      <c r="I3" s="411"/>
    </row>
    <row r="4" spans="1:56" ht="4.5" customHeight="1">
      <c r="A4" s="210"/>
      <c r="I4" s="211"/>
    </row>
    <row r="5" spans="1:56">
      <c r="A5" s="187" t="s">
        <v>2</v>
      </c>
      <c r="B5" s="187" t="s">
        <v>3</v>
      </c>
      <c r="C5" s="187" t="s">
        <v>4</v>
      </c>
      <c r="D5" s="187" t="s">
        <v>5</v>
      </c>
      <c r="E5" s="187" t="s">
        <v>6</v>
      </c>
      <c r="F5" s="187" t="s">
        <v>750</v>
      </c>
      <c r="G5" s="187" t="s">
        <v>17</v>
      </c>
      <c r="H5" s="187" t="s">
        <v>18</v>
      </c>
      <c r="I5" s="200" t="s">
        <v>782</v>
      </c>
    </row>
    <row r="7" spans="1:56">
      <c r="A7" s="8" t="s">
        <v>881</v>
      </c>
      <c r="B7" s="8">
        <v>2000</v>
      </c>
      <c r="C7" s="8" t="s">
        <v>784</v>
      </c>
      <c r="D7" s="8" t="s">
        <v>785</v>
      </c>
      <c r="E7" s="31" t="s">
        <v>882</v>
      </c>
      <c r="F7" s="8" t="s">
        <v>883</v>
      </c>
      <c r="G7" s="9" t="s">
        <v>884</v>
      </c>
      <c r="H7" s="9" t="s">
        <v>885</v>
      </c>
      <c r="I7" s="8" t="s">
        <v>886</v>
      </c>
    </row>
    <row r="8" spans="1:56">
      <c r="A8" s="8" t="s">
        <v>887</v>
      </c>
      <c r="B8" s="8">
        <v>2000</v>
      </c>
      <c r="C8" s="8" t="s">
        <v>784</v>
      </c>
      <c r="D8" s="8" t="s">
        <v>785</v>
      </c>
      <c r="E8" s="31" t="s">
        <v>882</v>
      </c>
      <c r="F8" s="8" t="s">
        <v>883</v>
      </c>
      <c r="G8" s="9" t="s">
        <v>888</v>
      </c>
      <c r="H8" s="9" t="s">
        <v>889</v>
      </c>
      <c r="I8" s="8" t="s">
        <v>890</v>
      </c>
    </row>
    <row r="9" spans="1:56">
      <c r="A9" s="8" t="s">
        <v>891</v>
      </c>
      <c r="B9" s="8">
        <v>2000</v>
      </c>
      <c r="C9" s="8" t="s">
        <v>784</v>
      </c>
      <c r="D9" s="8" t="s">
        <v>785</v>
      </c>
      <c r="E9" s="31" t="s">
        <v>882</v>
      </c>
      <c r="F9" s="8" t="s">
        <v>883</v>
      </c>
      <c r="G9" s="9" t="s">
        <v>892</v>
      </c>
      <c r="H9" s="9" t="s">
        <v>893</v>
      </c>
      <c r="I9" s="8" t="s">
        <v>890</v>
      </c>
    </row>
    <row r="10" spans="1:56">
      <c r="A10" s="8" t="s">
        <v>894</v>
      </c>
      <c r="B10" s="8">
        <v>2000</v>
      </c>
      <c r="C10" s="8" t="s">
        <v>784</v>
      </c>
      <c r="D10" s="8" t="s">
        <v>785</v>
      </c>
      <c r="E10" s="31" t="s">
        <v>882</v>
      </c>
      <c r="F10" s="8" t="s">
        <v>883</v>
      </c>
      <c r="G10" s="9" t="s">
        <v>895</v>
      </c>
      <c r="H10" s="9" t="s">
        <v>896</v>
      </c>
      <c r="I10" s="8" t="s">
        <v>886</v>
      </c>
    </row>
    <row r="11" spans="1:56">
      <c r="A11" s="8" t="s">
        <v>897</v>
      </c>
      <c r="B11" s="8">
        <v>2000</v>
      </c>
      <c r="C11" s="8" t="s">
        <v>784</v>
      </c>
      <c r="D11" s="8" t="s">
        <v>785</v>
      </c>
      <c r="E11" s="31" t="s">
        <v>882</v>
      </c>
      <c r="F11" s="8" t="s">
        <v>883</v>
      </c>
      <c r="G11" s="9" t="s">
        <v>898</v>
      </c>
      <c r="H11" s="9" t="s">
        <v>899</v>
      </c>
      <c r="I11" s="8" t="s">
        <v>886</v>
      </c>
    </row>
    <row r="12" spans="1:56">
      <c r="A12" s="200">
        <f>COUNT(B7:B11)</f>
        <v>5</v>
      </c>
      <c r="B12" s="405" t="s">
        <v>900</v>
      </c>
      <c r="C12" s="416"/>
      <c r="D12" s="416"/>
      <c r="E12" s="416"/>
      <c r="F12" s="416"/>
      <c r="G12" s="198"/>
      <c r="H12" s="16"/>
      <c r="I12" s="46"/>
    </row>
    <row r="13" spans="1:56" s="215" customFormat="1">
      <c r="A13" s="212"/>
      <c r="B13" s="212"/>
      <c r="C13" s="213"/>
      <c r="D13" s="213"/>
      <c r="E13" s="213"/>
      <c r="F13" s="212"/>
      <c r="G13" s="214"/>
      <c r="H13" s="214"/>
      <c r="I13" s="212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</row>
    <row r="14" spans="1:56">
      <c r="A14" s="8" t="s">
        <v>901</v>
      </c>
      <c r="B14" s="8">
        <v>2000</v>
      </c>
      <c r="C14" s="31" t="s">
        <v>902</v>
      </c>
      <c r="D14" s="31" t="s">
        <v>903</v>
      </c>
      <c r="E14" s="31" t="s">
        <v>882</v>
      </c>
      <c r="F14" s="8" t="s">
        <v>883</v>
      </c>
      <c r="G14" s="9" t="s">
        <v>904</v>
      </c>
      <c r="H14" s="9" t="s">
        <v>905</v>
      </c>
      <c r="I14" s="8" t="s">
        <v>886</v>
      </c>
    </row>
    <row r="15" spans="1:56">
      <c r="A15" s="200">
        <f>COUNT(B13:B14)</f>
        <v>1</v>
      </c>
      <c r="B15" s="405" t="s">
        <v>906</v>
      </c>
      <c r="C15" s="416"/>
      <c r="D15" s="416"/>
      <c r="E15" s="416"/>
      <c r="F15" s="416"/>
      <c r="G15" s="198"/>
      <c r="H15" s="16"/>
      <c r="I15" s="46"/>
    </row>
    <row r="16" spans="1:56">
      <c r="A16" s="44"/>
      <c r="B16" s="86"/>
      <c r="C16" s="88"/>
      <c r="D16" s="88"/>
      <c r="E16" s="88"/>
      <c r="F16" s="88"/>
      <c r="G16" s="49"/>
    </row>
    <row r="17" spans="1:9">
      <c r="A17" s="8"/>
      <c r="B17" s="8"/>
      <c r="C17" s="31"/>
      <c r="D17" s="31"/>
      <c r="E17" s="31"/>
      <c r="F17" s="8"/>
      <c r="G17" s="9"/>
      <c r="H17" s="9"/>
      <c r="I17" s="8"/>
    </row>
    <row r="18" spans="1:9">
      <c r="A18" s="8" t="s">
        <v>907</v>
      </c>
      <c r="B18" s="8">
        <v>2001</v>
      </c>
      <c r="C18" s="31" t="s">
        <v>902</v>
      </c>
      <c r="D18" s="31" t="s">
        <v>903</v>
      </c>
      <c r="E18" s="31" t="s">
        <v>882</v>
      </c>
      <c r="F18" s="8" t="s">
        <v>883</v>
      </c>
      <c r="G18" s="9" t="s">
        <v>908</v>
      </c>
      <c r="H18" s="9" t="s">
        <v>909</v>
      </c>
      <c r="I18" s="8" t="s">
        <v>910</v>
      </c>
    </row>
    <row r="19" spans="1:9">
      <c r="A19" s="200">
        <v>1</v>
      </c>
      <c r="B19" s="405" t="s">
        <v>911</v>
      </c>
      <c r="C19" s="416"/>
      <c r="D19" s="416"/>
      <c r="E19" s="416"/>
      <c r="F19" s="416"/>
      <c r="G19" s="198"/>
      <c r="H19" s="16"/>
      <c r="I19" s="46"/>
    </row>
    <row r="20" spans="1:9">
      <c r="A20" s="44"/>
      <c r="B20" s="376"/>
      <c r="C20" s="377"/>
      <c r="D20" s="377"/>
      <c r="E20" s="377"/>
      <c r="F20" s="377"/>
      <c r="G20" s="49"/>
    </row>
    <row r="21" spans="1:9">
      <c r="A21" s="216" t="s">
        <v>912</v>
      </c>
      <c r="B21" s="216">
        <v>2006</v>
      </c>
      <c r="C21" s="216" t="s">
        <v>784</v>
      </c>
      <c r="D21" s="216" t="s">
        <v>785</v>
      </c>
      <c r="E21" s="31" t="s">
        <v>882</v>
      </c>
      <c r="F21" s="8" t="s">
        <v>883</v>
      </c>
      <c r="G21" s="34" t="s">
        <v>913</v>
      </c>
      <c r="H21" s="34" t="s">
        <v>914</v>
      </c>
      <c r="I21" s="8" t="s">
        <v>910</v>
      </c>
    </row>
    <row r="22" spans="1:9">
      <c r="A22" s="216" t="s">
        <v>915</v>
      </c>
      <c r="B22" s="216">
        <v>2006</v>
      </c>
      <c r="C22" s="216" t="s">
        <v>784</v>
      </c>
      <c r="D22" s="216" t="s">
        <v>785</v>
      </c>
      <c r="E22" s="31" t="s">
        <v>882</v>
      </c>
      <c r="F22" s="8" t="s">
        <v>883</v>
      </c>
      <c r="G22" s="34" t="s">
        <v>916</v>
      </c>
      <c r="H22" s="34" t="s">
        <v>917</v>
      </c>
      <c r="I22" s="8" t="s">
        <v>910</v>
      </c>
    </row>
    <row r="23" spans="1:9">
      <c r="A23" s="216" t="s">
        <v>918</v>
      </c>
      <c r="B23" s="216">
        <v>2006</v>
      </c>
      <c r="C23" s="216" t="s">
        <v>784</v>
      </c>
      <c r="D23" s="216" t="s">
        <v>785</v>
      </c>
      <c r="E23" s="31" t="s">
        <v>882</v>
      </c>
      <c r="F23" s="8" t="s">
        <v>883</v>
      </c>
      <c r="G23" s="34" t="s">
        <v>919</v>
      </c>
      <c r="H23" s="34" t="s">
        <v>920</v>
      </c>
      <c r="I23" s="8" t="s">
        <v>910</v>
      </c>
    </row>
    <row r="24" spans="1:9">
      <c r="A24" s="216" t="s">
        <v>921</v>
      </c>
      <c r="B24" s="216">
        <v>2006</v>
      </c>
      <c r="C24" s="216" t="s">
        <v>784</v>
      </c>
      <c r="D24" s="216" t="s">
        <v>785</v>
      </c>
      <c r="E24" s="31" t="s">
        <v>882</v>
      </c>
      <c r="F24" s="8" t="s">
        <v>883</v>
      </c>
      <c r="G24" s="34" t="s">
        <v>922</v>
      </c>
      <c r="H24" s="34" t="s">
        <v>923</v>
      </c>
      <c r="I24" s="8" t="s">
        <v>890</v>
      </c>
    </row>
    <row r="25" spans="1:9">
      <c r="A25" s="216" t="s">
        <v>924</v>
      </c>
      <c r="B25" s="216">
        <v>2006</v>
      </c>
      <c r="C25" s="216" t="s">
        <v>784</v>
      </c>
      <c r="D25" s="216" t="s">
        <v>785</v>
      </c>
      <c r="E25" s="31" t="s">
        <v>882</v>
      </c>
      <c r="F25" s="8" t="s">
        <v>883</v>
      </c>
      <c r="G25" s="34" t="s">
        <v>925</v>
      </c>
      <c r="H25" s="34" t="s">
        <v>926</v>
      </c>
      <c r="I25" s="8" t="s">
        <v>890</v>
      </c>
    </row>
    <row r="26" spans="1:9">
      <c r="A26" s="216" t="s">
        <v>927</v>
      </c>
      <c r="B26" s="216">
        <v>2006</v>
      </c>
      <c r="C26" s="216" t="s">
        <v>784</v>
      </c>
      <c r="D26" s="216" t="s">
        <v>785</v>
      </c>
      <c r="E26" s="31" t="s">
        <v>882</v>
      </c>
      <c r="F26" s="8" t="s">
        <v>883</v>
      </c>
      <c r="G26" s="34" t="s">
        <v>928</v>
      </c>
      <c r="H26" s="34" t="s">
        <v>929</v>
      </c>
      <c r="I26" s="8" t="s">
        <v>890</v>
      </c>
    </row>
    <row r="27" spans="1:9">
      <c r="A27" s="216" t="s">
        <v>930</v>
      </c>
      <c r="B27" s="216">
        <v>2006</v>
      </c>
      <c r="C27" s="216" t="s">
        <v>784</v>
      </c>
      <c r="D27" s="216" t="s">
        <v>785</v>
      </c>
      <c r="E27" s="31" t="s">
        <v>882</v>
      </c>
      <c r="F27" s="8" t="s">
        <v>883</v>
      </c>
      <c r="G27" s="34" t="s">
        <v>931</v>
      </c>
      <c r="H27" s="34" t="s">
        <v>932</v>
      </c>
      <c r="I27" s="8" t="s">
        <v>910</v>
      </c>
    </row>
    <row r="28" spans="1:9">
      <c r="A28" s="216" t="s">
        <v>933</v>
      </c>
      <c r="B28" s="216">
        <v>2006</v>
      </c>
      <c r="C28" s="216" t="s">
        <v>784</v>
      </c>
      <c r="D28" s="216" t="s">
        <v>785</v>
      </c>
      <c r="E28" s="31" t="s">
        <v>882</v>
      </c>
      <c r="F28" s="8" t="s">
        <v>883</v>
      </c>
      <c r="G28" s="34" t="s">
        <v>934</v>
      </c>
      <c r="H28" s="34" t="s">
        <v>935</v>
      </c>
      <c r="I28" s="8" t="s">
        <v>910</v>
      </c>
    </row>
    <row r="29" spans="1:9">
      <c r="A29" s="216" t="s">
        <v>936</v>
      </c>
      <c r="B29" s="216">
        <v>2006</v>
      </c>
      <c r="C29" s="216" t="s">
        <v>784</v>
      </c>
      <c r="D29" s="216" t="s">
        <v>785</v>
      </c>
      <c r="E29" s="31" t="s">
        <v>882</v>
      </c>
      <c r="F29" s="8" t="s">
        <v>883</v>
      </c>
      <c r="G29" s="34" t="s">
        <v>937</v>
      </c>
      <c r="H29" s="34" t="s">
        <v>938</v>
      </c>
      <c r="I29" s="8" t="s">
        <v>886</v>
      </c>
    </row>
    <row r="30" spans="1:9">
      <c r="A30" s="216" t="s">
        <v>939</v>
      </c>
      <c r="B30" s="216">
        <v>2006</v>
      </c>
      <c r="C30" s="216" t="s">
        <v>784</v>
      </c>
      <c r="D30" s="216" t="s">
        <v>785</v>
      </c>
      <c r="E30" s="31" t="s">
        <v>882</v>
      </c>
      <c r="F30" s="8" t="s">
        <v>883</v>
      </c>
      <c r="G30" s="34" t="s">
        <v>940</v>
      </c>
      <c r="H30" s="34" t="s">
        <v>941</v>
      </c>
      <c r="I30" s="8" t="s">
        <v>886</v>
      </c>
    </row>
    <row r="31" spans="1:9">
      <c r="A31" s="216" t="s">
        <v>942</v>
      </c>
      <c r="B31" s="216">
        <v>2006</v>
      </c>
      <c r="C31" s="216" t="s">
        <v>784</v>
      </c>
      <c r="D31" s="216" t="s">
        <v>785</v>
      </c>
      <c r="E31" s="31" t="s">
        <v>882</v>
      </c>
      <c r="F31" s="8" t="s">
        <v>883</v>
      </c>
      <c r="G31" s="34" t="s">
        <v>943</v>
      </c>
      <c r="H31" s="34" t="s">
        <v>944</v>
      </c>
      <c r="I31" s="217" t="s">
        <v>910</v>
      </c>
    </row>
    <row r="32" spans="1:9">
      <c r="A32" s="216" t="s">
        <v>945</v>
      </c>
      <c r="B32" s="216">
        <v>2006</v>
      </c>
      <c r="C32" s="216" t="s">
        <v>784</v>
      </c>
      <c r="D32" s="216" t="s">
        <v>785</v>
      </c>
      <c r="E32" s="31" t="s">
        <v>882</v>
      </c>
      <c r="F32" s="8" t="s">
        <v>883</v>
      </c>
      <c r="G32" s="34" t="s">
        <v>946</v>
      </c>
      <c r="H32" s="34" t="s">
        <v>947</v>
      </c>
      <c r="I32" s="217" t="s">
        <v>910</v>
      </c>
    </row>
    <row r="33" spans="1:56">
      <c r="A33" s="216" t="s">
        <v>948</v>
      </c>
      <c r="B33" s="216">
        <v>2006</v>
      </c>
      <c r="C33" s="216" t="s">
        <v>784</v>
      </c>
      <c r="D33" s="216" t="s">
        <v>785</v>
      </c>
      <c r="E33" s="31" t="s">
        <v>882</v>
      </c>
      <c r="F33" s="8" t="s">
        <v>883</v>
      </c>
      <c r="G33" s="34" t="s">
        <v>949</v>
      </c>
      <c r="H33" s="34" t="s">
        <v>950</v>
      </c>
      <c r="I33" s="217" t="s">
        <v>910</v>
      </c>
    </row>
    <row r="34" spans="1:56">
      <c r="A34" s="216" t="s">
        <v>951</v>
      </c>
      <c r="B34" s="216">
        <v>2006</v>
      </c>
      <c r="C34" s="216" t="s">
        <v>784</v>
      </c>
      <c r="D34" s="216" t="s">
        <v>785</v>
      </c>
      <c r="E34" s="31" t="s">
        <v>882</v>
      </c>
      <c r="F34" s="8" t="s">
        <v>883</v>
      </c>
      <c r="G34" s="34" t="s">
        <v>952</v>
      </c>
      <c r="H34" s="34" t="s">
        <v>953</v>
      </c>
      <c r="I34" s="217" t="s">
        <v>910</v>
      </c>
    </row>
    <row r="35" spans="1:56">
      <c r="A35" s="216" t="s">
        <v>954</v>
      </c>
      <c r="B35" s="216">
        <v>2006</v>
      </c>
      <c r="C35" s="216" t="s">
        <v>784</v>
      </c>
      <c r="D35" s="216" t="s">
        <v>785</v>
      </c>
      <c r="E35" s="31" t="s">
        <v>882</v>
      </c>
      <c r="F35" s="8" t="s">
        <v>883</v>
      </c>
      <c r="G35" s="34" t="s">
        <v>955</v>
      </c>
      <c r="H35" s="34" t="s">
        <v>956</v>
      </c>
      <c r="I35" s="217" t="s">
        <v>910</v>
      </c>
    </row>
    <row r="36" spans="1:56">
      <c r="A36" s="216" t="s">
        <v>957</v>
      </c>
      <c r="B36" s="216">
        <v>2006</v>
      </c>
      <c r="C36" s="216" t="s">
        <v>784</v>
      </c>
      <c r="D36" s="216" t="s">
        <v>785</v>
      </c>
      <c r="E36" s="31" t="s">
        <v>882</v>
      </c>
      <c r="F36" s="8" t="s">
        <v>883</v>
      </c>
      <c r="G36" s="34" t="s">
        <v>958</v>
      </c>
      <c r="H36" s="34" t="s">
        <v>959</v>
      </c>
      <c r="I36" s="217" t="s">
        <v>910</v>
      </c>
    </row>
    <row r="37" spans="1:56" s="221" customFormat="1">
      <c r="A37" s="218" t="s">
        <v>960</v>
      </c>
      <c r="B37" s="218">
        <v>2006</v>
      </c>
      <c r="C37" s="218" t="s">
        <v>784</v>
      </c>
      <c r="D37" s="218" t="s">
        <v>785</v>
      </c>
      <c r="E37" s="219" t="s">
        <v>882</v>
      </c>
      <c r="F37" s="218" t="s">
        <v>883</v>
      </c>
      <c r="G37" s="104" t="s">
        <v>961</v>
      </c>
      <c r="H37" s="104" t="s">
        <v>962</v>
      </c>
      <c r="I37" s="220" t="s">
        <v>910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</row>
    <row r="38" spans="1:56">
      <c r="A38" s="216" t="s">
        <v>963</v>
      </c>
      <c r="B38" s="216">
        <v>2006</v>
      </c>
      <c r="C38" s="216" t="s">
        <v>784</v>
      </c>
      <c r="D38" s="216" t="s">
        <v>785</v>
      </c>
      <c r="E38" s="31" t="s">
        <v>882</v>
      </c>
      <c r="F38" s="8" t="s">
        <v>883</v>
      </c>
      <c r="G38" s="34" t="s">
        <v>964</v>
      </c>
      <c r="H38" s="34" t="s">
        <v>965</v>
      </c>
      <c r="I38" s="217" t="s">
        <v>910</v>
      </c>
    </row>
    <row r="39" spans="1:56">
      <c r="A39" s="216" t="s">
        <v>966</v>
      </c>
      <c r="B39" s="216">
        <v>2006</v>
      </c>
      <c r="C39" s="216" t="s">
        <v>784</v>
      </c>
      <c r="D39" s="216" t="s">
        <v>785</v>
      </c>
      <c r="E39" s="31" t="s">
        <v>882</v>
      </c>
      <c r="F39" s="8" t="s">
        <v>883</v>
      </c>
      <c r="G39" s="34" t="s">
        <v>967</v>
      </c>
      <c r="H39" s="34" t="s">
        <v>968</v>
      </c>
      <c r="I39" s="217" t="s">
        <v>910</v>
      </c>
    </row>
    <row r="40" spans="1:56">
      <c r="A40" s="216" t="s">
        <v>969</v>
      </c>
      <c r="B40" s="216">
        <v>2006</v>
      </c>
      <c r="C40" s="216" t="s">
        <v>784</v>
      </c>
      <c r="D40" s="216" t="s">
        <v>785</v>
      </c>
      <c r="E40" s="31" t="s">
        <v>882</v>
      </c>
      <c r="F40" s="8" t="s">
        <v>883</v>
      </c>
      <c r="G40" s="34" t="s">
        <v>970</v>
      </c>
      <c r="H40" s="34" t="s">
        <v>971</v>
      </c>
      <c r="I40" s="217" t="s">
        <v>910</v>
      </c>
    </row>
    <row r="41" spans="1:56">
      <c r="A41" s="216" t="s">
        <v>972</v>
      </c>
      <c r="B41" s="216">
        <v>2006</v>
      </c>
      <c r="C41" s="216" t="s">
        <v>784</v>
      </c>
      <c r="D41" s="216" t="s">
        <v>785</v>
      </c>
      <c r="E41" s="31" t="s">
        <v>882</v>
      </c>
      <c r="F41" s="8" t="s">
        <v>883</v>
      </c>
      <c r="G41" s="34" t="s">
        <v>973</v>
      </c>
      <c r="H41" s="34" t="s">
        <v>974</v>
      </c>
      <c r="I41" s="217" t="s">
        <v>910</v>
      </c>
    </row>
    <row r="42" spans="1:56">
      <c r="A42" s="216" t="s">
        <v>975</v>
      </c>
      <c r="B42" s="216">
        <v>2006</v>
      </c>
      <c r="C42" s="216" t="s">
        <v>784</v>
      </c>
      <c r="D42" s="216" t="s">
        <v>785</v>
      </c>
      <c r="E42" s="31" t="s">
        <v>882</v>
      </c>
      <c r="F42" s="8" t="s">
        <v>883</v>
      </c>
      <c r="G42" s="34" t="s">
        <v>976</v>
      </c>
      <c r="H42" s="34" t="s">
        <v>977</v>
      </c>
      <c r="I42" s="217" t="s">
        <v>910</v>
      </c>
    </row>
    <row r="43" spans="1:56">
      <c r="A43" s="216" t="s">
        <v>978</v>
      </c>
      <c r="B43" s="216">
        <v>2006</v>
      </c>
      <c r="C43" s="216" t="s">
        <v>784</v>
      </c>
      <c r="D43" s="216" t="s">
        <v>785</v>
      </c>
      <c r="E43" s="31" t="s">
        <v>882</v>
      </c>
      <c r="F43" s="8" t="s">
        <v>883</v>
      </c>
      <c r="G43" s="34" t="s">
        <v>979</v>
      </c>
      <c r="H43" s="34" t="s">
        <v>980</v>
      </c>
      <c r="I43" s="217" t="s">
        <v>910</v>
      </c>
    </row>
    <row r="44" spans="1:56">
      <c r="A44" s="216" t="s">
        <v>981</v>
      </c>
      <c r="B44" s="216">
        <v>2006</v>
      </c>
      <c r="C44" s="216" t="s">
        <v>784</v>
      </c>
      <c r="D44" s="216" t="s">
        <v>785</v>
      </c>
      <c r="E44" s="31" t="s">
        <v>882</v>
      </c>
      <c r="F44" s="8" t="s">
        <v>883</v>
      </c>
      <c r="G44" s="34" t="s">
        <v>982</v>
      </c>
      <c r="H44" s="34" t="s">
        <v>983</v>
      </c>
      <c r="I44" s="217" t="s">
        <v>910</v>
      </c>
    </row>
    <row r="45" spans="1:56">
      <c r="A45" s="216" t="s">
        <v>984</v>
      </c>
      <c r="B45" s="216">
        <v>2006</v>
      </c>
      <c r="C45" s="216" t="s">
        <v>784</v>
      </c>
      <c r="D45" s="216" t="s">
        <v>785</v>
      </c>
      <c r="E45" s="31" t="s">
        <v>882</v>
      </c>
      <c r="F45" s="8" t="s">
        <v>883</v>
      </c>
      <c r="G45" s="34" t="s">
        <v>985</v>
      </c>
      <c r="H45" s="34" t="s">
        <v>986</v>
      </c>
      <c r="I45" s="217" t="s">
        <v>886</v>
      </c>
    </row>
    <row r="46" spans="1:56">
      <c r="A46" s="216" t="s">
        <v>987</v>
      </c>
      <c r="B46" s="216">
        <v>2006</v>
      </c>
      <c r="C46" s="216" t="s">
        <v>784</v>
      </c>
      <c r="D46" s="216" t="s">
        <v>785</v>
      </c>
      <c r="E46" s="31" t="s">
        <v>882</v>
      </c>
      <c r="F46" s="8" t="s">
        <v>883</v>
      </c>
      <c r="G46" s="34" t="s">
        <v>988</v>
      </c>
      <c r="H46" s="34" t="s">
        <v>989</v>
      </c>
      <c r="I46" s="217" t="s">
        <v>910</v>
      </c>
    </row>
    <row r="47" spans="1:56">
      <c r="A47" s="216" t="s">
        <v>990</v>
      </c>
      <c r="B47" s="216">
        <v>2006</v>
      </c>
      <c r="C47" s="216" t="s">
        <v>784</v>
      </c>
      <c r="D47" s="216" t="s">
        <v>785</v>
      </c>
      <c r="E47" s="31" t="s">
        <v>882</v>
      </c>
      <c r="F47" s="8" t="s">
        <v>883</v>
      </c>
      <c r="G47" s="34" t="s">
        <v>991</v>
      </c>
      <c r="H47" s="34" t="s">
        <v>992</v>
      </c>
      <c r="I47" s="217" t="s">
        <v>910</v>
      </c>
    </row>
    <row r="48" spans="1:56">
      <c r="A48" s="216" t="s">
        <v>993</v>
      </c>
      <c r="B48" s="216">
        <v>2006</v>
      </c>
      <c r="C48" s="216" t="s">
        <v>784</v>
      </c>
      <c r="D48" s="216" t="s">
        <v>785</v>
      </c>
      <c r="E48" s="31" t="s">
        <v>882</v>
      </c>
      <c r="F48" s="8" t="s">
        <v>883</v>
      </c>
      <c r="G48" s="34" t="s">
        <v>994</v>
      </c>
      <c r="H48" s="34" t="s">
        <v>995</v>
      </c>
      <c r="I48" s="217" t="s">
        <v>910</v>
      </c>
    </row>
    <row r="49" spans="1:9">
      <c r="A49" s="216" t="s">
        <v>996</v>
      </c>
      <c r="B49" s="216">
        <v>2006</v>
      </c>
      <c r="C49" s="216" t="s">
        <v>784</v>
      </c>
      <c r="D49" s="216" t="s">
        <v>785</v>
      </c>
      <c r="E49" s="31" t="s">
        <v>882</v>
      </c>
      <c r="F49" s="8" t="s">
        <v>883</v>
      </c>
      <c r="G49" s="34" t="s">
        <v>997</v>
      </c>
      <c r="H49" s="34" t="s">
        <v>998</v>
      </c>
      <c r="I49" s="217" t="s">
        <v>910</v>
      </c>
    </row>
    <row r="50" spans="1:9">
      <c r="A50" s="216" t="s">
        <v>999</v>
      </c>
      <c r="B50" s="216">
        <v>2006</v>
      </c>
      <c r="C50" s="216" t="s">
        <v>784</v>
      </c>
      <c r="D50" s="216" t="s">
        <v>785</v>
      </c>
      <c r="E50" s="31" t="s">
        <v>882</v>
      </c>
      <c r="F50" s="8" t="s">
        <v>883</v>
      </c>
      <c r="G50" s="34" t="s">
        <v>1000</v>
      </c>
      <c r="H50" s="34" t="s">
        <v>1001</v>
      </c>
      <c r="I50" s="217" t="s">
        <v>910</v>
      </c>
    </row>
    <row r="51" spans="1:9">
      <c r="A51" s="200">
        <v>30</v>
      </c>
      <c r="B51" s="405" t="s">
        <v>1002</v>
      </c>
      <c r="C51" s="416"/>
      <c r="D51" s="416"/>
      <c r="E51" s="416"/>
      <c r="F51" s="416"/>
      <c r="G51" s="222"/>
      <c r="H51" s="16"/>
      <c r="I51" s="46"/>
    </row>
    <row r="52" spans="1:9">
      <c r="A52" s="223"/>
      <c r="B52" s="223"/>
      <c r="C52" s="223"/>
      <c r="D52" s="223"/>
      <c r="E52" s="224"/>
      <c r="F52" s="185"/>
      <c r="G52" s="62"/>
      <c r="H52" s="62"/>
      <c r="I52" s="225"/>
    </row>
    <row r="53" spans="1:9">
      <c r="A53" s="216" t="s">
        <v>1003</v>
      </c>
      <c r="B53" s="216">
        <v>2008</v>
      </c>
      <c r="C53" s="216" t="s">
        <v>1004</v>
      </c>
      <c r="D53" s="216" t="s">
        <v>1005</v>
      </c>
      <c r="E53" s="31" t="s">
        <v>882</v>
      </c>
      <c r="F53" s="8" t="s">
        <v>1006</v>
      </c>
      <c r="G53" s="34" t="s">
        <v>1007</v>
      </c>
      <c r="H53" s="34" t="s">
        <v>1008</v>
      </c>
      <c r="I53" s="217" t="s">
        <v>910</v>
      </c>
    </row>
    <row r="54" spans="1:9">
      <c r="A54" s="216" t="s">
        <v>1009</v>
      </c>
      <c r="B54" s="216">
        <v>2008</v>
      </c>
      <c r="C54" s="216" t="s">
        <v>1004</v>
      </c>
      <c r="D54" s="216" t="s">
        <v>1005</v>
      </c>
      <c r="E54" s="31" t="s">
        <v>882</v>
      </c>
      <c r="F54" s="8" t="s">
        <v>1006</v>
      </c>
      <c r="G54" s="34" t="s">
        <v>1010</v>
      </c>
      <c r="H54" s="34" t="s">
        <v>1011</v>
      </c>
      <c r="I54" s="217" t="s">
        <v>910</v>
      </c>
    </row>
    <row r="55" spans="1:9">
      <c r="A55" s="216" t="s">
        <v>1012</v>
      </c>
      <c r="B55" s="216">
        <v>2008</v>
      </c>
      <c r="C55" s="216" t="s">
        <v>1004</v>
      </c>
      <c r="D55" s="216" t="s">
        <v>1005</v>
      </c>
      <c r="E55" s="31" t="s">
        <v>882</v>
      </c>
      <c r="F55" s="8" t="s">
        <v>1006</v>
      </c>
      <c r="G55" s="34" t="s">
        <v>1013</v>
      </c>
      <c r="H55" s="34" t="s">
        <v>1014</v>
      </c>
      <c r="I55" s="217" t="s">
        <v>910</v>
      </c>
    </row>
    <row r="56" spans="1:9">
      <c r="A56" s="216" t="s">
        <v>1015</v>
      </c>
      <c r="B56" s="216">
        <v>2008</v>
      </c>
      <c r="C56" s="216" t="s">
        <v>1004</v>
      </c>
      <c r="D56" s="216" t="s">
        <v>1005</v>
      </c>
      <c r="E56" s="31" t="s">
        <v>882</v>
      </c>
      <c r="F56" s="8" t="s">
        <v>1006</v>
      </c>
      <c r="G56" s="34" t="s">
        <v>1016</v>
      </c>
      <c r="H56" s="34" t="s">
        <v>1017</v>
      </c>
      <c r="I56" s="217" t="s">
        <v>910</v>
      </c>
    </row>
    <row r="57" spans="1:9">
      <c r="A57" s="216" t="s">
        <v>1018</v>
      </c>
      <c r="B57" s="216">
        <v>2008</v>
      </c>
      <c r="C57" s="216" t="s">
        <v>1004</v>
      </c>
      <c r="D57" s="216" t="s">
        <v>1005</v>
      </c>
      <c r="E57" s="31" t="s">
        <v>882</v>
      </c>
      <c r="F57" s="8" t="s">
        <v>1006</v>
      </c>
      <c r="G57" s="34" t="s">
        <v>1019</v>
      </c>
      <c r="H57" s="34" t="s">
        <v>1020</v>
      </c>
      <c r="I57" s="217" t="s">
        <v>910</v>
      </c>
    </row>
    <row r="58" spans="1:9">
      <c r="A58" s="216" t="s">
        <v>1021</v>
      </c>
      <c r="B58" s="216">
        <v>2008</v>
      </c>
      <c r="C58" s="216" t="s">
        <v>1004</v>
      </c>
      <c r="D58" s="216" t="s">
        <v>1005</v>
      </c>
      <c r="E58" s="31" t="s">
        <v>882</v>
      </c>
      <c r="F58" s="8" t="s">
        <v>1006</v>
      </c>
      <c r="G58" s="34" t="s">
        <v>1022</v>
      </c>
      <c r="H58" s="34" t="s">
        <v>1023</v>
      </c>
      <c r="I58" s="217" t="s">
        <v>910</v>
      </c>
    </row>
    <row r="59" spans="1:9">
      <c r="A59" s="216" t="s">
        <v>1024</v>
      </c>
      <c r="B59" s="216">
        <v>2008</v>
      </c>
      <c r="C59" s="216" t="s">
        <v>1004</v>
      </c>
      <c r="D59" s="216" t="s">
        <v>1005</v>
      </c>
      <c r="E59" s="31" t="s">
        <v>882</v>
      </c>
      <c r="F59" s="8" t="s">
        <v>1006</v>
      </c>
      <c r="G59" s="34" t="s">
        <v>1025</v>
      </c>
      <c r="H59" s="34" t="s">
        <v>1026</v>
      </c>
      <c r="I59" s="217" t="s">
        <v>910</v>
      </c>
    </row>
    <row r="60" spans="1:9">
      <c r="A60" s="216" t="s">
        <v>1027</v>
      </c>
      <c r="B60" s="216">
        <v>2008</v>
      </c>
      <c r="C60" s="216" t="s">
        <v>1004</v>
      </c>
      <c r="D60" s="216" t="s">
        <v>1005</v>
      </c>
      <c r="E60" s="31" t="s">
        <v>882</v>
      </c>
      <c r="F60" s="8" t="s">
        <v>1006</v>
      </c>
      <c r="G60" s="34" t="s">
        <v>1028</v>
      </c>
      <c r="H60" s="34" t="s">
        <v>1029</v>
      </c>
      <c r="I60" s="217" t="s">
        <v>886</v>
      </c>
    </row>
    <row r="61" spans="1:9">
      <c r="A61" s="216" t="s">
        <v>1030</v>
      </c>
      <c r="B61" s="216">
        <v>2008</v>
      </c>
      <c r="C61" s="216" t="s">
        <v>1004</v>
      </c>
      <c r="D61" s="216" t="s">
        <v>1005</v>
      </c>
      <c r="E61" s="31" t="s">
        <v>882</v>
      </c>
      <c r="F61" s="8" t="s">
        <v>1006</v>
      </c>
      <c r="G61" s="34" t="s">
        <v>1031</v>
      </c>
      <c r="H61" s="34" t="s">
        <v>1032</v>
      </c>
      <c r="I61" s="217" t="s">
        <v>910</v>
      </c>
    </row>
    <row r="62" spans="1:9">
      <c r="A62" s="216" t="s">
        <v>1033</v>
      </c>
      <c r="B62" s="216">
        <v>2008</v>
      </c>
      <c r="C62" s="216" t="s">
        <v>1004</v>
      </c>
      <c r="D62" s="216" t="s">
        <v>1005</v>
      </c>
      <c r="E62" s="31" t="s">
        <v>882</v>
      </c>
      <c r="F62" s="8" t="s">
        <v>1006</v>
      </c>
      <c r="G62" s="34" t="s">
        <v>1034</v>
      </c>
      <c r="H62" s="34" t="s">
        <v>1035</v>
      </c>
      <c r="I62" s="217" t="s">
        <v>910</v>
      </c>
    </row>
    <row r="63" spans="1:9">
      <c r="A63" s="216" t="s">
        <v>1036</v>
      </c>
      <c r="B63" s="216">
        <v>2008</v>
      </c>
      <c r="C63" s="216" t="s">
        <v>1004</v>
      </c>
      <c r="D63" s="216" t="s">
        <v>1005</v>
      </c>
      <c r="E63" s="31" t="s">
        <v>882</v>
      </c>
      <c r="F63" s="8" t="s">
        <v>1006</v>
      </c>
      <c r="G63" s="34" t="s">
        <v>1037</v>
      </c>
      <c r="H63" s="34" t="s">
        <v>1038</v>
      </c>
      <c r="I63" s="217" t="s">
        <v>910</v>
      </c>
    </row>
    <row r="64" spans="1:9">
      <c r="A64" s="216" t="s">
        <v>1039</v>
      </c>
      <c r="B64" s="216">
        <v>2008</v>
      </c>
      <c r="C64" s="216" t="s">
        <v>1004</v>
      </c>
      <c r="D64" s="216" t="s">
        <v>1005</v>
      </c>
      <c r="E64" s="31" t="s">
        <v>882</v>
      </c>
      <c r="F64" s="8" t="s">
        <v>1006</v>
      </c>
      <c r="G64" s="34" t="s">
        <v>1040</v>
      </c>
      <c r="H64" s="34" t="s">
        <v>1041</v>
      </c>
      <c r="I64" s="217" t="s">
        <v>910</v>
      </c>
    </row>
    <row r="65" spans="1:9">
      <c r="A65" s="200">
        <f>COUNT(B53:B64)</f>
        <v>12</v>
      </c>
      <c r="B65" s="405" t="s">
        <v>1042</v>
      </c>
      <c r="C65" s="416"/>
      <c r="D65" s="416"/>
      <c r="E65" s="416"/>
      <c r="F65" s="416"/>
    </row>
    <row r="66" spans="1:9">
      <c r="A66" s="223"/>
      <c r="B66" s="223"/>
      <c r="C66" s="223"/>
      <c r="D66" s="223"/>
      <c r="E66" s="224"/>
      <c r="F66" s="185"/>
      <c r="G66" s="62"/>
      <c r="H66" s="62"/>
      <c r="I66" s="225"/>
    </row>
    <row r="67" spans="1:9">
      <c r="A67" s="34" t="s">
        <v>1043</v>
      </c>
      <c r="B67" s="34">
        <v>2009</v>
      </c>
      <c r="C67" s="34" t="s">
        <v>1044</v>
      </c>
      <c r="D67" s="34" t="s">
        <v>1045</v>
      </c>
      <c r="E67" s="34" t="s">
        <v>882</v>
      </c>
      <c r="F67" s="34" t="s">
        <v>1046</v>
      </c>
      <c r="G67" s="34" t="s">
        <v>1047</v>
      </c>
      <c r="H67" s="34" t="s">
        <v>1048</v>
      </c>
      <c r="I67" s="217" t="s">
        <v>910</v>
      </c>
    </row>
    <row r="68" spans="1:9">
      <c r="A68" s="34" t="s">
        <v>1049</v>
      </c>
      <c r="B68" s="34">
        <v>2009</v>
      </c>
      <c r="C68" s="34" t="s">
        <v>1044</v>
      </c>
      <c r="D68" s="34" t="s">
        <v>1045</v>
      </c>
      <c r="E68" s="34" t="s">
        <v>882</v>
      </c>
      <c r="F68" s="34" t="s">
        <v>1046</v>
      </c>
      <c r="G68" s="34" t="s">
        <v>1050</v>
      </c>
      <c r="H68" s="34" t="s">
        <v>1051</v>
      </c>
      <c r="I68" s="217" t="s">
        <v>910</v>
      </c>
    </row>
    <row r="69" spans="1:9">
      <c r="A69" s="34" t="s">
        <v>1052</v>
      </c>
      <c r="B69" s="34">
        <v>2009</v>
      </c>
      <c r="C69" s="34" t="s">
        <v>1044</v>
      </c>
      <c r="D69" s="34" t="s">
        <v>1045</v>
      </c>
      <c r="E69" s="34" t="s">
        <v>882</v>
      </c>
      <c r="F69" s="34" t="s">
        <v>1046</v>
      </c>
      <c r="G69" s="34" t="s">
        <v>1053</v>
      </c>
      <c r="H69" s="34" t="s">
        <v>1054</v>
      </c>
      <c r="I69" s="8" t="s">
        <v>890</v>
      </c>
    </row>
    <row r="70" spans="1:9">
      <c r="A70" s="34" t="s">
        <v>1055</v>
      </c>
      <c r="B70" s="34">
        <v>2009</v>
      </c>
      <c r="C70" s="34" t="s">
        <v>1044</v>
      </c>
      <c r="D70" s="34" t="s">
        <v>1045</v>
      </c>
      <c r="E70" s="34" t="s">
        <v>882</v>
      </c>
      <c r="F70" s="34" t="s">
        <v>1046</v>
      </c>
      <c r="G70" s="34" t="s">
        <v>1056</v>
      </c>
      <c r="H70" s="34" t="s">
        <v>1057</v>
      </c>
      <c r="I70" s="226" t="s">
        <v>910</v>
      </c>
    </row>
    <row r="71" spans="1:9">
      <c r="A71" s="34" t="s">
        <v>1058</v>
      </c>
      <c r="B71" s="34">
        <v>2009</v>
      </c>
      <c r="C71" s="34" t="s">
        <v>1044</v>
      </c>
      <c r="D71" s="34" t="s">
        <v>1045</v>
      </c>
      <c r="E71" s="34" t="s">
        <v>882</v>
      </c>
      <c r="F71" s="34" t="s">
        <v>1046</v>
      </c>
      <c r="G71" s="34" t="s">
        <v>1059</v>
      </c>
      <c r="H71" s="34" t="s">
        <v>1060</v>
      </c>
      <c r="I71" s="226" t="s">
        <v>910</v>
      </c>
    </row>
    <row r="72" spans="1:9">
      <c r="A72" s="34" t="s">
        <v>1061</v>
      </c>
      <c r="B72" s="34">
        <v>2009</v>
      </c>
      <c r="C72" s="34" t="s">
        <v>1044</v>
      </c>
      <c r="D72" s="34" t="s">
        <v>1045</v>
      </c>
      <c r="E72" s="34" t="s">
        <v>882</v>
      </c>
      <c r="F72" s="34" t="s">
        <v>1046</v>
      </c>
      <c r="G72" s="34" t="s">
        <v>1062</v>
      </c>
      <c r="H72" s="34" t="s">
        <v>1063</v>
      </c>
      <c r="I72" s="226" t="s">
        <v>890</v>
      </c>
    </row>
    <row r="73" spans="1:9">
      <c r="A73" s="34" t="s">
        <v>1064</v>
      </c>
      <c r="B73" s="34">
        <v>2009</v>
      </c>
      <c r="C73" s="34" t="s">
        <v>1044</v>
      </c>
      <c r="D73" s="34" t="s">
        <v>1045</v>
      </c>
      <c r="E73" s="34" t="s">
        <v>882</v>
      </c>
      <c r="F73" s="34" t="s">
        <v>1046</v>
      </c>
      <c r="G73" s="34" t="s">
        <v>1065</v>
      </c>
      <c r="H73" s="34" t="s">
        <v>1066</v>
      </c>
      <c r="I73" s="226" t="s">
        <v>910</v>
      </c>
    </row>
    <row r="74" spans="1:9">
      <c r="A74" s="34" t="s">
        <v>1067</v>
      </c>
      <c r="B74" s="34">
        <v>2009</v>
      </c>
      <c r="C74" s="34" t="s">
        <v>1044</v>
      </c>
      <c r="D74" s="34" t="s">
        <v>1045</v>
      </c>
      <c r="E74" s="34" t="s">
        <v>882</v>
      </c>
      <c r="F74" s="34" t="s">
        <v>1046</v>
      </c>
      <c r="G74" s="34" t="s">
        <v>1068</v>
      </c>
      <c r="H74" s="34" t="s">
        <v>1069</v>
      </c>
      <c r="I74" s="226" t="s">
        <v>910</v>
      </c>
    </row>
    <row r="75" spans="1:9">
      <c r="A75" s="34" t="s">
        <v>1070</v>
      </c>
      <c r="B75" s="34">
        <v>2009</v>
      </c>
      <c r="C75" s="34" t="s">
        <v>1044</v>
      </c>
      <c r="D75" s="34" t="s">
        <v>1045</v>
      </c>
      <c r="E75" s="34" t="s">
        <v>882</v>
      </c>
      <c r="F75" s="34" t="s">
        <v>1046</v>
      </c>
      <c r="G75" s="34" t="s">
        <v>1071</v>
      </c>
      <c r="H75" s="34" t="s">
        <v>1072</v>
      </c>
      <c r="I75" s="226" t="s">
        <v>910</v>
      </c>
    </row>
    <row r="76" spans="1:9">
      <c r="A76" s="34" t="s">
        <v>1073</v>
      </c>
      <c r="B76" s="34">
        <v>2009</v>
      </c>
      <c r="C76" s="34" t="s">
        <v>1044</v>
      </c>
      <c r="D76" s="34" t="s">
        <v>1045</v>
      </c>
      <c r="E76" s="34" t="s">
        <v>882</v>
      </c>
      <c r="F76" s="34" t="s">
        <v>1046</v>
      </c>
      <c r="G76" s="34" t="s">
        <v>1074</v>
      </c>
      <c r="H76" s="34" t="s">
        <v>1075</v>
      </c>
      <c r="I76" s="226" t="s">
        <v>910</v>
      </c>
    </row>
    <row r="77" spans="1:9">
      <c r="A77" s="34" t="s">
        <v>1076</v>
      </c>
      <c r="B77" s="34">
        <v>2009</v>
      </c>
      <c r="C77" s="34" t="s">
        <v>1044</v>
      </c>
      <c r="D77" s="34" t="s">
        <v>1045</v>
      </c>
      <c r="E77" s="34" t="s">
        <v>882</v>
      </c>
      <c r="F77" s="34" t="s">
        <v>1046</v>
      </c>
      <c r="G77" s="34" t="s">
        <v>1077</v>
      </c>
      <c r="H77" s="34" t="s">
        <v>1078</v>
      </c>
      <c r="I77" s="226" t="s">
        <v>910</v>
      </c>
    </row>
    <row r="78" spans="1:9">
      <c r="A78" s="34" t="s">
        <v>1079</v>
      </c>
      <c r="B78" s="34">
        <v>2009</v>
      </c>
      <c r="C78" s="34" t="s">
        <v>1044</v>
      </c>
      <c r="D78" s="34" t="s">
        <v>1045</v>
      </c>
      <c r="E78" s="34" t="s">
        <v>882</v>
      </c>
      <c r="F78" s="34" t="s">
        <v>1046</v>
      </c>
      <c r="G78" s="34" t="s">
        <v>1080</v>
      </c>
      <c r="H78" s="34" t="s">
        <v>1081</v>
      </c>
      <c r="I78" s="226" t="s">
        <v>910</v>
      </c>
    </row>
    <row r="79" spans="1:9">
      <c r="A79" s="34" t="s">
        <v>1082</v>
      </c>
      <c r="B79" s="34">
        <v>2009</v>
      </c>
      <c r="C79" s="34" t="s">
        <v>1044</v>
      </c>
      <c r="D79" s="34" t="s">
        <v>1045</v>
      </c>
      <c r="E79" s="34" t="s">
        <v>882</v>
      </c>
      <c r="F79" s="34" t="s">
        <v>1046</v>
      </c>
      <c r="G79" s="34" t="s">
        <v>1083</v>
      </c>
      <c r="H79" s="34" t="s">
        <v>1084</v>
      </c>
      <c r="I79" s="226" t="s">
        <v>910</v>
      </c>
    </row>
    <row r="80" spans="1:9">
      <c r="A80" s="34" t="s">
        <v>1085</v>
      </c>
      <c r="B80" s="34">
        <v>2009</v>
      </c>
      <c r="C80" s="34" t="s">
        <v>1044</v>
      </c>
      <c r="D80" s="34" t="s">
        <v>1045</v>
      </c>
      <c r="E80" s="34" t="s">
        <v>882</v>
      </c>
      <c r="F80" s="34" t="s">
        <v>1046</v>
      </c>
      <c r="G80" s="34" t="s">
        <v>1086</v>
      </c>
      <c r="H80" s="34" t="s">
        <v>1087</v>
      </c>
      <c r="I80" s="217" t="s">
        <v>886</v>
      </c>
    </row>
    <row r="81" spans="1:34">
      <c r="A81" s="34" t="s">
        <v>1088</v>
      </c>
      <c r="B81" s="34">
        <v>2009</v>
      </c>
      <c r="C81" s="34" t="s">
        <v>1044</v>
      </c>
      <c r="D81" s="34" t="s">
        <v>1045</v>
      </c>
      <c r="E81" s="34" t="s">
        <v>882</v>
      </c>
      <c r="F81" s="34" t="s">
        <v>1046</v>
      </c>
      <c r="G81" s="34" t="s">
        <v>1089</v>
      </c>
      <c r="H81" s="34" t="s">
        <v>1090</v>
      </c>
      <c r="I81" s="226" t="s">
        <v>886</v>
      </c>
    </row>
    <row r="82" spans="1:34">
      <c r="A82" s="34" t="s">
        <v>1091</v>
      </c>
      <c r="B82" s="34">
        <v>2009</v>
      </c>
      <c r="C82" s="34" t="s">
        <v>1044</v>
      </c>
      <c r="D82" s="34" t="s">
        <v>1045</v>
      </c>
      <c r="E82" s="34" t="s">
        <v>882</v>
      </c>
      <c r="F82" s="34" t="s">
        <v>1046</v>
      </c>
      <c r="G82" s="34" t="s">
        <v>1092</v>
      </c>
      <c r="H82" s="34" t="s">
        <v>1093</v>
      </c>
      <c r="I82" s="226" t="s">
        <v>910</v>
      </c>
    </row>
    <row r="83" spans="1:34">
      <c r="A83" s="34" t="s">
        <v>1094</v>
      </c>
      <c r="B83" s="34">
        <v>2009</v>
      </c>
      <c r="C83" s="34" t="s">
        <v>1044</v>
      </c>
      <c r="D83" s="34" t="s">
        <v>1045</v>
      </c>
      <c r="E83" s="34" t="s">
        <v>882</v>
      </c>
      <c r="F83" s="34" t="s">
        <v>1046</v>
      </c>
      <c r="G83" s="34" t="s">
        <v>1095</v>
      </c>
      <c r="H83" s="34" t="s">
        <v>1096</v>
      </c>
      <c r="I83" s="226" t="s">
        <v>886</v>
      </c>
    </row>
    <row r="84" spans="1:34">
      <c r="A84" s="200">
        <f>COUNT(B67:B83)</f>
        <v>17</v>
      </c>
      <c r="B84" s="405" t="s">
        <v>1097</v>
      </c>
      <c r="C84" s="416"/>
      <c r="D84" s="416"/>
      <c r="E84" s="416"/>
      <c r="F84" s="416"/>
      <c r="G84" s="222"/>
      <c r="H84" s="16"/>
      <c r="I84" s="46"/>
    </row>
    <row r="85" spans="1:34">
      <c r="A85" s="227"/>
      <c r="B85" s="227"/>
      <c r="C85" s="227"/>
      <c r="D85" s="227"/>
      <c r="E85" s="227"/>
      <c r="F85" s="227"/>
      <c r="G85" s="62"/>
      <c r="H85" s="62"/>
      <c r="I85" s="228"/>
    </row>
    <row r="86" spans="1:34">
      <c r="A86" s="9" t="s">
        <v>1098</v>
      </c>
      <c r="B86" s="9">
        <v>2012</v>
      </c>
      <c r="C86" s="9" t="s">
        <v>1099</v>
      </c>
      <c r="D86" s="9" t="s">
        <v>1100</v>
      </c>
      <c r="E86" s="9" t="s">
        <v>882</v>
      </c>
      <c r="F86" s="9" t="s">
        <v>883</v>
      </c>
      <c r="G86" s="9" t="s">
        <v>1101</v>
      </c>
      <c r="H86" s="9" t="s">
        <v>1102</v>
      </c>
      <c r="I86" s="226" t="s">
        <v>910</v>
      </c>
    </row>
    <row r="87" spans="1:34">
      <c r="A87" s="9" t="s">
        <v>1103</v>
      </c>
      <c r="B87" s="9">
        <v>2012</v>
      </c>
      <c r="C87" s="9" t="s">
        <v>1099</v>
      </c>
      <c r="D87" s="9" t="s">
        <v>1100</v>
      </c>
      <c r="E87" s="9" t="s">
        <v>882</v>
      </c>
      <c r="F87" s="9" t="s">
        <v>883</v>
      </c>
      <c r="G87" s="9" t="s">
        <v>1104</v>
      </c>
      <c r="H87" s="9" t="s">
        <v>1105</v>
      </c>
      <c r="I87" s="226" t="s">
        <v>910</v>
      </c>
    </row>
    <row r="88" spans="1:34">
      <c r="A88" s="9" t="s">
        <v>1106</v>
      </c>
      <c r="B88" s="9">
        <v>2012</v>
      </c>
      <c r="C88" s="9" t="s">
        <v>1099</v>
      </c>
      <c r="D88" s="9" t="s">
        <v>1100</v>
      </c>
      <c r="E88" s="9" t="s">
        <v>882</v>
      </c>
      <c r="F88" s="9" t="s">
        <v>883</v>
      </c>
      <c r="G88" s="9" t="s">
        <v>1107</v>
      </c>
      <c r="H88" s="9" t="s">
        <v>1108</v>
      </c>
      <c r="I88" s="226" t="s">
        <v>910</v>
      </c>
    </row>
    <row r="89" spans="1:34">
      <c r="A89" s="9" t="s">
        <v>1109</v>
      </c>
      <c r="B89" s="9">
        <v>2012</v>
      </c>
      <c r="C89" s="9" t="s">
        <v>1099</v>
      </c>
      <c r="D89" s="9" t="s">
        <v>1100</v>
      </c>
      <c r="E89" s="9" t="s">
        <v>882</v>
      </c>
      <c r="F89" s="9" t="s">
        <v>883</v>
      </c>
      <c r="G89" s="9" t="s">
        <v>1110</v>
      </c>
      <c r="H89" s="9" t="s">
        <v>1111</v>
      </c>
      <c r="I89" s="226" t="s">
        <v>910</v>
      </c>
    </row>
    <row r="90" spans="1:34">
      <c r="A90" s="9" t="s">
        <v>1112</v>
      </c>
      <c r="B90" s="9">
        <v>2012</v>
      </c>
      <c r="C90" s="9" t="s">
        <v>1099</v>
      </c>
      <c r="D90" s="9" t="s">
        <v>1100</v>
      </c>
      <c r="E90" s="9" t="s">
        <v>882</v>
      </c>
      <c r="F90" s="9" t="s">
        <v>883</v>
      </c>
      <c r="G90" s="9" t="s">
        <v>1113</v>
      </c>
      <c r="H90" s="9" t="s">
        <v>1114</v>
      </c>
      <c r="I90" s="226" t="s">
        <v>910</v>
      </c>
    </row>
    <row r="91" spans="1:34">
      <c r="A91" s="9" t="s">
        <v>1115</v>
      </c>
      <c r="B91" s="9">
        <v>2012</v>
      </c>
      <c r="C91" s="9" t="s">
        <v>1099</v>
      </c>
      <c r="D91" s="9" t="s">
        <v>1100</v>
      </c>
      <c r="E91" s="9" t="s">
        <v>882</v>
      </c>
      <c r="F91" s="9" t="s">
        <v>883</v>
      </c>
      <c r="G91" s="9" t="s">
        <v>1116</v>
      </c>
      <c r="H91" s="9" t="s">
        <v>1117</v>
      </c>
      <c r="I91" s="226" t="s">
        <v>910</v>
      </c>
    </row>
    <row r="92" spans="1:34">
      <c r="A92" s="9">
        <v>6</v>
      </c>
      <c r="B92" s="417" t="s">
        <v>1118</v>
      </c>
      <c r="C92" s="417"/>
      <c r="D92" s="9"/>
      <c r="E92" s="9"/>
      <c r="F92" s="9"/>
      <c r="G92" s="9"/>
      <c r="H92" s="9"/>
      <c r="I92" s="9"/>
    </row>
    <row r="93" spans="1:34">
      <c r="A93" s="9"/>
      <c r="B93" s="9"/>
      <c r="C93" s="9"/>
      <c r="D93" s="9"/>
      <c r="E93" s="9"/>
      <c r="F93" s="9"/>
      <c r="G93" s="9"/>
      <c r="H93" s="9"/>
      <c r="I93" s="9"/>
    </row>
    <row r="94" spans="1:34" s="34" customFormat="1" ht="11.4">
      <c r="A94" s="34" t="s">
        <v>1119</v>
      </c>
      <c r="B94" s="9">
        <v>2013</v>
      </c>
      <c r="C94" s="34" t="s">
        <v>1120</v>
      </c>
      <c r="D94" s="34" t="s">
        <v>1121</v>
      </c>
      <c r="E94" s="34" t="s">
        <v>882</v>
      </c>
      <c r="F94" s="34" t="s">
        <v>1006</v>
      </c>
      <c r="G94" s="34" t="s">
        <v>1122</v>
      </c>
      <c r="H94" s="59" t="s">
        <v>1123</v>
      </c>
      <c r="I94" s="9" t="s">
        <v>890</v>
      </c>
      <c r="J94" s="74"/>
      <c r="K94" s="229"/>
      <c r="L94" s="74"/>
      <c r="M94" s="74"/>
      <c r="N94" s="74"/>
      <c r="O94" s="74"/>
      <c r="P94" s="230"/>
      <c r="Q94" s="74"/>
      <c r="R94" s="231"/>
      <c r="S94" s="231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232"/>
    </row>
    <row r="95" spans="1:34">
      <c r="A95" s="9" t="s">
        <v>1124</v>
      </c>
      <c r="B95" s="9">
        <v>2013</v>
      </c>
      <c r="C95" s="9" t="s">
        <v>1120</v>
      </c>
      <c r="D95" s="9" t="s">
        <v>1121</v>
      </c>
      <c r="E95" s="9" t="s">
        <v>882</v>
      </c>
      <c r="F95" s="9" t="s">
        <v>1006</v>
      </c>
      <c r="G95" s="9" t="s">
        <v>1125</v>
      </c>
      <c r="H95" s="9" t="s">
        <v>1126</v>
      </c>
      <c r="I95" s="9" t="s">
        <v>890</v>
      </c>
    </row>
    <row r="96" spans="1:34">
      <c r="A96" s="9">
        <v>2</v>
      </c>
      <c r="B96" s="194" t="s">
        <v>1127</v>
      </c>
      <c r="C96" s="49"/>
      <c r="D96" s="49"/>
      <c r="E96" s="49"/>
      <c r="F96" s="49"/>
      <c r="G96" s="233"/>
      <c r="H96" s="9"/>
      <c r="I96" s="9"/>
    </row>
    <row r="97" spans="1:9">
      <c r="A97" s="9"/>
      <c r="B97" s="9"/>
      <c r="C97" s="9"/>
      <c r="D97" s="9"/>
      <c r="E97" s="9"/>
      <c r="F97" s="9"/>
      <c r="G97" s="9"/>
      <c r="H97" s="9"/>
      <c r="I97" s="9"/>
    </row>
    <row r="98" spans="1:9">
      <c r="A98" s="193">
        <v>74</v>
      </c>
      <c r="B98" s="413" t="s">
        <v>1128</v>
      </c>
      <c r="C98" s="413"/>
      <c r="D98" s="9"/>
      <c r="E98" s="9"/>
      <c r="F98" s="9"/>
      <c r="G98" s="9"/>
      <c r="H98" s="9"/>
      <c r="I98" s="9"/>
    </row>
    <row r="99" spans="1:9">
      <c r="A99" s="49"/>
      <c r="B99" s="49"/>
      <c r="C99" s="49"/>
      <c r="D99" s="49"/>
      <c r="E99" s="49"/>
      <c r="F99" s="49"/>
      <c r="G99" s="49"/>
      <c r="I99" s="49"/>
    </row>
    <row r="100" spans="1:9">
      <c r="A100" s="49"/>
      <c r="B100" s="49"/>
      <c r="C100" s="49"/>
      <c r="D100" s="49"/>
      <c r="E100" s="49"/>
      <c r="F100" s="49"/>
      <c r="G100" s="49"/>
      <c r="I100" s="49"/>
    </row>
    <row r="101" spans="1:9">
      <c r="A101" s="49"/>
      <c r="B101" s="49"/>
      <c r="C101" s="49"/>
      <c r="D101" s="49"/>
      <c r="E101" s="49"/>
      <c r="F101" s="49"/>
      <c r="G101" s="49"/>
      <c r="I101" s="49"/>
    </row>
    <row r="102" spans="1:9">
      <c r="A102" s="49"/>
      <c r="B102" s="49"/>
      <c r="C102" s="49"/>
      <c r="D102" s="49"/>
      <c r="E102" s="49"/>
      <c r="F102" s="49"/>
      <c r="G102" s="49"/>
      <c r="I102" s="49"/>
    </row>
    <row r="103" spans="1:9">
      <c r="A103" s="49"/>
      <c r="B103" s="49"/>
      <c r="C103" s="49"/>
      <c r="D103" s="49"/>
      <c r="E103" s="49"/>
      <c r="F103" s="49"/>
      <c r="G103" s="49"/>
      <c r="I103" s="49"/>
    </row>
    <row r="104" spans="1:9">
      <c r="A104" s="49"/>
      <c r="B104" s="49"/>
      <c r="C104" s="49"/>
      <c r="D104" s="49"/>
      <c r="E104" s="49"/>
      <c r="F104" s="49"/>
      <c r="G104" s="49"/>
      <c r="I104" s="49"/>
    </row>
    <row r="105" spans="1:9">
      <c r="A105" s="49"/>
      <c r="B105" s="49"/>
      <c r="C105" s="49"/>
      <c r="D105" s="49"/>
      <c r="E105" s="49"/>
      <c r="F105" s="49"/>
      <c r="G105" s="49"/>
      <c r="I105" s="49"/>
    </row>
    <row r="106" spans="1:9">
      <c r="A106" s="49"/>
      <c r="B106" s="49"/>
      <c r="C106" s="49"/>
      <c r="D106" s="49"/>
      <c r="E106" s="49"/>
      <c r="F106" s="49"/>
      <c r="G106" s="49"/>
      <c r="I106" s="49"/>
    </row>
    <row r="107" spans="1:9">
      <c r="A107" s="49"/>
      <c r="B107" s="49"/>
      <c r="C107" s="49"/>
      <c r="D107" s="49"/>
      <c r="E107" s="49"/>
      <c r="F107" s="49"/>
      <c r="G107" s="49"/>
      <c r="I107" s="49"/>
    </row>
  </sheetData>
  <mergeCells count="12">
    <mergeCell ref="B98:C98"/>
    <mergeCell ref="A1:I1"/>
    <mergeCell ref="A2:H2"/>
    <mergeCell ref="A3:I3"/>
    <mergeCell ref="B12:F12"/>
    <mergeCell ref="B15:F15"/>
    <mergeCell ref="B19:F19"/>
    <mergeCell ref="B20:F20"/>
    <mergeCell ref="B51:F51"/>
    <mergeCell ref="B65:F65"/>
    <mergeCell ref="B84:F84"/>
    <mergeCell ref="B92:C9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U383"/>
  <sheetViews>
    <sheetView topLeftCell="A112" workbookViewId="0">
      <selection activeCell="G118" sqref="G118"/>
    </sheetView>
  </sheetViews>
  <sheetFormatPr defaultColWidth="9.109375" defaultRowHeight="14.4"/>
  <cols>
    <col min="1" max="2" width="10.6640625" style="1" customWidth="1"/>
    <col min="3" max="3" width="15.33203125" style="1" bestFit="1" customWidth="1"/>
    <col min="4" max="4" width="12.6640625" style="1" bestFit="1" customWidth="1"/>
    <col min="5" max="5" width="15.44140625" style="1" customWidth="1"/>
    <col min="6" max="6" width="17.5546875" style="1" bestFit="1" customWidth="1"/>
    <col min="7" max="7" width="17.44140625" style="1" bestFit="1" customWidth="1"/>
    <col min="8" max="8" width="17.44140625" style="56" customWidth="1"/>
    <col min="9" max="9" width="19.6640625" style="58" customWidth="1"/>
    <col min="10" max="10" width="8.5546875" style="58" customWidth="1"/>
    <col min="11" max="11" width="9.109375" style="8"/>
    <col min="12" max="12" width="16" style="1" bestFit="1" customWidth="1"/>
    <col min="13" max="16384" width="9.109375" style="1"/>
  </cols>
  <sheetData>
    <row r="1" spans="1:41" s="234" customFormat="1" ht="15.6">
      <c r="A1" s="418" t="s">
        <v>1129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</row>
    <row r="2" spans="1:41" s="238" customFormat="1">
      <c r="A2" s="419"/>
      <c r="B2" s="419"/>
      <c r="C2" s="419"/>
      <c r="D2" s="419"/>
      <c r="E2" s="419"/>
      <c r="F2" s="419"/>
      <c r="G2" s="419"/>
      <c r="H2" s="235"/>
      <c r="I2" s="236"/>
      <c r="J2" s="236"/>
      <c r="K2" s="235"/>
      <c r="L2" s="237"/>
    </row>
    <row r="3" spans="1:41" s="234" customFormat="1">
      <c r="A3" s="239" t="s">
        <v>2</v>
      </c>
      <c r="B3" s="239" t="s">
        <v>3</v>
      </c>
      <c r="C3" s="239" t="s">
        <v>4</v>
      </c>
      <c r="D3" s="239" t="s">
        <v>5</v>
      </c>
      <c r="E3" s="239" t="s">
        <v>6</v>
      </c>
      <c r="F3" s="239" t="s">
        <v>1130</v>
      </c>
      <c r="G3" s="239" t="s">
        <v>1131</v>
      </c>
      <c r="H3" s="239" t="s">
        <v>1132</v>
      </c>
      <c r="I3" s="239" t="s">
        <v>17</v>
      </c>
      <c r="J3" s="239" t="s">
        <v>18</v>
      </c>
      <c r="K3" s="239" t="s">
        <v>14</v>
      </c>
      <c r="L3" s="239" t="s">
        <v>1133</v>
      </c>
    </row>
    <row r="4" spans="1:41" s="234" customFormat="1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37"/>
    </row>
    <row r="5" spans="1:41" s="234" customFormat="1">
      <c r="A5" s="241" t="s">
        <v>1134</v>
      </c>
      <c r="B5" s="241">
        <v>1997</v>
      </c>
      <c r="C5" s="241" t="s">
        <v>784</v>
      </c>
      <c r="D5" s="241" t="s">
        <v>1135</v>
      </c>
      <c r="E5" s="241" t="s">
        <v>1136</v>
      </c>
      <c r="F5" s="241" t="s">
        <v>1137</v>
      </c>
      <c r="G5" s="241" t="s">
        <v>1138</v>
      </c>
      <c r="H5" s="242" t="s">
        <v>1139</v>
      </c>
      <c r="I5" s="243" t="s">
        <v>1140</v>
      </c>
      <c r="J5" s="244" t="s">
        <v>1141</v>
      </c>
      <c r="K5" s="245" t="s">
        <v>37</v>
      </c>
      <c r="L5" s="246">
        <v>132419</v>
      </c>
    </row>
    <row r="6" spans="1:41" s="234" customFormat="1">
      <c r="A6" s="8" t="s">
        <v>1142</v>
      </c>
      <c r="B6" s="8">
        <v>1998</v>
      </c>
      <c r="C6" s="8" t="s">
        <v>784</v>
      </c>
      <c r="D6" s="31" t="s">
        <v>1135</v>
      </c>
      <c r="E6" s="31" t="s">
        <v>1136</v>
      </c>
      <c r="F6" s="8" t="s">
        <v>1143</v>
      </c>
      <c r="G6" s="31" t="s">
        <v>1144</v>
      </c>
      <c r="H6" s="31" t="s">
        <v>1145</v>
      </c>
      <c r="I6" s="247" t="s">
        <v>1146</v>
      </c>
      <c r="J6" s="34" t="s">
        <v>1147</v>
      </c>
      <c r="K6" s="8" t="s">
        <v>37</v>
      </c>
      <c r="L6" s="248">
        <v>123308</v>
      </c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</row>
    <row r="7" spans="1:41">
      <c r="A7" s="8" t="s">
        <v>1148</v>
      </c>
      <c r="B7" s="8">
        <v>1998</v>
      </c>
      <c r="C7" s="8" t="s">
        <v>784</v>
      </c>
      <c r="D7" s="31" t="s">
        <v>1135</v>
      </c>
      <c r="E7" s="31" t="s">
        <v>1136</v>
      </c>
      <c r="F7" s="8" t="s">
        <v>1137</v>
      </c>
      <c r="G7" s="31" t="s">
        <v>1149</v>
      </c>
      <c r="H7" s="31" t="s">
        <v>1150</v>
      </c>
      <c r="I7" s="247" t="s">
        <v>1151</v>
      </c>
      <c r="J7" s="34" t="s">
        <v>1152</v>
      </c>
      <c r="K7" s="8" t="s">
        <v>37</v>
      </c>
      <c r="L7" s="248">
        <v>124002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</row>
    <row r="8" spans="1:41">
      <c r="A8" s="8" t="s">
        <v>1153</v>
      </c>
      <c r="B8" s="8">
        <v>1998</v>
      </c>
      <c r="C8" s="8" t="s">
        <v>784</v>
      </c>
      <c r="D8" s="31" t="s">
        <v>1135</v>
      </c>
      <c r="E8" s="31" t="s">
        <v>1136</v>
      </c>
      <c r="F8" s="8" t="s">
        <v>1143</v>
      </c>
      <c r="G8" s="31" t="s">
        <v>1154</v>
      </c>
      <c r="H8" s="31" t="s">
        <v>1145</v>
      </c>
      <c r="I8" s="247" t="s">
        <v>1155</v>
      </c>
      <c r="J8" s="9" t="s">
        <v>1156</v>
      </c>
      <c r="K8" s="8" t="s">
        <v>37</v>
      </c>
      <c r="L8" s="248">
        <v>124184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</row>
    <row r="9" spans="1:41">
      <c r="A9" s="8" t="s">
        <v>1157</v>
      </c>
      <c r="B9" s="8">
        <v>1998</v>
      </c>
      <c r="C9" s="8" t="s">
        <v>784</v>
      </c>
      <c r="D9" s="31" t="s">
        <v>1135</v>
      </c>
      <c r="E9" s="31" t="s">
        <v>1136</v>
      </c>
      <c r="F9" s="8" t="s">
        <v>1137</v>
      </c>
      <c r="G9" s="31" t="s">
        <v>1149</v>
      </c>
      <c r="H9" s="196" t="s">
        <v>1150</v>
      </c>
      <c r="I9" s="247" t="s">
        <v>1158</v>
      </c>
      <c r="J9" s="34" t="s">
        <v>1159</v>
      </c>
      <c r="K9" s="8" t="s">
        <v>37</v>
      </c>
      <c r="L9" s="249">
        <v>91526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</row>
    <row r="10" spans="1:41">
      <c r="A10" s="31" t="s">
        <v>1160</v>
      </c>
      <c r="B10" s="31">
        <v>2000</v>
      </c>
      <c r="C10" s="31" t="s">
        <v>784</v>
      </c>
      <c r="D10" s="31" t="s">
        <v>1135</v>
      </c>
      <c r="E10" s="31" t="s">
        <v>1136</v>
      </c>
      <c r="F10" s="8" t="s">
        <v>1143</v>
      </c>
      <c r="G10" s="31" t="s">
        <v>1161</v>
      </c>
      <c r="H10" s="31" t="s">
        <v>1145</v>
      </c>
      <c r="I10" s="247" t="s">
        <v>1162</v>
      </c>
      <c r="J10" s="34" t="s">
        <v>1163</v>
      </c>
      <c r="K10" s="8" t="s">
        <v>37</v>
      </c>
      <c r="L10" s="248">
        <v>115297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</row>
    <row r="11" spans="1:41">
      <c r="A11" s="8" t="s">
        <v>1164</v>
      </c>
      <c r="B11" s="8">
        <v>2002</v>
      </c>
      <c r="C11" s="8" t="s">
        <v>902</v>
      </c>
      <c r="D11" s="31" t="s">
        <v>1165</v>
      </c>
      <c r="E11" s="31" t="s">
        <v>1136</v>
      </c>
      <c r="F11" s="8" t="s">
        <v>1143</v>
      </c>
      <c r="G11" s="31" t="s">
        <v>1166</v>
      </c>
      <c r="H11" s="31" t="s">
        <v>1139</v>
      </c>
      <c r="I11" s="247" t="s">
        <v>1167</v>
      </c>
      <c r="J11" s="9" t="s">
        <v>1168</v>
      </c>
      <c r="K11" s="8" t="s">
        <v>37</v>
      </c>
      <c r="L11" s="248">
        <v>130127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</row>
    <row r="12" spans="1:41">
      <c r="A12" s="8" t="s">
        <v>1169</v>
      </c>
      <c r="B12" s="8">
        <v>2003</v>
      </c>
      <c r="C12" s="8" t="s">
        <v>902</v>
      </c>
      <c r="D12" s="31" t="s">
        <v>1165</v>
      </c>
      <c r="E12" s="31" t="s">
        <v>1136</v>
      </c>
      <c r="F12" s="8" t="s">
        <v>1143</v>
      </c>
      <c r="G12" s="31" t="s">
        <v>1144</v>
      </c>
      <c r="H12" s="31" t="s">
        <v>1145</v>
      </c>
      <c r="I12" s="247" t="s">
        <v>1170</v>
      </c>
      <c r="J12" s="9" t="s">
        <v>1171</v>
      </c>
      <c r="K12" s="8" t="s">
        <v>37</v>
      </c>
      <c r="L12" s="248">
        <v>104283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</row>
    <row r="13" spans="1:41">
      <c r="A13" s="8" t="s">
        <v>1172</v>
      </c>
      <c r="B13" s="8">
        <v>2003</v>
      </c>
      <c r="C13" s="8" t="s">
        <v>902</v>
      </c>
      <c r="D13" s="31" t="s">
        <v>1165</v>
      </c>
      <c r="E13" s="31" t="s">
        <v>1136</v>
      </c>
      <c r="F13" s="8" t="s">
        <v>1137</v>
      </c>
      <c r="G13" s="31" t="s">
        <v>1144</v>
      </c>
      <c r="H13" s="196" t="s">
        <v>1173</v>
      </c>
      <c r="I13" s="247" t="s">
        <v>1174</v>
      </c>
      <c r="J13" s="34" t="s">
        <v>1175</v>
      </c>
      <c r="K13" s="8" t="s">
        <v>37</v>
      </c>
      <c r="L13" s="248">
        <v>112947</v>
      </c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</row>
    <row r="14" spans="1:41">
      <c r="A14" s="8" t="s">
        <v>1176</v>
      </c>
      <c r="B14" s="8">
        <v>2003</v>
      </c>
      <c r="C14" s="8" t="s">
        <v>902</v>
      </c>
      <c r="D14" s="31" t="s">
        <v>1165</v>
      </c>
      <c r="E14" s="31" t="s">
        <v>1136</v>
      </c>
      <c r="F14" s="8" t="s">
        <v>1143</v>
      </c>
      <c r="G14" s="31" t="s">
        <v>1144</v>
      </c>
      <c r="H14" s="31" t="s">
        <v>1145</v>
      </c>
      <c r="I14" s="247" t="s">
        <v>1177</v>
      </c>
      <c r="J14" s="34" t="s">
        <v>1178</v>
      </c>
      <c r="K14" s="8" t="s">
        <v>37</v>
      </c>
      <c r="L14" s="248">
        <v>58358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</row>
    <row r="15" spans="1:41">
      <c r="A15" s="8" t="s">
        <v>1179</v>
      </c>
      <c r="B15" s="8">
        <v>2003</v>
      </c>
      <c r="C15" s="8" t="s">
        <v>902</v>
      </c>
      <c r="D15" s="31" t="s">
        <v>1165</v>
      </c>
      <c r="E15" s="31" t="s">
        <v>1136</v>
      </c>
      <c r="F15" s="8" t="s">
        <v>1143</v>
      </c>
      <c r="G15" s="31" t="s">
        <v>1154</v>
      </c>
      <c r="H15" s="31" t="s">
        <v>1145</v>
      </c>
      <c r="I15" s="247" t="s">
        <v>1180</v>
      </c>
      <c r="J15" s="34" t="s">
        <v>1181</v>
      </c>
      <c r="K15" s="8" t="s">
        <v>37</v>
      </c>
      <c r="L15" s="248">
        <v>94370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</row>
    <row r="16" spans="1:41">
      <c r="A16" s="8" t="s">
        <v>1182</v>
      </c>
      <c r="B16" s="8">
        <v>2003</v>
      </c>
      <c r="C16" s="31" t="s">
        <v>784</v>
      </c>
      <c r="D16" s="31" t="s">
        <v>1135</v>
      </c>
      <c r="E16" s="31" t="s">
        <v>1136</v>
      </c>
      <c r="F16" s="8" t="s">
        <v>1143</v>
      </c>
      <c r="G16" s="31" t="s">
        <v>1183</v>
      </c>
      <c r="H16" s="31" t="s">
        <v>1184</v>
      </c>
      <c r="I16" s="9" t="s">
        <v>1185</v>
      </c>
      <c r="J16" s="9" t="s">
        <v>1186</v>
      </c>
      <c r="K16" s="8" t="s">
        <v>37</v>
      </c>
      <c r="L16" s="248">
        <v>126351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</row>
    <row r="17" spans="1:41">
      <c r="A17" s="8" t="s">
        <v>1187</v>
      </c>
      <c r="B17" s="8">
        <v>2003</v>
      </c>
      <c r="C17" s="8" t="s">
        <v>902</v>
      </c>
      <c r="D17" s="31" t="s">
        <v>1165</v>
      </c>
      <c r="E17" s="31" t="s">
        <v>1136</v>
      </c>
      <c r="F17" s="8" t="s">
        <v>1143</v>
      </c>
      <c r="G17" s="31" t="s">
        <v>1144</v>
      </c>
      <c r="H17" s="31" t="s">
        <v>1145</v>
      </c>
      <c r="I17" s="9" t="s">
        <v>1188</v>
      </c>
      <c r="J17" s="9" t="s">
        <v>1189</v>
      </c>
      <c r="K17" s="8" t="s">
        <v>37</v>
      </c>
      <c r="L17" s="248">
        <v>69885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</row>
    <row r="18" spans="1:41">
      <c r="A18" s="8" t="s">
        <v>1190</v>
      </c>
      <c r="B18" s="8">
        <v>2003</v>
      </c>
      <c r="C18" s="8" t="s">
        <v>902</v>
      </c>
      <c r="D18" s="31" t="s">
        <v>1165</v>
      </c>
      <c r="E18" s="31" t="s">
        <v>1136</v>
      </c>
      <c r="F18" s="8" t="s">
        <v>1137</v>
      </c>
      <c r="G18" s="31" t="s">
        <v>1161</v>
      </c>
      <c r="H18" s="31" t="s">
        <v>1173</v>
      </c>
      <c r="I18" s="247" t="s">
        <v>1191</v>
      </c>
      <c r="J18" s="34" t="s">
        <v>1192</v>
      </c>
      <c r="K18" s="8" t="s">
        <v>37</v>
      </c>
      <c r="L18" s="248">
        <v>85790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</row>
    <row r="19" spans="1:41">
      <c r="A19" s="8" t="s">
        <v>1193</v>
      </c>
      <c r="B19" s="8">
        <v>2003</v>
      </c>
      <c r="C19" s="8" t="s">
        <v>902</v>
      </c>
      <c r="D19" s="31" t="s">
        <v>1165</v>
      </c>
      <c r="E19" s="31" t="s">
        <v>1136</v>
      </c>
      <c r="F19" s="8" t="s">
        <v>1143</v>
      </c>
      <c r="G19" s="31" t="s">
        <v>1194</v>
      </c>
      <c r="H19" s="31" t="s">
        <v>1184</v>
      </c>
      <c r="I19" s="247" t="s">
        <v>1195</v>
      </c>
      <c r="J19" s="34" t="s">
        <v>1196</v>
      </c>
      <c r="K19" s="8" t="s">
        <v>37</v>
      </c>
      <c r="L19" s="248">
        <v>94377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</row>
    <row r="20" spans="1:41">
      <c r="A20" s="8" t="s">
        <v>1197</v>
      </c>
      <c r="B20" s="8">
        <v>2007</v>
      </c>
      <c r="C20" s="8" t="s">
        <v>784</v>
      </c>
      <c r="D20" s="31" t="s">
        <v>1135</v>
      </c>
      <c r="E20" s="31" t="s">
        <v>1136</v>
      </c>
      <c r="F20" s="31" t="s">
        <v>1143</v>
      </c>
      <c r="G20" s="31" t="s">
        <v>1194</v>
      </c>
      <c r="H20" s="31" t="s">
        <v>1184</v>
      </c>
      <c r="I20" s="247" t="s">
        <v>1198</v>
      </c>
      <c r="J20" s="34" t="s">
        <v>1199</v>
      </c>
      <c r="K20" s="8" t="s">
        <v>37</v>
      </c>
      <c r="L20" s="248">
        <v>126199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</row>
    <row r="21" spans="1:41">
      <c r="A21" s="8" t="s">
        <v>1200</v>
      </c>
      <c r="B21" s="8">
        <v>2007</v>
      </c>
      <c r="C21" s="8" t="s">
        <v>1004</v>
      </c>
      <c r="D21" s="31" t="s">
        <v>1201</v>
      </c>
      <c r="E21" s="31" t="s">
        <v>1136</v>
      </c>
      <c r="F21" s="8" t="s">
        <v>1143</v>
      </c>
      <c r="G21" s="31" t="s">
        <v>1202</v>
      </c>
      <c r="H21" s="31" t="s">
        <v>1145</v>
      </c>
      <c r="I21" s="247" t="s">
        <v>1203</v>
      </c>
      <c r="J21" s="9" t="s">
        <v>1204</v>
      </c>
      <c r="K21" s="8" t="s">
        <v>37</v>
      </c>
      <c r="L21" s="248">
        <v>57366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</row>
    <row r="22" spans="1:41">
      <c r="A22" s="8" t="s">
        <v>1205</v>
      </c>
      <c r="B22" s="8">
        <v>2007</v>
      </c>
      <c r="C22" s="8" t="s">
        <v>1004</v>
      </c>
      <c r="D22" s="31" t="s">
        <v>1201</v>
      </c>
      <c r="E22" s="31" t="s">
        <v>1136</v>
      </c>
      <c r="F22" s="8" t="s">
        <v>1143</v>
      </c>
      <c r="G22" s="226" t="s">
        <v>1206</v>
      </c>
      <c r="H22" s="31" t="s">
        <v>1145</v>
      </c>
      <c r="I22" s="247" t="s">
        <v>1207</v>
      </c>
      <c r="J22" s="9" t="s">
        <v>1208</v>
      </c>
      <c r="K22" s="8" t="s">
        <v>37</v>
      </c>
      <c r="L22" s="248">
        <v>64974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</row>
    <row r="23" spans="1:41">
      <c r="A23" s="8" t="s">
        <v>1209</v>
      </c>
      <c r="B23" s="8">
        <v>2008</v>
      </c>
      <c r="C23" s="8" t="s">
        <v>1004</v>
      </c>
      <c r="D23" s="31" t="s">
        <v>1201</v>
      </c>
      <c r="E23" s="31" t="s">
        <v>1136</v>
      </c>
      <c r="F23" s="8" t="s">
        <v>1143</v>
      </c>
      <c r="G23" s="226" t="s">
        <v>1210</v>
      </c>
      <c r="H23" s="226" t="s">
        <v>1211</v>
      </c>
      <c r="I23" s="247" t="s">
        <v>1212</v>
      </c>
      <c r="J23" s="9" t="s">
        <v>1213</v>
      </c>
      <c r="K23" s="8" t="s">
        <v>37</v>
      </c>
      <c r="L23" s="248">
        <v>27620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</row>
    <row r="24" spans="1:41">
      <c r="A24" s="226" t="s">
        <v>1214</v>
      </c>
      <c r="B24" s="31">
        <v>2012</v>
      </c>
      <c r="C24" s="8" t="s">
        <v>902</v>
      </c>
      <c r="D24" s="31" t="s">
        <v>1215</v>
      </c>
      <c r="E24" s="31" t="s">
        <v>1216</v>
      </c>
      <c r="F24" s="8" t="s">
        <v>1143</v>
      </c>
      <c r="G24" s="226" t="s">
        <v>1217</v>
      </c>
      <c r="H24" s="226" t="s">
        <v>1184</v>
      </c>
      <c r="I24" s="34" t="s">
        <v>1218</v>
      </c>
      <c r="J24" s="34" t="s">
        <v>1219</v>
      </c>
      <c r="K24" s="31" t="s">
        <v>37</v>
      </c>
      <c r="L24" s="248">
        <v>17433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</row>
    <row r="25" spans="1:41">
      <c r="A25" s="226" t="s">
        <v>1220</v>
      </c>
      <c r="B25" s="31">
        <v>2012</v>
      </c>
      <c r="C25" s="31" t="s">
        <v>902</v>
      </c>
      <c r="D25" s="31" t="s">
        <v>1215</v>
      </c>
      <c r="E25" s="31" t="s">
        <v>1136</v>
      </c>
      <c r="F25" s="31" t="s">
        <v>1143</v>
      </c>
      <c r="G25" s="31" t="s">
        <v>1221</v>
      </c>
      <c r="H25" s="31" t="s">
        <v>1184</v>
      </c>
      <c r="I25" s="34" t="s">
        <v>1222</v>
      </c>
      <c r="J25" s="34" t="s">
        <v>1223</v>
      </c>
      <c r="K25" s="31" t="s">
        <v>37</v>
      </c>
      <c r="L25" s="248">
        <v>20926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</row>
    <row r="26" spans="1:41">
      <c r="A26" s="216" t="s">
        <v>1566</v>
      </c>
      <c r="B26" s="216">
        <v>2014</v>
      </c>
      <c r="C26" s="216" t="s">
        <v>1120</v>
      </c>
      <c r="D26" s="216" t="s">
        <v>1567</v>
      </c>
      <c r="E26" s="216" t="s">
        <v>1568</v>
      </c>
      <c r="F26" s="200" t="s">
        <v>1143</v>
      </c>
      <c r="G26" s="226" t="s">
        <v>1217</v>
      </c>
      <c r="H26" s="226" t="s">
        <v>1184</v>
      </c>
      <c r="I26" s="216" t="s">
        <v>1569</v>
      </c>
      <c r="J26" s="216" t="s">
        <v>1570</v>
      </c>
      <c r="K26" s="8" t="s">
        <v>37</v>
      </c>
      <c r="L26" s="216">
        <v>42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</row>
    <row r="27" spans="1:41">
      <c r="A27" s="253">
        <v>22</v>
      </c>
      <c r="B27" s="374" t="s">
        <v>1224</v>
      </c>
      <c r="C27" s="22"/>
      <c r="D27" s="375"/>
      <c r="E27" s="61"/>
      <c r="F27" s="61"/>
      <c r="G27" s="61"/>
      <c r="H27" s="61"/>
      <c r="I27" s="62"/>
      <c r="J27" s="62"/>
      <c r="K27" s="61"/>
      <c r="L27" s="254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</row>
    <row r="28" spans="1:41">
      <c r="A28" s="253"/>
      <c r="B28" s="374"/>
      <c r="C28" s="22"/>
      <c r="D28" s="375"/>
      <c r="E28" s="61"/>
      <c r="F28" s="61"/>
      <c r="G28" s="61"/>
      <c r="H28" s="61"/>
      <c r="I28" s="62"/>
      <c r="J28" s="62"/>
      <c r="K28" s="61"/>
      <c r="L28" s="254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</row>
    <row r="29" spans="1:41">
      <c r="A29" s="31">
        <v>7</v>
      </c>
      <c r="B29" s="31">
        <v>2005</v>
      </c>
      <c r="C29" s="31" t="s">
        <v>784</v>
      </c>
      <c r="D29" s="31" t="s">
        <v>785</v>
      </c>
      <c r="E29" s="31" t="s">
        <v>1225</v>
      </c>
      <c r="F29" s="31" t="s">
        <v>1143</v>
      </c>
      <c r="G29" s="31" t="s">
        <v>1226</v>
      </c>
      <c r="H29" s="31" t="s">
        <v>1227</v>
      </c>
      <c r="I29" s="9" t="s">
        <v>1228</v>
      </c>
      <c r="J29" s="9" t="s">
        <v>1229</v>
      </c>
      <c r="K29" s="8" t="s">
        <v>787</v>
      </c>
      <c r="L29" s="248">
        <v>238200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</row>
    <row r="30" spans="1:41" s="47" customFormat="1">
      <c r="A30" s="31">
        <v>9</v>
      </c>
      <c r="B30" s="31">
        <v>2005</v>
      </c>
      <c r="C30" s="31" t="s">
        <v>784</v>
      </c>
      <c r="D30" s="31" t="s">
        <v>785</v>
      </c>
      <c r="E30" s="31" t="s">
        <v>1225</v>
      </c>
      <c r="F30" s="31" t="s">
        <v>1143</v>
      </c>
      <c r="G30" s="31" t="s">
        <v>1226</v>
      </c>
      <c r="H30" s="31" t="s">
        <v>1227</v>
      </c>
      <c r="I30" s="9" t="s">
        <v>1230</v>
      </c>
      <c r="J30" s="9" t="s">
        <v>1231</v>
      </c>
      <c r="K30" s="8" t="s">
        <v>787</v>
      </c>
      <c r="L30" s="248">
        <v>254883</v>
      </c>
    </row>
    <row r="31" spans="1:41" s="196" customFormat="1">
      <c r="A31" s="31">
        <v>10</v>
      </c>
      <c r="B31" s="31">
        <v>2005</v>
      </c>
      <c r="C31" s="31" t="s">
        <v>784</v>
      </c>
      <c r="D31" s="31" t="s">
        <v>785</v>
      </c>
      <c r="E31" s="31" t="s">
        <v>1225</v>
      </c>
      <c r="F31" s="31" t="s">
        <v>1143</v>
      </c>
      <c r="G31" s="31" t="s">
        <v>1226</v>
      </c>
      <c r="H31" s="31" t="s">
        <v>1227</v>
      </c>
      <c r="I31" s="9" t="s">
        <v>1232</v>
      </c>
      <c r="J31" s="9" t="s">
        <v>1233</v>
      </c>
      <c r="K31" s="8" t="s">
        <v>787</v>
      </c>
      <c r="L31" s="248">
        <v>264015</v>
      </c>
      <c r="M31" s="49"/>
      <c r="N31" s="72"/>
      <c r="O31" s="72"/>
      <c r="P31" s="133"/>
    </row>
    <row r="32" spans="1:41" s="196" customFormat="1">
      <c r="A32" s="8" t="s">
        <v>1234</v>
      </c>
      <c r="B32" s="31">
        <v>1996</v>
      </c>
      <c r="C32" s="31" t="s">
        <v>902</v>
      </c>
      <c r="D32" s="31" t="s">
        <v>903</v>
      </c>
      <c r="E32" s="31" t="s">
        <v>1235</v>
      </c>
      <c r="F32" s="31" t="s">
        <v>1143</v>
      </c>
      <c r="G32" s="31" t="s">
        <v>1149</v>
      </c>
      <c r="H32" s="31" t="s">
        <v>1150</v>
      </c>
      <c r="I32" s="9" t="s">
        <v>1236</v>
      </c>
      <c r="J32" s="9" t="s">
        <v>1237</v>
      </c>
      <c r="K32" s="8" t="s">
        <v>37</v>
      </c>
      <c r="L32" s="248">
        <v>106140</v>
      </c>
      <c r="M32" s="49"/>
      <c r="N32" s="72"/>
      <c r="O32" s="72"/>
      <c r="P32" s="133"/>
    </row>
    <row r="33" spans="1:827" s="196" customFormat="1">
      <c r="A33" s="8" t="s">
        <v>1238</v>
      </c>
      <c r="B33" s="8">
        <v>1998</v>
      </c>
      <c r="C33" s="8" t="s">
        <v>784</v>
      </c>
      <c r="D33" s="8" t="s">
        <v>785</v>
      </c>
      <c r="E33" s="31" t="s">
        <v>1239</v>
      </c>
      <c r="F33" s="8" t="s">
        <v>1143</v>
      </c>
      <c r="G33" s="31" t="s">
        <v>1240</v>
      </c>
      <c r="H33" s="31" t="s">
        <v>1211</v>
      </c>
      <c r="I33" s="9" t="s">
        <v>1241</v>
      </c>
      <c r="J33" s="9" t="s">
        <v>1242</v>
      </c>
      <c r="K33" s="8" t="s">
        <v>37</v>
      </c>
      <c r="L33" s="248">
        <v>146107</v>
      </c>
      <c r="M33" s="49"/>
      <c r="N33" s="72"/>
      <c r="O33" s="72"/>
      <c r="P33" s="133"/>
    </row>
    <row r="34" spans="1:827">
      <c r="A34" s="8" t="s">
        <v>1243</v>
      </c>
      <c r="B34" s="8">
        <v>1998</v>
      </c>
      <c r="C34" s="8" t="s">
        <v>784</v>
      </c>
      <c r="D34" s="8" t="s">
        <v>785</v>
      </c>
      <c r="E34" s="31" t="s">
        <v>1239</v>
      </c>
      <c r="F34" s="8" t="s">
        <v>1143</v>
      </c>
      <c r="G34" s="31" t="s">
        <v>1244</v>
      </c>
      <c r="H34" s="31" t="s">
        <v>1145</v>
      </c>
      <c r="I34" s="9" t="s">
        <v>1245</v>
      </c>
      <c r="J34" s="9" t="s">
        <v>1246</v>
      </c>
      <c r="K34" s="8" t="s">
        <v>37</v>
      </c>
      <c r="L34" s="248">
        <v>173592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</row>
    <row r="35" spans="1:827">
      <c r="A35" s="255" t="s">
        <v>1247</v>
      </c>
      <c r="B35" s="255">
        <v>2000</v>
      </c>
      <c r="C35" s="256" t="s">
        <v>902</v>
      </c>
      <c r="D35" s="256" t="s">
        <v>903</v>
      </c>
      <c r="E35" s="256" t="s">
        <v>882</v>
      </c>
      <c r="F35" s="255" t="s">
        <v>1143</v>
      </c>
      <c r="G35" s="256" t="s">
        <v>1248</v>
      </c>
      <c r="H35" s="256" t="s">
        <v>1211</v>
      </c>
      <c r="I35" s="126" t="s">
        <v>1249</v>
      </c>
      <c r="J35" s="126" t="s">
        <v>1250</v>
      </c>
      <c r="K35" s="255" t="s">
        <v>37</v>
      </c>
      <c r="L35" s="257">
        <v>144916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</row>
    <row r="36" spans="1:827">
      <c r="A36" s="255" t="s">
        <v>1251</v>
      </c>
      <c r="B36" s="255">
        <v>2000</v>
      </c>
      <c r="C36" s="256" t="s">
        <v>902</v>
      </c>
      <c r="D36" s="256" t="s">
        <v>903</v>
      </c>
      <c r="E36" s="256" t="s">
        <v>882</v>
      </c>
      <c r="F36" s="255" t="s">
        <v>1143</v>
      </c>
      <c r="G36" s="256" t="s">
        <v>1252</v>
      </c>
      <c r="H36" s="256" t="s">
        <v>1211</v>
      </c>
      <c r="I36" s="126" t="s">
        <v>1253</v>
      </c>
      <c r="J36" s="126" t="s">
        <v>1254</v>
      </c>
      <c r="K36" s="255" t="s">
        <v>37</v>
      </c>
      <c r="L36" s="257">
        <v>115814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</row>
    <row r="37" spans="1:827" s="47" customFormat="1">
      <c r="A37" s="8" t="s">
        <v>1255</v>
      </c>
      <c r="B37" s="8">
        <v>2001</v>
      </c>
      <c r="C37" s="31" t="s">
        <v>902</v>
      </c>
      <c r="D37" s="31" t="s">
        <v>903</v>
      </c>
      <c r="E37" s="31" t="s">
        <v>882</v>
      </c>
      <c r="F37" s="8" t="s">
        <v>1143</v>
      </c>
      <c r="G37" s="31" t="s">
        <v>1154</v>
      </c>
      <c r="H37" s="31" t="s">
        <v>1145</v>
      </c>
      <c r="I37" s="9" t="s">
        <v>1256</v>
      </c>
      <c r="J37" s="9" t="s">
        <v>1257</v>
      </c>
      <c r="K37" s="258" t="s">
        <v>37</v>
      </c>
      <c r="L37" s="259">
        <v>41573</v>
      </c>
    </row>
    <row r="38" spans="1:827" s="260" customFormat="1">
      <c r="A38" s="8" t="s">
        <v>1258</v>
      </c>
      <c r="B38" s="8">
        <v>2001</v>
      </c>
      <c r="C38" s="31" t="s">
        <v>902</v>
      </c>
      <c r="D38" s="31" t="s">
        <v>903</v>
      </c>
      <c r="E38" s="31" t="s">
        <v>882</v>
      </c>
      <c r="F38" s="8" t="s">
        <v>1143</v>
      </c>
      <c r="G38" s="31" t="s">
        <v>1161</v>
      </c>
      <c r="H38" s="31" t="s">
        <v>1145</v>
      </c>
      <c r="I38" s="9" t="s">
        <v>1259</v>
      </c>
      <c r="J38" s="9" t="s">
        <v>1260</v>
      </c>
      <c r="K38" s="255" t="s">
        <v>37</v>
      </c>
      <c r="L38" s="248">
        <v>49406</v>
      </c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</row>
    <row r="39" spans="1:827" s="260" customFormat="1">
      <c r="A39" s="8" t="s">
        <v>1261</v>
      </c>
      <c r="B39" s="8">
        <v>2001</v>
      </c>
      <c r="C39" s="31" t="s">
        <v>902</v>
      </c>
      <c r="D39" s="31" t="s">
        <v>903</v>
      </c>
      <c r="E39" s="31" t="s">
        <v>1235</v>
      </c>
      <c r="F39" s="8" t="s">
        <v>1137</v>
      </c>
      <c r="G39" s="31" t="s">
        <v>1262</v>
      </c>
      <c r="H39" s="31" t="s">
        <v>1150</v>
      </c>
      <c r="I39" s="247" t="s">
        <v>1263</v>
      </c>
      <c r="J39" s="34" t="s">
        <v>1264</v>
      </c>
      <c r="K39" s="8" t="s">
        <v>37</v>
      </c>
      <c r="L39" s="248">
        <v>92890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</row>
    <row r="40" spans="1:827" s="260" customFormat="1">
      <c r="A40" s="216" t="s">
        <v>1265</v>
      </c>
      <c r="B40" s="216">
        <v>2006</v>
      </c>
      <c r="C40" s="216" t="s">
        <v>784</v>
      </c>
      <c r="D40" s="216" t="s">
        <v>785</v>
      </c>
      <c r="E40" s="31" t="s">
        <v>882</v>
      </c>
      <c r="F40" s="8" t="s">
        <v>1143</v>
      </c>
      <c r="G40" s="226" t="s">
        <v>1266</v>
      </c>
      <c r="H40" s="31" t="s">
        <v>1145</v>
      </c>
      <c r="I40" s="34" t="s">
        <v>1267</v>
      </c>
      <c r="J40" s="34" t="s">
        <v>1268</v>
      </c>
      <c r="K40" s="255" t="s">
        <v>37</v>
      </c>
      <c r="L40" s="248">
        <v>139433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</row>
    <row r="41" spans="1:827" s="47" customFormat="1">
      <c r="A41" s="216" t="s">
        <v>1269</v>
      </c>
      <c r="B41" s="216">
        <v>2006</v>
      </c>
      <c r="C41" s="216" t="s">
        <v>784</v>
      </c>
      <c r="D41" s="216" t="s">
        <v>785</v>
      </c>
      <c r="E41" s="31" t="s">
        <v>882</v>
      </c>
      <c r="F41" s="8" t="s">
        <v>1143</v>
      </c>
      <c r="G41" s="226" t="s">
        <v>1248</v>
      </c>
      <c r="H41" s="226" t="s">
        <v>1211</v>
      </c>
      <c r="I41" s="34" t="s">
        <v>1270</v>
      </c>
      <c r="J41" s="34" t="s">
        <v>1271</v>
      </c>
      <c r="K41" s="255" t="s">
        <v>37</v>
      </c>
      <c r="L41" s="248">
        <v>133753</v>
      </c>
    </row>
    <row r="42" spans="1:827">
      <c r="A42" s="255" t="s">
        <v>1272</v>
      </c>
      <c r="B42" s="255">
        <v>2006</v>
      </c>
      <c r="C42" s="255" t="s">
        <v>784</v>
      </c>
      <c r="D42" s="255" t="s">
        <v>785</v>
      </c>
      <c r="E42" s="256" t="s">
        <v>882</v>
      </c>
      <c r="F42" s="255" t="s">
        <v>1137</v>
      </c>
      <c r="G42" s="256" t="s">
        <v>1244</v>
      </c>
      <c r="H42" s="31" t="s">
        <v>1173</v>
      </c>
      <c r="I42" s="126" t="s">
        <v>1273</v>
      </c>
      <c r="J42" s="126" t="s">
        <v>1274</v>
      </c>
      <c r="K42" s="255" t="s">
        <v>37</v>
      </c>
      <c r="L42" s="257">
        <v>167680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</row>
    <row r="43" spans="1:827" s="47" customFormat="1">
      <c r="A43" s="216" t="s">
        <v>1275</v>
      </c>
      <c r="B43" s="216">
        <v>2006</v>
      </c>
      <c r="C43" s="216" t="s">
        <v>784</v>
      </c>
      <c r="D43" s="216" t="s">
        <v>785</v>
      </c>
      <c r="E43" s="31" t="s">
        <v>882</v>
      </c>
      <c r="F43" s="8" t="s">
        <v>1143</v>
      </c>
      <c r="G43" s="226" t="s">
        <v>1276</v>
      </c>
      <c r="H43" s="226" t="s">
        <v>1211</v>
      </c>
      <c r="I43" s="34" t="s">
        <v>1277</v>
      </c>
      <c r="J43" s="34" t="s">
        <v>1278</v>
      </c>
      <c r="K43" s="255" t="s">
        <v>37</v>
      </c>
      <c r="L43" s="248">
        <v>147193</v>
      </c>
    </row>
    <row r="44" spans="1:827" s="260" customFormat="1">
      <c r="A44" s="255" t="s">
        <v>1279</v>
      </c>
      <c r="B44" s="255">
        <v>2006</v>
      </c>
      <c r="C44" s="255" t="s">
        <v>784</v>
      </c>
      <c r="D44" s="255" t="s">
        <v>785</v>
      </c>
      <c r="E44" s="256" t="s">
        <v>882</v>
      </c>
      <c r="F44" s="255" t="s">
        <v>1143</v>
      </c>
      <c r="G44" s="256" t="s">
        <v>1280</v>
      </c>
      <c r="H44" s="256" t="s">
        <v>1211</v>
      </c>
      <c r="I44" s="126" t="s">
        <v>1281</v>
      </c>
      <c r="J44" s="126" t="s">
        <v>1282</v>
      </c>
      <c r="K44" s="255" t="s">
        <v>37</v>
      </c>
      <c r="L44" s="257">
        <v>143754</v>
      </c>
      <c r="M44" s="261"/>
      <c r="N44" s="79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</row>
    <row r="45" spans="1:827" s="47" customFormat="1">
      <c r="A45" s="255" t="s">
        <v>1283</v>
      </c>
      <c r="B45" s="255">
        <v>2006</v>
      </c>
      <c r="C45" s="255" t="s">
        <v>784</v>
      </c>
      <c r="D45" s="255" t="s">
        <v>785</v>
      </c>
      <c r="E45" s="256" t="s">
        <v>882</v>
      </c>
      <c r="F45" s="255" t="s">
        <v>1143</v>
      </c>
      <c r="G45" s="256" t="s">
        <v>1154</v>
      </c>
      <c r="H45" s="31" t="s">
        <v>1145</v>
      </c>
      <c r="I45" s="126" t="s">
        <v>1284</v>
      </c>
      <c r="J45" s="126" t="s">
        <v>1285</v>
      </c>
      <c r="K45" s="255" t="s">
        <v>37</v>
      </c>
      <c r="L45" s="257">
        <v>160241</v>
      </c>
    </row>
    <row r="46" spans="1:827" s="260" customFormat="1">
      <c r="A46" s="262" t="s">
        <v>1286</v>
      </c>
      <c r="B46" s="262">
        <v>2001</v>
      </c>
      <c r="C46" s="262" t="s">
        <v>902</v>
      </c>
      <c r="D46" s="263" t="s">
        <v>1287</v>
      </c>
      <c r="E46" s="263" t="s">
        <v>882</v>
      </c>
      <c r="F46" s="262" t="s">
        <v>1137</v>
      </c>
      <c r="G46" s="263" t="s">
        <v>1288</v>
      </c>
      <c r="H46" s="263" t="s">
        <v>1150</v>
      </c>
      <c r="I46" s="264" t="s">
        <v>1289</v>
      </c>
      <c r="J46" s="265" t="s">
        <v>1290</v>
      </c>
      <c r="K46" s="262" t="s">
        <v>37</v>
      </c>
      <c r="L46" s="248">
        <v>66539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</row>
    <row r="47" spans="1:827" s="47" customFormat="1">
      <c r="A47" s="216" t="s">
        <v>1291</v>
      </c>
      <c r="B47" s="8">
        <v>2012</v>
      </c>
      <c r="C47" s="31" t="s">
        <v>1004</v>
      </c>
      <c r="D47" s="31" t="s">
        <v>1292</v>
      </c>
      <c r="E47" s="31" t="s">
        <v>1293</v>
      </c>
      <c r="F47" s="8" t="s">
        <v>1143</v>
      </c>
      <c r="G47" s="31" t="s">
        <v>1294</v>
      </c>
      <c r="H47" s="31" t="s">
        <v>1145</v>
      </c>
      <c r="I47" s="34" t="s">
        <v>1295</v>
      </c>
      <c r="J47" s="34" t="s">
        <v>1296</v>
      </c>
      <c r="K47" s="31" t="s">
        <v>37</v>
      </c>
      <c r="L47" s="266">
        <v>37301</v>
      </c>
    </row>
    <row r="48" spans="1:827" s="260" customFormat="1">
      <c r="A48" s="216" t="s">
        <v>1297</v>
      </c>
      <c r="B48" s="8">
        <v>2012</v>
      </c>
      <c r="C48" s="31" t="s">
        <v>1004</v>
      </c>
      <c r="D48" s="31" t="s">
        <v>1292</v>
      </c>
      <c r="E48" s="31" t="s">
        <v>1293</v>
      </c>
      <c r="F48" s="8" t="s">
        <v>1137</v>
      </c>
      <c r="G48" s="31" t="s">
        <v>1294</v>
      </c>
      <c r="H48" s="31" t="s">
        <v>1173</v>
      </c>
      <c r="I48" s="34" t="s">
        <v>1298</v>
      </c>
      <c r="J48" s="34" t="s">
        <v>1299</v>
      </c>
      <c r="K48" s="31" t="s">
        <v>37</v>
      </c>
      <c r="L48" s="249">
        <v>14557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</row>
    <row r="49" spans="1:827" s="260" customFormat="1" ht="12.75" customHeight="1">
      <c r="A49" s="8" t="s">
        <v>1300</v>
      </c>
      <c r="B49" s="8">
        <v>2012</v>
      </c>
      <c r="C49" s="8" t="s">
        <v>1004</v>
      </c>
      <c r="D49" s="8" t="s">
        <v>1292</v>
      </c>
      <c r="E49" s="8" t="s">
        <v>882</v>
      </c>
      <c r="F49" s="8" t="s">
        <v>1143</v>
      </c>
      <c r="G49" s="31" t="s">
        <v>1288</v>
      </c>
      <c r="H49" s="31" t="s">
        <v>1150</v>
      </c>
      <c r="I49" s="9" t="s">
        <v>1301</v>
      </c>
      <c r="J49" s="31" t="s">
        <v>1302</v>
      </c>
      <c r="K49" s="8" t="s">
        <v>37</v>
      </c>
      <c r="L49" s="248">
        <v>9625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7"/>
      <c r="IY49" s="47"/>
      <c r="IZ49" s="47"/>
      <c r="JA49" s="47"/>
      <c r="JB49" s="47"/>
      <c r="JC49" s="47"/>
      <c r="JD49" s="47"/>
      <c r="JE49" s="47"/>
      <c r="JF49" s="47"/>
      <c r="JG49" s="47"/>
      <c r="JH49" s="47"/>
      <c r="JI49" s="47"/>
      <c r="JJ49" s="47"/>
      <c r="JK49" s="47"/>
      <c r="JL49" s="47"/>
      <c r="JM49" s="47"/>
      <c r="JN49" s="47"/>
      <c r="JO49" s="47"/>
      <c r="JP49" s="47"/>
      <c r="JQ49" s="47"/>
      <c r="JR49" s="47"/>
      <c r="JS49" s="47"/>
      <c r="JT49" s="47"/>
      <c r="JU49" s="47"/>
      <c r="JV49" s="47"/>
      <c r="JW49" s="47"/>
      <c r="JX49" s="47"/>
      <c r="JY49" s="47"/>
      <c r="JZ49" s="47"/>
      <c r="KA49" s="47"/>
      <c r="KB49" s="47"/>
      <c r="KC49" s="47"/>
      <c r="KD49" s="47"/>
      <c r="KE49" s="47"/>
      <c r="KF49" s="47"/>
      <c r="KG49" s="47"/>
      <c r="KH49" s="47"/>
      <c r="KI49" s="47"/>
      <c r="KJ49" s="47"/>
      <c r="KK49" s="47"/>
      <c r="KL49" s="47"/>
      <c r="KM49" s="47"/>
      <c r="KN49" s="47"/>
      <c r="KO49" s="47"/>
      <c r="KP49" s="47"/>
      <c r="KQ49" s="47"/>
      <c r="KR49" s="47"/>
      <c r="KS49" s="47"/>
      <c r="KT49" s="47"/>
      <c r="KU49" s="47"/>
      <c r="KV49" s="47"/>
      <c r="KW49" s="47"/>
      <c r="KX49" s="47"/>
      <c r="KY49" s="47"/>
      <c r="KZ49" s="47"/>
      <c r="LA49" s="47"/>
      <c r="LB49" s="47"/>
      <c r="LC49" s="47"/>
      <c r="LD49" s="47"/>
      <c r="LE49" s="47"/>
      <c r="LF49" s="47"/>
      <c r="LG49" s="47"/>
      <c r="LH49" s="47"/>
      <c r="LI49" s="47"/>
      <c r="LJ49" s="47"/>
      <c r="LK49" s="47"/>
      <c r="LL49" s="47"/>
      <c r="LM49" s="47"/>
      <c r="LN49" s="47"/>
      <c r="LO49" s="47"/>
      <c r="LP49" s="47"/>
      <c r="LQ49" s="47"/>
      <c r="LR49" s="47"/>
      <c r="LS49" s="47"/>
      <c r="LT49" s="47"/>
      <c r="LU49" s="47"/>
      <c r="LV49" s="47"/>
      <c r="LW49" s="47"/>
      <c r="LX49" s="47"/>
      <c r="LY49" s="47"/>
      <c r="LZ49" s="47"/>
      <c r="MA49" s="47"/>
      <c r="MB49" s="47"/>
      <c r="MC49" s="47"/>
      <c r="MD49" s="47"/>
      <c r="ME49" s="47"/>
      <c r="MF49" s="47"/>
      <c r="MG49" s="47"/>
      <c r="MH49" s="47"/>
      <c r="MI49" s="47"/>
      <c r="MJ49" s="47"/>
      <c r="MK49" s="47"/>
      <c r="ML49" s="47"/>
      <c r="MM49" s="47"/>
      <c r="MN49" s="47"/>
      <c r="MO49" s="47"/>
      <c r="MP49" s="47"/>
      <c r="MQ49" s="47"/>
      <c r="MR49" s="47"/>
      <c r="MS49" s="47"/>
      <c r="MT49" s="47"/>
      <c r="MU49" s="47"/>
      <c r="MV49" s="47"/>
      <c r="MW49" s="47"/>
      <c r="MX49" s="47"/>
      <c r="MY49" s="47"/>
      <c r="MZ49" s="47"/>
      <c r="NA49" s="47"/>
      <c r="NB49" s="47"/>
      <c r="NC49" s="47"/>
      <c r="ND49" s="47"/>
      <c r="NE49" s="47"/>
      <c r="NF49" s="47"/>
      <c r="NG49" s="47"/>
      <c r="NH49" s="47"/>
      <c r="NI49" s="47"/>
      <c r="NJ49" s="47"/>
      <c r="NK49" s="47"/>
      <c r="NL49" s="47"/>
      <c r="NM49" s="47"/>
      <c r="NN49" s="47"/>
      <c r="NO49" s="47"/>
      <c r="NP49" s="47"/>
      <c r="NQ49" s="47"/>
      <c r="NR49" s="47"/>
      <c r="NS49" s="47"/>
      <c r="NT49" s="47"/>
      <c r="NU49" s="47"/>
      <c r="NV49" s="47"/>
      <c r="NW49" s="47"/>
      <c r="NX49" s="47"/>
      <c r="NY49" s="47"/>
      <c r="NZ49" s="47"/>
      <c r="OA49" s="47"/>
      <c r="OB49" s="47"/>
      <c r="OC49" s="47"/>
      <c r="OD49" s="47"/>
      <c r="OE49" s="47"/>
      <c r="OF49" s="47"/>
      <c r="OG49" s="47"/>
      <c r="OH49" s="47"/>
      <c r="OI49" s="47"/>
      <c r="OJ49" s="47"/>
      <c r="OK49" s="47"/>
      <c r="OL49" s="47"/>
      <c r="OM49" s="47"/>
      <c r="ON49" s="47"/>
      <c r="OO49" s="47"/>
      <c r="OP49" s="47"/>
      <c r="OQ49" s="47"/>
      <c r="OR49" s="47"/>
      <c r="OS49" s="47"/>
      <c r="OT49" s="47"/>
      <c r="OU49" s="47"/>
      <c r="OV49" s="47"/>
      <c r="OW49" s="47"/>
      <c r="OX49" s="47"/>
      <c r="OY49" s="47"/>
      <c r="OZ49" s="47"/>
      <c r="PA49" s="47"/>
      <c r="PB49" s="47"/>
      <c r="PC49" s="47"/>
      <c r="PD49" s="47"/>
      <c r="PE49" s="47"/>
      <c r="PF49" s="47"/>
      <c r="PG49" s="47"/>
      <c r="PH49" s="47"/>
      <c r="PI49" s="47"/>
      <c r="PJ49" s="47"/>
      <c r="PK49" s="47"/>
      <c r="PL49" s="47"/>
      <c r="PM49" s="47"/>
      <c r="PN49" s="47"/>
      <c r="PO49" s="47"/>
      <c r="PP49" s="47"/>
      <c r="PQ49" s="47"/>
      <c r="PR49" s="47"/>
      <c r="PS49" s="47"/>
      <c r="PT49" s="47"/>
      <c r="PU49" s="47"/>
      <c r="PV49" s="47"/>
      <c r="PW49" s="47"/>
      <c r="PX49" s="47"/>
      <c r="PY49" s="47"/>
      <c r="PZ49" s="47"/>
      <c r="QA49" s="47"/>
      <c r="QB49" s="47"/>
      <c r="QC49" s="47"/>
      <c r="QD49" s="47"/>
      <c r="QE49" s="47"/>
      <c r="QF49" s="47"/>
      <c r="QG49" s="47"/>
      <c r="QH49" s="47"/>
      <c r="QI49" s="47"/>
      <c r="QJ49" s="47"/>
      <c r="QK49" s="47"/>
      <c r="QL49" s="47"/>
      <c r="QM49" s="47"/>
      <c r="QN49" s="47"/>
      <c r="QO49" s="47"/>
      <c r="QP49" s="47"/>
      <c r="QQ49" s="47"/>
      <c r="QR49" s="47"/>
      <c r="QS49" s="47"/>
      <c r="QT49" s="47"/>
      <c r="QU49" s="47"/>
      <c r="QV49" s="47"/>
      <c r="QW49" s="47"/>
      <c r="QX49" s="47"/>
      <c r="QY49" s="47"/>
      <c r="QZ49" s="47"/>
      <c r="RA49" s="47"/>
      <c r="RB49" s="47"/>
      <c r="RC49" s="47"/>
      <c r="RD49" s="47"/>
      <c r="RE49" s="47"/>
      <c r="RF49" s="47"/>
      <c r="RG49" s="47"/>
      <c r="RH49" s="47"/>
      <c r="RI49" s="47"/>
      <c r="RJ49" s="47"/>
      <c r="RK49" s="47"/>
      <c r="RL49" s="47"/>
      <c r="RM49" s="47"/>
      <c r="RN49" s="47"/>
      <c r="RO49" s="47"/>
      <c r="RP49" s="47"/>
      <c r="RQ49" s="47"/>
      <c r="RR49" s="47"/>
      <c r="RS49" s="47"/>
      <c r="RT49" s="47"/>
      <c r="RU49" s="47"/>
      <c r="RV49" s="47"/>
      <c r="RW49" s="47"/>
      <c r="RX49" s="47"/>
      <c r="RY49" s="47"/>
      <c r="RZ49" s="47"/>
      <c r="SA49" s="47"/>
      <c r="SB49" s="47"/>
      <c r="SC49" s="47"/>
      <c r="SD49" s="47"/>
      <c r="SE49" s="47"/>
      <c r="SF49" s="47"/>
      <c r="SG49" s="47"/>
      <c r="SH49" s="47"/>
      <c r="SI49" s="47"/>
      <c r="SJ49" s="47"/>
      <c r="SK49" s="47"/>
      <c r="SL49" s="47"/>
      <c r="SM49" s="47"/>
      <c r="SN49" s="47"/>
      <c r="SO49" s="47"/>
      <c r="SP49" s="47"/>
      <c r="SQ49" s="47"/>
      <c r="SR49" s="47"/>
      <c r="SS49" s="47"/>
      <c r="ST49" s="47"/>
      <c r="SU49" s="47"/>
      <c r="SV49" s="47"/>
      <c r="SW49" s="47"/>
      <c r="SX49" s="47"/>
      <c r="SY49" s="47"/>
      <c r="SZ49" s="47"/>
      <c r="TA49" s="47"/>
      <c r="TB49" s="47"/>
      <c r="TC49" s="47"/>
      <c r="TD49" s="47"/>
      <c r="TE49" s="47"/>
      <c r="TF49" s="47"/>
      <c r="TG49" s="47"/>
      <c r="TH49" s="47"/>
      <c r="TI49" s="47"/>
      <c r="TJ49" s="47"/>
      <c r="TK49" s="47"/>
      <c r="TL49" s="47"/>
      <c r="TM49" s="47"/>
      <c r="TN49" s="47"/>
      <c r="TO49" s="47"/>
      <c r="TP49" s="47"/>
      <c r="TQ49" s="47"/>
      <c r="TR49" s="47"/>
      <c r="TS49" s="47"/>
      <c r="TT49" s="47"/>
      <c r="TU49" s="47"/>
      <c r="TV49" s="47"/>
      <c r="TW49" s="47"/>
      <c r="TX49" s="47"/>
      <c r="TY49" s="47"/>
      <c r="TZ49" s="47"/>
      <c r="UA49" s="47"/>
      <c r="UB49" s="47"/>
      <c r="UC49" s="47"/>
      <c r="UD49" s="47"/>
      <c r="UE49" s="47"/>
      <c r="UF49" s="47"/>
      <c r="UG49" s="47"/>
      <c r="UH49" s="47"/>
      <c r="UI49" s="47"/>
      <c r="UJ49" s="47"/>
      <c r="UK49" s="47"/>
      <c r="UL49" s="47"/>
      <c r="UM49" s="47"/>
      <c r="UN49" s="47"/>
      <c r="UO49" s="47"/>
      <c r="UP49" s="47"/>
      <c r="UQ49" s="47"/>
      <c r="UR49" s="47"/>
      <c r="US49" s="47"/>
      <c r="UT49" s="47"/>
      <c r="UU49" s="47"/>
      <c r="UV49" s="47"/>
      <c r="UW49" s="47"/>
      <c r="UX49" s="47"/>
      <c r="UY49" s="47"/>
      <c r="UZ49" s="47"/>
      <c r="VA49" s="47"/>
      <c r="VB49" s="47"/>
      <c r="VC49" s="47"/>
      <c r="VD49" s="47"/>
      <c r="VE49" s="47"/>
      <c r="VF49" s="47"/>
      <c r="VG49" s="47"/>
      <c r="VH49" s="47"/>
      <c r="VI49" s="47"/>
      <c r="VJ49" s="47"/>
      <c r="VK49" s="47"/>
      <c r="VL49" s="47"/>
      <c r="VM49" s="47"/>
      <c r="VN49" s="47"/>
      <c r="VO49" s="47"/>
      <c r="VP49" s="47"/>
      <c r="VQ49" s="47"/>
      <c r="VR49" s="47"/>
      <c r="VS49" s="47"/>
      <c r="VT49" s="47"/>
      <c r="VU49" s="47"/>
      <c r="VV49" s="47"/>
      <c r="VW49" s="47"/>
      <c r="VX49" s="47"/>
      <c r="VY49" s="47"/>
      <c r="VZ49" s="47"/>
      <c r="WA49" s="47"/>
      <c r="WB49" s="47"/>
      <c r="WC49" s="47"/>
      <c r="WD49" s="47"/>
      <c r="WE49" s="47"/>
      <c r="WF49" s="47"/>
      <c r="WG49" s="47"/>
      <c r="WH49" s="47"/>
      <c r="WI49" s="47"/>
      <c r="WJ49" s="47"/>
      <c r="WK49" s="47"/>
      <c r="WL49" s="47"/>
      <c r="WM49" s="47"/>
      <c r="WN49" s="47"/>
      <c r="WO49" s="47"/>
      <c r="WP49" s="47"/>
      <c r="WQ49" s="47"/>
      <c r="WR49" s="47"/>
      <c r="WS49" s="47"/>
      <c r="WT49" s="47"/>
      <c r="WU49" s="47"/>
      <c r="WV49" s="47"/>
      <c r="WW49" s="47"/>
      <c r="WX49" s="47"/>
      <c r="WY49" s="47"/>
      <c r="WZ49" s="47"/>
      <c r="XA49" s="47"/>
      <c r="XB49" s="47"/>
      <c r="XC49" s="47"/>
      <c r="XD49" s="47"/>
      <c r="XE49" s="47"/>
      <c r="XF49" s="47"/>
      <c r="XG49" s="47"/>
      <c r="XH49" s="47"/>
      <c r="XI49" s="47"/>
      <c r="XJ49" s="47"/>
      <c r="XK49" s="47"/>
      <c r="XL49" s="47"/>
      <c r="XM49" s="47"/>
      <c r="XN49" s="47"/>
      <c r="XO49" s="47"/>
      <c r="XP49" s="47"/>
      <c r="XQ49" s="47"/>
      <c r="XR49" s="47"/>
      <c r="XS49" s="47"/>
      <c r="XT49" s="47"/>
      <c r="XU49" s="47"/>
      <c r="XV49" s="47"/>
      <c r="XW49" s="47"/>
      <c r="XX49" s="47"/>
      <c r="XY49" s="47"/>
      <c r="XZ49" s="47"/>
      <c r="YA49" s="47"/>
      <c r="YB49" s="47"/>
      <c r="YC49" s="47"/>
      <c r="YD49" s="47"/>
      <c r="YE49" s="47"/>
      <c r="YF49" s="47"/>
      <c r="YG49" s="47"/>
      <c r="YH49" s="47"/>
      <c r="YI49" s="47"/>
      <c r="YJ49" s="47"/>
      <c r="YK49" s="47"/>
      <c r="YL49" s="47"/>
      <c r="YM49" s="47"/>
      <c r="YN49" s="47"/>
      <c r="YO49" s="47"/>
      <c r="YP49" s="47"/>
      <c r="YQ49" s="47"/>
      <c r="YR49" s="47"/>
      <c r="YS49" s="47"/>
      <c r="YT49" s="47"/>
      <c r="YU49" s="47"/>
      <c r="YV49" s="47"/>
      <c r="YW49" s="47"/>
      <c r="YX49" s="47"/>
      <c r="YY49" s="47"/>
      <c r="YZ49" s="47"/>
      <c r="ZA49" s="47"/>
      <c r="ZB49" s="47"/>
      <c r="ZC49" s="47"/>
      <c r="ZD49" s="47"/>
      <c r="ZE49" s="47"/>
      <c r="ZF49" s="47"/>
      <c r="ZG49" s="47"/>
      <c r="ZH49" s="47"/>
      <c r="ZI49" s="47"/>
      <c r="ZJ49" s="47"/>
      <c r="ZK49" s="47"/>
      <c r="ZL49" s="47"/>
      <c r="ZM49" s="47"/>
      <c r="ZN49" s="47"/>
      <c r="ZO49" s="47"/>
      <c r="ZP49" s="47"/>
      <c r="ZQ49" s="47"/>
      <c r="ZR49" s="47"/>
      <c r="ZS49" s="47"/>
      <c r="ZT49" s="47"/>
      <c r="ZU49" s="47"/>
      <c r="ZV49" s="47"/>
      <c r="ZW49" s="47"/>
      <c r="ZX49" s="47"/>
      <c r="ZY49" s="47"/>
      <c r="ZZ49" s="47"/>
      <c r="AAA49" s="47"/>
      <c r="AAB49" s="47"/>
      <c r="AAC49" s="47"/>
      <c r="AAD49" s="47"/>
      <c r="AAE49" s="47"/>
      <c r="AAF49" s="47"/>
      <c r="AAG49" s="47"/>
      <c r="AAH49" s="47"/>
      <c r="AAI49" s="47"/>
      <c r="AAJ49" s="47"/>
      <c r="AAK49" s="47"/>
      <c r="AAL49" s="47"/>
      <c r="AAM49" s="47"/>
      <c r="AAN49" s="47"/>
      <c r="AAO49" s="47"/>
      <c r="AAP49" s="47"/>
      <c r="AAQ49" s="47"/>
      <c r="AAR49" s="47"/>
      <c r="AAS49" s="47"/>
      <c r="AAT49" s="47"/>
      <c r="AAU49" s="47"/>
      <c r="AAV49" s="47"/>
      <c r="AAW49" s="47"/>
      <c r="AAX49" s="47"/>
      <c r="AAY49" s="47"/>
      <c r="AAZ49" s="47"/>
      <c r="ABA49" s="47"/>
      <c r="ABB49" s="47"/>
      <c r="ABC49" s="47"/>
      <c r="ABD49" s="47"/>
      <c r="ABE49" s="47"/>
      <c r="ABF49" s="47"/>
      <c r="ABG49" s="47"/>
      <c r="ABH49" s="47"/>
      <c r="ABI49" s="47"/>
      <c r="ABJ49" s="47"/>
      <c r="ABK49" s="47"/>
      <c r="ABL49" s="47"/>
      <c r="ABM49" s="47"/>
      <c r="ABN49" s="47"/>
      <c r="ABO49" s="47"/>
      <c r="ABP49" s="47"/>
      <c r="ABQ49" s="47"/>
      <c r="ABR49" s="47"/>
      <c r="ABS49" s="47"/>
      <c r="ABT49" s="47"/>
      <c r="ABU49" s="47"/>
      <c r="ABV49" s="47"/>
      <c r="ABW49" s="47"/>
      <c r="ABX49" s="47"/>
      <c r="ABY49" s="47"/>
      <c r="ABZ49" s="47"/>
      <c r="ACA49" s="47"/>
      <c r="ACB49" s="47"/>
      <c r="ACC49" s="47"/>
      <c r="ACD49" s="47"/>
      <c r="ACE49" s="47"/>
      <c r="ACF49" s="47"/>
      <c r="ACG49" s="47"/>
      <c r="ACH49" s="47"/>
      <c r="ACI49" s="47"/>
      <c r="ACJ49" s="47"/>
      <c r="ACK49" s="47"/>
      <c r="ACL49" s="47"/>
      <c r="ACM49" s="47"/>
      <c r="ACN49" s="47"/>
      <c r="ACO49" s="47"/>
      <c r="ACP49" s="47"/>
      <c r="ACQ49" s="47"/>
      <c r="ACR49" s="47"/>
      <c r="ACS49" s="47"/>
      <c r="ACT49" s="47"/>
      <c r="ACU49" s="47"/>
      <c r="ACV49" s="47"/>
      <c r="ACW49" s="47"/>
      <c r="ACX49" s="47"/>
      <c r="ACY49" s="47"/>
      <c r="ACZ49" s="47"/>
      <c r="ADA49" s="47"/>
      <c r="ADB49" s="47"/>
      <c r="ADC49" s="47"/>
      <c r="ADD49" s="47"/>
      <c r="ADE49" s="47"/>
      <c r="ADF49" s="47"/>
      <c r="ADG49" s="47"/>
      <c r="ADH49" s="47"/>
      <c r="ADI49" s="47"/>
      <c r="ADJ49" s="47"/>
      <c r="ADK49" s="47"/>
      <c r="ADL49" s="47"/>
      <c r="ADM49" s="47"/>
      <c r="ADN49" s="47"/>
      <c r="ADO49" s="47"/>
      <c r="ADP49" s="47"/>
      <c r="ADQ49" s="47"/>
      <c r="ADR49" s="47"/>
      <c r="ADS49" s="47"/>
      <c r="ADT49" s="47"/>
      <c r="ADU49" s="47"/>
      <c r="ADV49" s="47"/>
      <c r="ADW49" s="47"/>
      <c r="ADX49" s="47"/>
      <c r="ADY49" s="47"/>
      <c r="ADZ49" s="47"/>
      <c r="AEA49" s="47"/>
      <c r="AEB49" s="47"/>
      <c r="AEC49" s="47"/>
      <c r="AED49" s="47"/>
      <c r="AEE49" s="47"/>
      <c r="AEF49" s="47"/>
      <c r="AEG49" s="47"/>
      <c r="AEH49" s="47"/>
      <c r="AEI49" s="47"/>
      <c r="AEJ49" s="47"/>
      <c r="AEK49" s="47"/>
      <c r="AEL49" s="47"/>
      <c r="AEM49" s="47"/>
      <c r="AEN49" s="47"/>
      <c r="AEO49" s="47"/>
      <c r="AEP49" s="47"/>
      <c r="AEQ49" s="47"/>
      <c r="AER49" s="47"/>
      <c r="AES49" s="47"/>
      <c r="AET49" s="47"/>
      <c r="AEU49" s="47"/>
    </row>
    <row r="50" spans="1:827">
      <c r="A50" s="255" t="s">
        <v>1303</v>
      </c>
      <c r="B50" s="255">
        <v>2012</v>
      </c>
      <c r="C50" s="256" t="s">
        <v>1004</v>
      </c>
      <c r="D50" s="256" t="s">
        <v>1292</v>
      </c>
      <c r="E50" s="256" t="s">
        <v>882</v>
      </c>
      <c r="F50" s="255" t="s">
        <v>1143</v>
      </c>
      <c r="G50" s="256" t="s">
        <v>1288</v>
      </c>
      <c r="H50" s="256" t="s">
        <v>1150</v>
      </c>
      <c r="I50" s="126" t="s">
        <v>1304</v>
      </c>
      <c r="J50" s="256" t="s">
        <v>1305</v>
      </c>
      <c r="K50" s="255" t="s">
        <v>37</v>
      </c>
      <c r="L50" s="257">
        <v>6795</v>
      </c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  <c r="IW50" s="47"/>
      <c r="IX50" s="47"/>
      <c r="IY50" s="47"/>
      <c r="IZ50" s="47"/>
      <c r="JA50" s="47"/>
      <c r="JB50" s="47"/>
      <c r="JC50" s="47"/>
      <c r="JD50" s="47"/>
      <c r="JE50" s="47"/>
      <c r="JF50" s="47"/>
      <c r="JG50" s="47"/>
      <c r="JH50" s="47"/>
      <c r="JI50" s="47"/>
      <c r="JJ50" s="47"/>
      <c r="JK50" s="47"/>
      <c r="JL50" s="47"/>
      <c r="JM50" s="47"/>
      <c r="JN50" s="47"/>
      <c r="JO50" s="47"/>
      <c r="JP50" s="47"/>
      <c r="JQ50" s="47"/>
      <c r="JR50" s="47"/>
      <c r="JS50" s="47"/>
      <c r="JT50" s="47"/>
      <c r="JU50" s="47"/>
      <c r="JV50" s="47"/>
      <c r="JW50" s="47"/>
      <c r="JX50" s="47"/>
      <c r="JY50" s="47"/>
      <c r="JZ50" s="47"/>
      <c r="KA50" s="47"/>
      <c r="KB50" s="47"/>
      <c r="KC50" s="47"/>
      <c r="KD50" s="47"/>
      <c r="KE50" s="47"/>
      <c r="KF50" s="47"/>
      <c r="KG50" s="47"/>
      <c r="KH50" s="47"/>
      <c r="KI50" s="47"/>
      <c r="KJ50" s="47"/>
      <c r="KK50" s="47"/>
      <c r="KL50" s="47"/>
      <c r="KM50" s="47"/>
      <c r="KN50" s="47"/>
      <c r="KO50" s="47"/>
      <c r="KP50" s="47"/>
      <c r="KQ50" s="47"/>
      <c r="KR50" s="47"/>
      <c r="KS50" s="47"/>
      <c r="KT50" s="47"/>
      <c r="KU50" s="47"/>
      <c r="KV50" s="47"/>
      <c r="KW50" s="47"/>
      <c r="KX50" s="47"/>
      <c r="KY50" s="47"/>
      <c r="KZ50" s="47"/>
      <c r="LA50" s="47"/>
      <c r="LB50" s="47"/>
      <c r="LC50" s="47"/>
      <c r="LD50" s="47"/>
      <c r="LE50" s="47"/>
      <c r="LF50" s="47"/>
      <c r="LG50" s="47"/>
      <c r="LH50" s="47"/>
      <c r="LI50" s="47"/>
      <c r="LJ50" s="47"/>
      <c r="LK50" s="47"/>
      <c r="LL50" s="47"/>
      <c r="LM50" s="47"/>
      <c r="LN50" s="47"/>
      <c r="LO50" s="47"/>
      <c r="LP50" s="47"/>
      <c r="LQ50" s="47"/>
      <c r="LR50" s="47"/>
      <c r="LS50" s="47"/>
      <c r="LT50" s="47"/>
      <c r="LU50" s="47"/>
      <c r="LV50" s="47"/>
      <c r="LW50" s="47"/>
      <c r="LX50" s="47"/>
      <c r="LY50" s="47"/>
      <c r="LZ50" s="47"/>
      <c r="MA50" s="47"/>
      <c r="MB50" s="47"/>
      <c r="MC50" s="47"/>
      <c r="MD50" s="47"/>
      <c r="ME50" s="47"/>
      <c r="MF50" s="47"/>
      <c r="MG50" s="47"/>
      <c r="MH50" s="47"/>
      <c r="MI50" s="47"/>
      <c r="MJ50" s="47"/>
      <c r="MK50" s="47"/>
      <c r="ML50" s="47"/>
      <c r="MM50" s="47"/>
      <c r="MN50" s="47"/>
      <c r="MO50" s="47"/>
      <c r="MP50" s="47"/>
      <c r="MQ50" s="47"/>
      <c r="MR50" s="47"/>
      <c r="MS50" s="47"/>
      <c r="MT50" s="47"/>
      <c r="MU50" s="47"/>
      <c r="MV50" s="47"/>
      <c r="MW50" s="47"/>
      <c r="MX50" s="47"/>
      <c r="MY50" s="47"/>
      <c r="MZ50" s="47"/>
      <c r="NA50" s="47"/>
      <c r="NB50" s="47"/>
      <c r="NC50" s="47"/>
      <c r="ND50" s="47"/>
      <c r="NE50" s="47"/>
      <c r="NF50" s="47"/>
      <c r="NG50" s="47"/>
      <c r="NH50" s="47"/>
      <c r="NI50" s="47"/>
      <c r="NJ50" s="47"/>
      <c r="NK50" s="47"/>
      <c r="NL50" s="47"/>
      <c r="NM50" s="47"/>
      <c r="NN50" s="47"/>
      <c r="NO50" s="47"/>
      <c r="NP50" s="47"/>
      <c r="NQ50" s="47"/>
      <c r="NR50" s="47"/>
      <c r="NS50" s="47"/>
      <c r="NT50" s="47"/>
      <c r="NU50" s="47"/>
      <c r="NV50" s="47"/>
      <c r="NW50" s="47"/>
      <c r="NX50" s="47"/>
      <c r="NY50" s="47"/>
      <c r="NZ50" s="47"/>
      <c r="OA50" s="47"/>
      <c r="OB50" s="47"/>
      <c r="OC50" s="47"/>
      <c r="OD50" s="47"/>
      <c r="OE50" s="47"/>
      <c r="OF50" s="47"/>
      <c r="OG50" s="47"/>
      <c r="OH50" s="47"/>
      <c r="OI50" s="47"/>
      <c r="OJ50" s="47"/>
      <c r="OK50" s="47"/>
      <c r="OL50" s="47"/>
      <c r="OM50" s="47"/>
      <c r="ON50" s="47"/>
      <c r="OO50" s="47"/>
      <c r="OP50" s="47"/>
      <c r="OQ50" s="47"/>
      <c r="OR50" s="47"/>
      <c r="OS50" s="47"/>
      <c r="OT50" s="47"/>
      <c r="OU50" s="47"/>
      <c r="OV50" s="47"/>
      <c r="OW50" s="47"/>
      <c r="OX50" s="47"/>
      <c r="OY50" s="47"/>
      <c r="OZ50" s="47"/>
      <c r="PA50" s="47"/>
      <c r="PB50" s="47"/>
      <c r="PC50" s="47"/>
      <c r="PD50" s="47"/>
      <c r="PE50" s="47"/>
      <c r="PF50" s="47"/>
      <c r="PG50" s="47"/>
      <c r="PH50" s="47"/>
      <c r="PI50" s="47"/>
      <c r="PJ50" s="47"/>
      <c r="PK50" s="47"/>
      <c r="PL50" s="47"/>
      <c r="PM50" s="47"/>
      <c r="PN50" s="47"/>
      <c r="PO50" s="47"/>
      <c r="PP50" s="47"/>
      <c r="PQ50" s="47"/>
      <c r="PR50" s="47"/>
      <c r="PS50" s="47"/>
      <c r="PT50" s="47"/>
      <c r="PU50" s="47"/>
      <c r="PV50" s="47"/>
      <c r="PW50" s="47"/>
      <c r="PX50" s="47"/>
      <c r="PY50" s="47"/>
      <c r="PZ50" s="47"/>
      <c r="QA50" s="47"/>
      <c r="QB50" s="47"/>
      <c r="QC50" s="47"/>
      <c r="QD50" s="47"/>
      <c r="QE50" s="47"/>
      <c r="QF50" s="47"/>
      <c r="QG50" s="47"/>
      <c r="QH50" s="47"/>
      <c r="QI50" s="47"/>
      <c r="QJ50" s="47"/>
      <c r="QK50" s="47"/>
      <c r="QL50" s="47"/>
      <c r="QM50" s="47"/>
      <c r="QN50" s="47"/>
      <c r="QO50" s="47"/>
      <c r="QP50" s="47"/>
      <c r="QQ50" s="47"/>
      <c r="QR50" s="47"/>
      <c r="QS50" s="47"/>
      <c r="QT50" s="47"/>
      <c r="QU50" s="47"/>
      <c r="QV50" s="47"/>
      <c r="QW50" s="47"/>
      <c r="QX50" s="47"/>
      <c r="QY50" s="47"/>
      <c r="QZ50" s="47"/>
      <c r="RA50" s="47"/>
      <c r="RB50" s="47"/>
      <c r="RC50" s="47"/>
      <c r="RD50" s="47"/>
      <c r="RE50" s="47"/>
      <c r="RF50" s="47"/>
      <c r="RG50" s="47"/>
      <c r="RH50" s="47"/>
      <c r="RI50" s="47"/>
      <c r="RJ50" s="47"/>
      <c r="RK50" s="47"/>
      <c r="RL50" s="47"/>
      <c r="RM50" s="47"/>
      <c r="RN50" s="47"/>
      <c r="RO50" s="47"/>
      <c r="RP50" s="47"/>
      <c r="RQ50" s="47"/>
      <c r="RR50" s="47"/>
      <c r="RS50" s="47"/>
      <c r="RT50" s="47"/>
      <c r="RU50" s="47"/>
      <c r="RV50" s="47"/>
      <c r="RW50" s="47"/>
      <c r="RX50" s="47"/>
      <c r="RY50" s="47"/>
      <c r="RZ50" s="47"/>
      <c r="SA50" s="47"/>
      <c r="SB50" s="47"/>
      <c r="SC50" s="47"/>
      <c r="SD50" s="47"/>
      <c r="SE50" s="47"/>
      <c r="SF50" s="47"/>
      <c r="SG50" s="47"/>
      <c r="SH50" s="47"/>
      <c r="SI50" s="47"/>
      <c r="SJ50" s="47"/>
      <c r="SK50" s="47"/>
      <c r="SL50" s="47"/>
      <c r="SM50" s="47"/>
      <c r="SN50" s="47"/>
      <c r="SO50" s="47"/>
      <c r="SP50" s="47"/>
      <c r="SQ50" s="47"/>
      <c r="SR50" s="47"/>
      <c r="SS50" s="47"/>
      <c r="ST50" s="47"/>
      <c r="SU50" s="47"/>
      <c r="SV50" s="47"/>
      <c r="SW50" s="47"/>
      <c r="SX50" s="47"/>
      <c r="SY50" s="47"/>
      <c r="SZ50" s="47"/>
      <c r="TA50" s="47"/>
      <c r="TB50" s="47"/>
      <c r="TC50" s="47"/>
      <c r="TD50" s="47"/>
      <c r="TE50" s="47"/>
      <c r="TF50" s="47"/>
      <c r="TG50" s="47"/>
      <c r="TH50" s="47"/>
      <c r="TI50" s="47"/>
      <c r="TJ50" s="47"/>
      <c r="TK50" s="47"/>
      <c r="TL50" s="47"/>
      <c r="TM50" s="47"/>
      <c r="TN50" s="47"/>
      <c r="TO50" s="47"/>
      <c r="TP50" s="47"/>
      <c r="TQ50" s="47"/>
      <c r="TR50" s="47"/>
      <c r="TS50" s="47"/>
      <c r="TT50" s="47"/>
      <c r="TU50" s="47"/>
      <c r="TV50" s="47"/>
      <c r="TW50" s="47"/>
      <c r="TX50" s="47"/>
      <c r="TY50" s="47"/>
      <c r="TZ50" s="47"/>
      <c r="UA50" s="47"/>
      <c r="UB50" s="47"/>
      <c r="UC50" s="47"/>
      <c r="UD50" s="47"/>
      <c r="UE50" s="47"/>
      <c r="UF50" s="47"/>
      <c r="UG50" s="47"/>
      <c r="UH50" s="47"/>
      <c r="UI50" s="47"/>
      <c r="UJ50" s="47"/>
      <c r="UK50" s="47"/>
      <c r="UL50" s="47"/>
      <c r="UM50" s="47"/>
      <c r="UN50" s="47"/>
      <c r="UO50" s="47"/>
      <c r="UP50" s="47"/>
      <c r="UQ50" s="47"/>
      <c r="UR50" s="47"/>
      <c r="US50" s="47"/>
      <c r="UT50" s="47"/>
      <c r="UU50" s="47"/>
      <c r="UV50" s="47"/>
      <c r="UW50" s="47"/>
      <c r="UX50" s="47"/>
      <c r="UY50" s="47"/>
      <c r="UZ50" s="47"/>
      <c r="VA50" s="47"/>
      <c r="VB50" s="47"/>
      <c r="VC50" s="47"/>
      <c r="VD50" s="47"/>
      <c r="VE50" s="47"/>
      <c r="VF50" s="47"/>
      <c r="VG50" s="47"/>
      <c r="VH50" s="47"/>
      <c r="VI50" s="47"/>
      <c r="VJ50" s="47"/>
      <c r="VK50" s="47"/>
      <c r="VL50" s="47"/>
      <c r="VM50" s="47"/>
      <c r="VN50" s="47"/>
      <c r="VO50" s="47"/>
      <c r="VP50" s="47"/>
      <c r="VQ50" s="47"/>
      <c r="VR50" s="47"/>
      <c r="VS50" s="47"/>
      <c r="VT50" s="47"/>
      <c r="VU50" s="47"/>
      <c r="VV50" s="47"/>
      <c r="VW50" s="47"/>
      <c r="VX50" s="47"/>
      <c r="VY50" s="47"/>
      <c r="VZ50" s="47"/>
      <c r="WA50" s="47"/>
      <c r="WB50" s="47"/>
      <c r="WC50" s="47"/>
      <c r="WD50" s="47"/>
      <c r="WE50" s="47"/>
      <c r="WF50" s="47"/>
      <c r="WG50" s="47"/>
      <c r="WH50" s="47"/>
      <c r="WI50" s="47"/>
      <c r="WJ50" s="47"/>
      <c r="WK50" s="47"/>
      <c r="WL50" s="47"/>
      <c r="WM50" s="47"/>
      <c r="WN50" s="47"/>
      <c r="WO50" s="47"/>
      <c r="WP50" s="47"/>
      <c r="WQ50" s="47"/>
      <c r="WR50" s="47"/>
      <c r="WS50" s="47"/>
      <c r="WT50" s="47"/>
      <c r="WU50" s="47"/>
      <c r="WV50" s="47"/>
      <c r="WW50" s="47"/>
      <c r="WX50" s="47"/>
      <c r="WY50" s="47"/>
      <c r="WZ50" s="47"/>
      <c r="XA50" s="47"/>
      <c r="XB50" s="47"/>
      <c r="XC50" s="47"/>
      <c r="XD50" s="47"/>
      <c r="XE50" s="47"/>
      <c r="XF50" s="47"/>
      <c r="XG50" s="47"/>
      <c r="XH50" s="47"/>
      <c r="XI50" s="47"/>
      <c r="XJ50" s="47"/>
      <c r="XK50" s="47"/>
      <c r="XL50" s="47"/>
      <c r="XM50" s="47"/>
      <c r="XN50" s="47"/>
      <c r="XO50" s="47"/>
      <c r="XP50" s="47"/>
      <c r="XQ50" s="47"/>
      <c r="XR50" s="47"/>
      <c r="XS50" s="47"/>
      <c r="XT50" s="47"/>
      <c r="XU50" s="47"/>
      <c r="XV50" s="47"/>
      <c r="XW50" s="47"/>
      <c r="XX50" s="47"/>
      <c r="XY50" s="47"/>
      <c r="XZ50" s="47"/>
      <c r="YA50" s="47"/>
      <c r="YB50" s="47"/>
      <c r="YC50" s="47"/>
      <c r="YD50" s="47"/>
      <c r="YE50" s="47"/>
      <c r="YF50" s="47"/>
      <c r="YG50" s="47"/>
      <c r="YH50" s="47"/>
      <c r="YI50" s="47"/>
      <c r="YJ50" s="47"/>
      <c r="YK50" s="47"/>
      <c r="YL50" s="47"/>
      <c r="YM50" s="47"/>
      <c r="YN50" s="47"/>
      <c r="YO50" s="47"/>
      <c r="YP50" s="47"/>
      <c r="YQ50" s="47"/>
      <c r="YR50" s="47"/>
      <c r="YS50" s="47"/>
      <c r="YT50" s="47"/>
      <c r="YU50" s="47"/>
      <c r="YV50" s="47"/>
      <c r="YW50" s="47"/>
      <c r="YX50" s="47"/>
      <c r="YY50" s="47"/>
      <c r="YZ50" s="47"/>
      <c r="ZA50" s="47"/>
      <c r="ZB50" s="47"/>
      <c r="ZC50" s="47"/>
      <c r="ZD50" s="47"/>
      <c r="ZE50" s="47"/>
      <c r="ZF50" s="47"/>
      <c r="ZG50" s="47"/>
      <c r="ZH50" s="47"/>
      <c r="ZI50" s="47"/>
      <c r="ZJ50" s="47"/>
      <c r="ZK50" s="47"/>
      <c r="ZL50" s="47"/>
      <c r="ZM50" s="47"/>
      <c r="ZN50" s="47"/>
      <c r="ZO50" s="47"/>
      <c r="ZP50" s="47"/>
      <c r="ZQ50" s="47"/>
      <c r="ZR50" s="47"/>
      <c r="ZS50" s="47"/>
      <c r="ZT50" s="47"/>
      <c r="ZU50" s="47"/>
      <c r="ZV50" s="47"/>
      <c r="ZW50" s="47"/>
      <c r="ZX50" s="47"/>
      <c r="ZY50" s="47"/>
      <c r="ZZ50" s="47"/>
      <c r="AAA50" s="47"/>
      <c r="AAB50" s="47"/>
      <c r="AAC50" s="47"/>
      <c r="AAD50" s="47"/>
      <c r="AAE50" s="47"/>
      <c r="AAF50" s="47"/>
      <c r="AAG50" s="47"/>
      <c r="AAH50" s="47"/>
      <c r="AAI50" s="47"/>
      <c r="AAJ50" s="47"/>
      <c r="AAK50" s="47"/>
      <c r="AAL50" s="47"/>
      <c r="AAM50" s="47"/>
      <c r="AAN50" s="47"/>
      <c r="AAO50" s="47"/>
      <c r="AAP50" s="47"/>
      <c r="AAQ50" s="47"/>
      <c r="AAR50" s="47"/>
      <c r="AAS50" s="47"/>
      <c r="AAT50" s="47"/>
      <c r="AAU50" s="47"/>
      <c r="AAV50" s="47"/>
      <c r="AAW50" s="47"/>
      <c r="AAX50" s="47"/>
      <c r="AAY50" s="47"/>
      <c r="AAZ50" s="47"/>
      <c r="ABA50" s="47"/>
      <c r="ABB50" s="47"/>
      <c r="ABC50" s="47"/>
      <c r="ABD50" s="47"/>
      <c r="ABE50" s="47"/>
      <c r="ABF50" s="47"/>
      <c r="ABG50" s="47"/>
      <c r="ABH50" s="47"/>
      <c r="ABI50" s="47"/>
      <c r="ABJ50" s="47"/>
      <c r="ABK50" s="47"/>
      <c r="ABL50" s="47"/>
      <c r="ABM50" s="47"/>
      <c r="ABN50" s="47"/>
      <c r="ABO50" s="47"/>
      <c r="ABP50" s="47"/>
      <c r="ABQ50" s="47"/>
      <c r="ABR50" s="47"/>
      <c r="ABS50" s="47"/>
      <c r="ABT50" s="47"/>
      <c r="ABU50" s="47"/>
      <c r="ABV50" s="47"/>
      <c r="ABW50" s="47"/>
      <c r="ABX50" s="47"/>
      <c r="ABY50" s="47"/>
      <c r="ABZ50" s="47"/>
      <c r="ACA50" s="47"/>
      <c r="ACB50" s="47"/>
      <c r="ACC50" s="47"/>
      <c r="ACD50" s="47"/>
      <c r="ACE50" s="47"/>
      <c r="ACF50" s="47"/>
      <c r="ACG50" s="47"/>
      <c r="ACH50" s="47"/>
      <c r="ACI50" s="47"/>
      <c r="ACJ50" s="47"/>
      <c r="ACK50" s="47"/>
      <c r="ACL50" s="47"/>
      <c r="ACM50" s="47"/>
      <c r="ACN50" s="47"/>
      <c r="ACO50" s="47"/>
      <c r="ACP50" s="47"/>
      <c r="ACQ50" s="47"/>
      <c r="ACR50" s="47"/>
      <c r="ACS50" s="47"/>
      <c r="ACT50" s="47"/>
      <c r="ACU50" s="47"/>
      <c r="ACV50" s="47"/>
      <c r="ACW50" s="47"/>
      <c r="ACX50" s="47"/>
      <c r="ACY50" s="47"/>
      <c r="ACZ50" s="47"/>
      <c r="ADA50" s="47"/>
      <c r="ADB50" s="47"/>
      <c r="ADC50" s="47"/>
      <c r="ADD50" s="47"/>
      <c r="ADE50" s="47"/>
      <c r="ADF50" s="47"/>
      <c r="ADG50" s="47"/>
      <c r="ADH50" s="47"/>
      <c r="ADI50" s="47"/>
      <c r="ADJ50" s="47"/>
      <c r="ADK50" s="47"/>
      <c r="ADL50" s="47"/>
      <c r="ADM50" s="47"/>
      <c r="ADN50" s="47"/>
      <c r="ADO50" s="47"/>
      <c r="ADP50" s="47"/>
      <c r="ADQ50" s="47"/>
      <c r="ADR50" s="47"/>
      <c r="ADS50" s="47"/>
      <c r="ADT50" s="47"/>
      <c r="ADU50" s="47"/>
      <c r="ADV50" s="47"/>
      <c r="ADW50" s="47"/>
      <c r="ADX50" s="47"/>
      <c r="ADY50" s="47"/>
      <c r="ADZ50" s="47"/>
      <c r="AEA50" s="47"/>
      <c r="AEB50" s="47"/>
      <c r="AEC50" s="47"/>
      <c r="AED50" s="47"/>
      <c r="AEE50" s="47"/>
      <c r="AEF50" s="47"/>
      <c r="AEG50" s="47"/>
      <c r="AEH50" s="47"/>
      <c r="AEI50" s="47"/>
      <c r="AEJ50" s="47"/>
      <c r="AEK50" s="47"/>
      <c r="AEL50" s="47"/>
      <c r="AEM50" s="47"/>
      <c r="AEN50" s="47"/>
      <c r="AEO50" s="47"/>
      <c r="AEP50" s="47"/>
      <c r="AEQ50" s="47"/>
      <c r="AER50" s="47"/>
      <c r="AES50" s="47"/>
      <c r="AET50" s="47"/>
      <c r="AEU50" s="47"/>
    </row>
    <row r="51" spans="1:827">
      <c r="A51" s="8" t="s">
        <v>1306</v>
      </c>
      <c r="B51" s="8">
        <v>2008</v>
      </c>
      <c r="C51" s="31" t="s">
        <v>784</v>
      </c>
      <c r="D51" s="31" t="s">
        <v>1307</v>
      </c>
      <c r="E51" s="31" t="s">
        <v>1308</v>
      </c>
      <c r="F51" s="8" t="s">
        <v>1309</v>
      </c>
      <c r="G51" s="31" t="s">
        <v>1310</v>
      </c>
      <c r="H51" s="31" t="s">
        <v>1150</v>
      </c>
      <c r="I51" s="247" t="s">
        <v>1311</v>
      </c>
      <c r="J51" s="34" t="s">
        <v>1312</v>
      </c>
      <c r="K51" s="8" t="s">
        <v>37</v>
      </c>
      <c r="L51" s="248">
        <v>67287</v>
      </c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  <c r="IW51" s="47"/>
      <c r="IX51" s="47"/>
      <c r="IY51" s="47"/>
      <c r="IZ51" s="47"/>
      <c r="JA51" s="47"/>
      <c r="JB51" s="47"/>
      <c r="JC51" s="47"/>
      <c r="JD51" s="47"/>
      <c r="JE51" s="47"/>
      <c r="JF51" s="47"/>
      <c r="JG51" s="47"/>
      <c r="JH51" s="47"/>
      <c r="JI51" s="47"/>
      <c r="JJ51" s="47"/>
      <c r="JK51" s="47"/>
      <c r="JL51" s="47"/>
      <c r="JM51" s="47"/>
      <c r="JN51" s="47"/>
      <c r="JO51" s="47"/>
      <c r="JP51" s="47"/>
      <c r="JQ51" s="47"/>
      <c r="JR51" s="47"/>
      <c r="JS51" s="47"/>
      <c r="JT51" s="47"/>
      <c r="JU51" s="47"/>
      <c r="JV51" s="47"/>
      <c r="JW51" s="47"/>
      <c r="JX51" s="47"/>
      <c r="JY51" s="47"/>
      <c r="JZ51" s="47"/>
      <c r="KA51" s="47"/>
      <c r="KB51" s="47"/>
      <c r="KC51" s="47"/>
      <c r="KD51" s="47"/>
      <c r="KE51" s="47"/>
      <c r="KF51" s="47"/>
      <c r="KG51" s="47"/>
      <c r="KH51" s="47"/>
      <c r="KI51" s="47"/>
      <c r="KJ51" s="47"/>
      <c r="KK51" s="47"/>
      <c r="KL51" s="47"/>
      <c r="KM51" s="47"/>
      <c r="KN51" s="47"/>
      <c r="KO51" s="47"/>
      <c r="KP51" s="47"/>
      <c r="KQ51" s="47"/>
      <c r="KR51" s="47"/>
      <c r="KS51" s="47"/>
      <c r="KT51" s="47"/>
      <c r="KU51" s="47"/>
      <c r="KV51" s="47"/>
      <c r="KW51" s="47"/>
      <c r="KX51" s="47"/>
      <c r="KY51" s="47"/>
      <c r="KZ51" s="47"/>
      <c r="LA51" s="47"/>
      <c r="LB51" s="47"/>
      <c r="LC51" s="47"/>
      <c r="LD51" s="47"/>
      <c r="LE51" s="47"/>
      <c r="LF51" s="47"/>
      <c r="LG51" s="47"/>
      <c r="LH51" s="47"/>
      <c r="LI51" s="47"/>
      <c r="LJ51" s="47"/>
      <c r="LK51" s="47"/>
      <c r="LL51" s="47"/>
      <c r="LM51" s="47"/>
      <c r="LN51" s="47"/>
      <c r="LO51" s="47"/>
      <c r="LP51" s="47"/>
      <c r="LQ51" s="47"/>
      <c r="LR51" s="47"/>
      <c r="LS51" s="47"/>
      <c r="LT51" s="47"/>
      <c r="LU51" s="47"/>
      <c r="LV51" s="47"/>
      <c r="LW51" s="47"/>
      <c r="LX51" s="47"/>
      <c r="LY51" s="47"/>
      <c r="LZ51" s="47"/>
      <c r="MA51" s="47"/>
      <c r="MB51" s="47"/>
      <c r="MC51" s="47"/>
      <c r="MD51" s="47"/>
      <c r="ME51" s="47"/>
      <c r="MF51" s="47"/>
      <c r="MG51" s="47"/>
      <c r="MH51" s="47"/>
      <c r="MI51" s="47"/>
      <c r="MJ51" s="47"/>
      <c r="MK51" s="47"/>
      <c r="ML51" s="47"/>
      <c r="MM51" s="47"/>
      <c r="MN51" s="47"/>
      <c r="MO51" s="47"/>
      <c r="MP51" s="47"/>
      <c r="MQ51" s="47"/>
      <c r="MR51" s="47"/>
      <c r="MS51" s="47"/>
      <c r="MT51" s="47"/>
      <c r="MU51" s="47"/>
      <c r="MV51" s="47"/>
      <c r="MW51" s="47"/>
      <c r="MX51" s="47"/>
      <c r="MY51" s="47"/>
      <c r="MZ51" s="47"/>
      <c r="NA51" s="47"/>
      <c r="NB51" s="47"/>
      <c r="NC51" s="47"/>
      <c r="ND51" s="47"/>
      <c r="NE51" s="47"/>
      <c r="NF51" s="47"/>
      <c r="NG51" s="47"/>
      <c r="NH51" s="47"/>
      <c r="NI51" s="47"/>
      <c r="NJ51" s="47"/>
      <c r="NK51" s="47"/>
      <c r="NL51" s="47"/>
      <c r="NM51" s="47"/>
      <c r="NN51" s="47"/>
      <c r="NO51" s="47"/>
      <c r="NP51" s="47"/>
      <c r="NQ51" s="47"/>
      <c r="NR51" s="47"/>
      <c r="NS51" s="47"/>
      <c r="NT51" s="47"/>
      <c r="NU51" s="47"/>
      <c r="NV51" s="47"/>
      <c r="NW51" s="47"/>
      <c r="NX51" s="47"/>
      <c r="NY51" s="47"/>
      <c r="NZ51" s="47"/>
      <c r="OA51" s="47"/>
      <c r="OB51" s="47"/>
      <c r="OC51" s="47"/>
      <c r="OD51" s="47"/>
      <c r="OE51" s="47"/>
      <c r="OF51" s="47"/>
      <c r="OG51" s="47"/>
      <c r="OH51" s="47"/>
      <c r="OI51" s="47"/>
      <c r="OJ51" s="47"/>
      <c r="OK51" s="47"/>
      <c r="OL51" s="47"/>
      <c r="OM51" s="47"/>
      <c r="ON51" s="47"/>
      <c r="OO51" s="47"/>
      <c r="OP51" s="47"/>
      <c r="OQ51" s="47"/>
      <c r="OR51" s="47"/>
      <c r="OS51" s="47"/>
      <c r="OT51" s="47"/>
      <c r="OU51" s="47"/>
      <c r="OV51" s="47"/>
      <c r="OW51" s="47"/>
      <c r="OX51" s="47"/>
      <c r="OY51" s="47"/>
      <c r="OZ51" s="47"/>
      <c r="PA51" s="47"/>
      <c r="PB51" s="47"/>
      <c r="PC51" s="47"/>
      <c r="PD51" s="47"/>
      <c r="PE51" s="47"/>
      <c r="PF51" s="47"/>
      <c r="PG51" s="47"/>
      <c r="PH51" s="47"/>
      <c r="PI51" s="47"/>
      <c r="PJ51" s="47"/>
      <c r="PK51" s="47"/>
      <c r="PL51" s="47"/>
      <c r="PM51" s="47"/>
      <c r="PN51" s="47"/>
      <c r="PO51" s="47"/>
      <c r="PP51" s="47"/>
      <c r="PQ51" s="47"/>
      <c r="PR51" s="47"/>
      <c r="PS51" s="47"/>
      <c r="PT51" s="47"/>
      <c r="PU51" s="47"/>
      <c r="PV51" s="47"/>
      <c r="PW51" s="47"/>
      <c r="PX51" s="47"/>
      <c r="PY51" s="47"/>
      <c r="PZ51" s="47"/>
      <c r="QA51" s="47"/>
      <c r="QB51" s="47"/>
      <c r="QC51" s="47"/>
      <c r="QD51" s="47"/>
      <c r="QE51" s="47"/>
      <c r="QF51" s="47"/>
      <c r="QG51" s="47"/>
      <c r="QH51" s="47"/>
      <c r="QI51" s="47"/>
      <c r="QJ51" s="47"/>
      <c r="QK51" s="47"/>
      <c r="QL51" s="47"/>
      <c r="QM51" s="47"/>
      <c r="QN51" s="47"/>
      <c r="QO51" s="47"/>
      <c r="QP51" s="47"/>
      <c r="QQ51" s="47"/>
      <c r="QR51" s="47"/>
      <c r="QS51" s="47"/>
      <c r="QT51" s="47"/>
      <c r="QU51" s="47"/>
      <c r="QV51" s="47"/>
      <c r="QW51" s="47"/>
      <c r="QX51" s="47"/>
      <c r="QY51" s="47"/>
      <c r="QZ51" s="47"/>
      <c r="RA51" s="47"/>
      <c r="RB51" s="47"/>
      <c r="RC51" s="47"/>
      <c r="RD51" s="47"/>
      <c r="RE51" s="47"/>
      <c r="RF51" s="47"/>
      <c r="RG51" s="47"/>
      <c r="RH51" s="47"/>
      <c r="RI51" s="47"/>
      <c r="RJ51" s="47"/>
      <c r="RK51" s="47"/>
      <c r="RL51" s="47"/>
      <c r="RM51" s="47"/>
      <c r="RN51" s="47"/>
      <c r="RO51" s="47"/>
      <c r="RP51" s="47"/>
      <c r="RQ51" s="47"/>
      <c r="RR51" s="47"/>
      <c r="RS51" s="47"/>
      <c r="RT51" s="47"/>
      <c r="RU51" s="47"/>
      <c r="RV51" s="47"/>
      <c r="RW51" s="47"/>
      <c r="RX51" s="47"/>
      <c r="RY51" s="47"/>
      <c r="RZ51" s="47"/>
      <c r="SA51" s="47"/>
      <c r="SB51" s="47"/>
      <c r="SC51" s="47"/>
      <c r="SD51" s="47"/>
      <c r="SE51" s="47"/>
      <c r="SF51" s="47"/>
      <c r="SG51" s="47"/>
      <c r="SH51" s="47"/>
      <c r="SI51" s="47"/>
      <c r="SJ51" s="47"/>
      <c r="SK51" s="47"/>
      <c r="SL51" s="47"/>
      <c r="SM51" s="47"/>
      <c r="SN51" s="47"/>
      <c r="SO51" s="47"/>
      <c r="SP51" s="47"/>
      <c r="SQ51" s="47"/>
      <c r="SR51" s="47"/>
      <c r="SS51" s="47"/>
      <c r="ST51" s="47"/>
      <c r="SU51" s="47"/>
      <c r="SV51" s="47"/>
      <c r="SW51" s="47"/>
      <c r="SX51" s="47"/>
      <c r="SY51" s="47"/>
      <c r="SZ51" s="47"/>
      <c r="TA51" s="47"/>
      <c r="TB51" s="47"/>
      <c r="TC51" s="47"/>
      <c r="TD51" s="47"/>
      <c r="TE51" s="47"/>
      <c r="TF51" s="47"/>
      <c r="TG51" s="47"/>
      <c r="TH51" s="47"/>
      <c r="TI51" s="47"/>
      <c r="TJ51" s="47"/>
      <c r="TK51" s="47"/>
      <c r="TL51" s="47"/>
      <c r="TM51" s="47"/>
      <c r="TN51" s="47"/>
      <c r="TO51" s="47"/>
      <c r="TP51" s="47"/>
      <c r="TQ51" s="47"/>
      <c r="TR51" s="47"/>
      <c r="TS51" s="47"/>
      <c r="TT51" s="47"/>
      <c r="TU51" s="47"/>
      <c r="TV51" s="47"/>
      <c r="TW51" s="47"/>
      <c r="TX51" s="47"/>
      <c r="TY51" s="47"/>
      <c r="TZ51" s="47"/>
      <c r="UA51" s="47"/>
      <c r="UB51" s="47"/>
      <c r="UC51" s="47"/>
      <c r="UD51" s="47"/>
      <c r="UE51" s="47"/>
      <c r="UF51" s="47"/>
      <c r="UG51" s="47"/>
      <c r="UH51" s="47"/>
      <c r="UI51" s="47"/>
      <c r="UJ51" s="47"/>
      <c r="UK51" s="47"/>
      <c r="UL51" s="47"/>
      <c r="UM51" s="47"/>
      <c r="UN51" s="47"/>
      <c r="UO51" s="47"/>
      <c r="UP51" s="47"/>
      <c r="UQ51" s="47"/>
      <c r="UR51" s="47"/>
      <c r="US51" s="47"/>
      <c r="UT51" s="47"/>
      <c r="UU51" s="47"/>
      <c r="UV51" s="47"/>
      <c r="UW51" s="47"/>
      <c r="UX51" s="47"/>
      <c r="UY51" s="47"/>
      <c r="UZ51" s="47"/>
      <c r="VA51" s="47"/>
      <c r="VB51" s="47"/>
      <c r="VC51" s="47"/>
      <c r="VD51" s="47"/>
      <c r="VE51" s="47"/>
      <c r="VF51" s="47"/>
      <c r="VG51" s="47"/>
      <c r="VH51" s="47"/>
      <c r="VI51" s="47"/>
      <c r="VJ51" s="47"/>
      <c r="VK51" s="47"/>
      <c r="VL51" s="47"/>
      <c r="VM51" s="47"/>
      <c r="VN51" s="47"/>
      <c r="VO51" s="47"/>
      <c r="VP51" s="47"/>
      <c r="VQ51" s="47"/>
      <c r="VR51" s="47"/>
      <c r="VS51" s="47"/>
      <c r="VT51" s="47"/>
      <c r="VU51" s="47"/>
      <c r="VV51" s="47"/>
      <c r="VW51" s="47"/>
      <c r="VX51" s="47"/>
      <c r="VY51" s="47"/>
      <c r="VZ51" s="47"/>
      <c r="WA51" s="47"/>
      <c r="WB51" s="47"/>
      <c r="WC51" s="47"/>
      <c r="WD51" s="47"/>
      <c r="WE51" s="47"/>
      <c r="WF51" s="47"/>
      <c r="WG51" s="47"/>
      <c r="WH51" s="47"/>
      <c r="WI51" s="47"/>
      <c r="WJ51" s="47"/>
      <c r="WK51" s="47"/>
      <c r="WL51" s="47"/>
      <c r="WM51" s="47"/>
      <c r="WN51" s="47"/>
      <c r="WO51" s="47"/>
      <c r="WP51" s="47"/>
      <c r="WQ51" s="47"/>
      <c r="WR51" s="47"/>
      <c r="WS51" s="47"/>
      <c r="WT51" s="47"/>
      <c r="WU51" s="47"/>
      <c r="WV51" s="47"/>
      <c r="WW51" s="47"/>
      <c r="WX51" s="47"/>
      <c r="WY51" s="47"/>
      <c r="WZ51" s="47"/>
      <c r="XA51" s="47"/>
      <c r="XB51" s="47"/>
      <c r="XC51" s="47"/>
      <c r="XD51" s="47"/>
      <c r="XE51" s="47"/>
      <c r="XF51" s="47"/>
      <c r="XG51" s="47"/>
      <c r="XH51" s="47"/>
      <c r="XI51" s="47"/>
      <c r="XJ51" s="47"/>
      <c r="XK51" s="47"/>
      <c r="XL51" s="47"/>
      <c r="XM51" s="47"/>
      <c r="XN51" s="47"/>
      <c r="XO51" s="47"/>
      <c r="XP51" s="47"/>
      <c r="XQ51" s="47"/>
      <c r="XR51" s="47"/>
      <c r="XS51" s="47"/>
      <c r="XT51" s="47"/>
      <c r="XU51" s="47"/>
      <c r="XV51" s="47"/>
      <c r="XW51" s="47"/>
      <c r="XX51" s="47"/>
      <c r="XY51" s="47"/>
      <c r="XZ51" s="47"/>
      <c r="YA51" s="47"/>
      <c r="YB51" s="47"/>
      <c r="YC51" s="47"/>
      <c r="YD51" s="47"/>
      <c r="YE51" s="47"/>
      <c r="YF51" s="47"/>
      <c r="YG51" s="47"/>
      <c r="YH51" s="47"/>
      <c r="YI51" s="47"/>
      <c r="YJ51" s="47"/>
      <c r="YK51" s="47"/>
      <c r="YL51" s="47"/>
      <c r="YM51" s="47"/>
      <c r="YN51" s="47"/>
      <c r="YO51" s="47"/>
      <c r="YP51" s="47"/>
      <c r="YQ51" s="47"/>
      <c r="YR51" s="47"/>
      <c r="YS51" s="47"/>
      <c r="YT51" s="47"/>
      <c r="YU51" s="47"/>
      <c r="YV51" s="47"/>
      <c r="YW51" s="47"/>
      <c r="YX51" s="47"/>
      <c r="YY51" s="47"/>
      <c r="YZ51" s="47"/>
      <c r="ZA51" s="47"/>
      <c r="ZB51" s="47"/>
      <c r="ZC51" s="47"/>
      <c r="ZD51" s="47"/>
      <c r="ZE51" s="47"/>
      <c r="ZF51" s="47"/>
      <c r="ZG51" s="47"/>
      <c r="ZH51" s="47"/>
      <c r="ZI51" s="47"/>
      <c r="ZJ51" s="47"/>
      <c r="ZK51" s="47"/>
      <c r="ZL51" s="47"/>
      <c r="ZM51" s="47"/>
      <c r="ZN51" s="47"/>
      <c r="ZO51" s="47"/>
      <c r="ZP51" s="47"/>
      <c r="ZQ51" s="47"/>
      <c r="ZR51" s="47"/>
      <c r="ZS51" s="47"/>
      <c r="ZT51" s="47"/>
      <c r="ZU51" s="47"/>
      <c r="ZV51" s="47"/>
      <c r="ZW51" s="47"/>
      <c r="ZX51" s="47"/>
      <c r="ZY51" s="47"/>
      <c r="ZZ51" s="47"/>
      <c r="AAA51" s="47"/>
      <c r="AAB51" s="47"/>
      <c r="AAC51" s="47"/>
      <c r="AAD51" s="47"/>
      <c r="AAE51" s="47"/>
      <c r="AAF51" s="47"/>
      <c r="AAG51" s="47"/>
      <c r="AAH51" s="47"/>
      <c r="AAI51" s="47"/>
      <c r="AAJ51" s="47"/>
      <c r="AAK51" s="47"/>
      <c r="AAL51" s="47"/>
      <c r="AAM51" s="47"/>
      <c r="AAN51" s="47"/>
      <c r="AAO51" s="47"/>
      <c r="AAP51" s="47"/>
      <c r="AAQ51" s="47"/>
      <c r="AAR51" s="47"/>
      <c r="AAS51" s="47"/>
      <c r="AAT51" s="47"/>
      <c r="AAU51" s="47"/>
      <c r="AAV51" s="47"/>
      <c r="AAW51" s="47"/>
      <c r="AAX51" s="47"/>
      <c r="AAY51" s="47"/>
      <c r="AAZ51" s="47"/>
      <c r="ABA51" s="47"/>
      <c r="ABB51" s="47"/>
      <c r="ABC51" s="47"/>
      <c r="ABD51" s="47"/>
      <c r="ABE51" s="47"/>
      <c r="ABF51" s="47"/>
      <c r="ABG51" s="47"/>
      <c r="ABH51" s="47"/>
      <c r="ABI51" s="47"/>
      <c r="ABJ51" s="47"/>
      <c r="ABK51" s="47"/>
      <c r="ABL51" s="47"/>
      <c r="ABM51" s="47"/>
      <c r="ABN51" s="47"/>
      <c r="ABO51" s="47"/>
      <c r="ABP51" s="47"/>
      <c r="ABQ51" s="47"/>
      <c r="ABR51" s="47"/>
      <c r="ABS51" s="47"/>
      <c r="ABT51" s="47"/>
      <c r="ABU51" s="47"/>
      <c r="ABV51" s="47"/>
      <c r="ABW51" s="47"/>
      <c r="ABX51" s="47"/>
      <c r="ABY51" s="47"/>
      <c r="ABZ51" s="47"/>
      <c r="ACA51" s="47"/>
      <c r="ACB51" s="47"/>
      <c r="ACC51" s="47"/>
      <c r="ACD51" s="47"/>
      <c r="ACE51" s="47"/>
      <c r="ACF51" s="47"/>
      <c r="ACG51" s="47"/>
      <c r="ACH51" s="47"/>
      <c r="ACI51" s="47"/>
      <c r="ACJ51" s="47"/>
      <c r="ACK51" s="47"/>
      <c r="ACL51" s="47"/>
      <c r="ACM51" s="47"/>
      <c r="ACN51" s="47"/>
      <c r="ACO51" s="47"/>
      <c r="ACP51" s="47"/>
      <c r="ACQ51" s="47"/>
      <c r="ACR51" s="47"/>
      <c r="ACS51" s="47"/>
      <c r="ACT51" s="47"/>
      <c r="ACU51" s="47"/>
      <c r="ACV51" s="47"/>
      <c r="ACW51" s="47"/>
      <c r="ACX51" s="47"/>
      <c r="ACY51" s="47"/>
      <c r="ACZ51" s="47"/>
      <c r="ADA51" s="47"/>
      <c r="ADB51" s="47"/>
      <c r="ADC51" s="47"/>
      <c r="ADD51" s="47"/>
      <c r="ADE51" s="47"/>
      <c r="ADF51" s="47"/>
      <c r="ADG51" s="47"/>
      <c r="ADH51" s="47"/>
      <c r="ADI51" s="47"/>
      <c r="ADJ51" s="47"/>
      <c r="ADK51" s="47"/>
      <c r="ADL51" s="47"/>
      <c r="ADM51" s="47"/>
      <c r="ADN51" s="47"/>
      <c r="ADO51" s="47"/>
      <c r="ADP51" s="47"/>
      <c r="ADQ51" s="47"/>
      <c r="ADR51" s="47"/>
      <c r="ADS51" s="47"/>
      <c r="ADT51" s="47"/>
      <c r="ADU51" s="47"/>
      <c r="ADV51" s="47"/>
      <c r="ADW51" s="47"/>
      <c r="ADX51" s="47"/>
      <c r="ADY51" s="47"/>
      <c r="ADZ51" s="47"/>
      <c r="AEA51" s="47"/>
      <c r="AEB51" s="47"/>
      <c r="AEC51" s="47"/>
      <c r="AED51" s="47"/>
      <c r="AEE51" s="47"/>
      <c r="AEF51" s="47"/>
      <c r="AEG51" s="47"/>
      <c r="AEH51" s="47"/>
      <c r="AEI51" s="47"/>
      <c r="AEJ51" s="47"/>
      <c r="AEK51" s="47"/>
      <c r="AEL51" s="47"/>
      <c r="AEM51" s="47"/>
      <c r="AEN51" s="47"/>
      <c r="AEO51" s="47"/>
      <c r="AEP51" s="47"/>
      <c r="AEQ51" s="47"/>
      <c r="AER51" s="47"/>
      <c r="AES51" s="47"/>
      <c r="AET51" s="47"/>
      <c r="AEU51" s="47"/>
    </row>
    <row r="52" spans="1:827">
      <c r="A52" s="8" t="s">
        <v>1313</v>
      </c>
      <c r="B52" s="8">
        <v>2007</v>
      </c>
      <c r="C52" s="31" t="s">
        <v>902</v>
      </c>
      <c r="D52" s="31" t="s">
        <v>1314</v>
      </c>
      <c r="E52" s="31" t="s">
        <v>882</v>
      </c>
      <c r="F52" s="8" t="s">
        <v>1315</v>
      </c>
      <c r="G52" s="31" t="s">
        <v>1316</v>
      </c>
      <c r="H52" s="31" t="s">
        <v>1184</v>
      </c>
      <c r="I52" s="247" t="s">
        <v>1317</v>
      </c>
      <c r="J52" s="34" t="s">
        <v>1318</v>
      </c>
      <c r="K52" s="8" t="s">
        <v>37</v>
      </c>
      <c r="L52" s="248">
        <v>108799</v>
      </c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7"/>
      <c r="JJ52" s="47"/>
      <c r="JK52" s="47"/>
      <c r="JL52" s="47"/>
      <c r="JM52" s="47"/>
      <c r="JN52" s="47"/>
      <c r="JO52" s="47"/>
      <c r="JP52" s="47"/>
      <c r="JQ52" s="47"/>
      <c r="JR52" s="47"/>
      <c r="JS52" s="47"/>
      <c r="JT52" s="47"/>
      <c r="JU52" s="47"/>
      <c r="JV52" s="47"/>
      <c r="JW52" s="47"/>
      <c r="JX52" s="47"/>
      <c r="JY52" s="47"/>
      <c r="JZ52" s="47"/>
      <c r="KA52" s="47"/>
      <c r="KB52" s="47"/>
      <c r="KC52" s="47"/>
      <c r="KD52" s="47"/>
      <c r="KE52" s="47"/>
      <c r="KF52" s="47"/>
      <c r="KG52" s="47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S52" s="47"/>
      <c r="KT52" s="47"/>
      <c r="KU52" s="47"/>
      <c r="KV52" s="47"/>
      <c r="KW52" s="47"/>
      <c r="KX52" s="47"/>
      <c r="KY52" s="47"/>
      <c r="KZ52" s="47"/>
      <c r="LA52" s="47"/>
      <c r="LB52" s="47"/>
      <c r="LC52" s="47"/>
      <c r="LD52" s="47"/>
      <c r="LE52" s="47"/>
      <c r="LF52" s="47"/>
      <c r="LG52" s="47"/>
      <c r="LH52" s="47"/>
      <c r="LI52" s="47"/>
      <c r="LJ52" s="47"/>
      <c r="LK52" s="47"/>
      <c r="LL52" s="47"/>
      <c r="LM52" s="47"/>
      <c r="LN52" s="47"/>
      <c r="LO52" s="47"/>
      <c r="LP52" s="47"/>
      <c r="LQ52" s="47"/>
      <c r="LR52" s="47"/>
      <c r="LS52" s="47"/>
      <c r="LT52" s="47"/>
      <c r="LU52" s="47"/>
      <c r="LV52" s="47"/>
      <c r="LW52" s="47"/>
      <c r="LX52" s="47"/>
      <c r="LY52" s="47"/>
      <c r="LZ52" s="47"/>
      <c r="MA52" s="47"/>
      <c r="MB52" s="47"/>
      <c r="MC52" s="47"/>
      <c r="MD52" s="47"/>
      <c r="ME52" s="47"/>
      <c r="MF52" s="47"/>
      <c r="MG52" s="47"/>
      <c r="MH52" s="47"/>
      <c r="MI52" s="47"/>
      <c r="MJ52" s="47"/>
      <c r="MK52" s="47"/>
      <c r="ML52" s="47"/>
      <c r="MM52" s="47"/>
      <c r="MN52" s="47"/>
      <c r="MO52" s="47"/>
      <c r="MP52" s="47"/>
      <c r="MQ52" s="47"/>
      <c r="MR52" s="47"/>
      <c r="MS52" s="47"/>
      <c r="MT52" s="47"/>
      <c r="MU52" s="47"/>
      <c r="MV52" s="47"/>
      <c r="MW52" s="47"/>
      <c r="MX52" s="47"/>
      <c r="MY52" s="47"/>
      <c r="MZ52" s="47"/>
      <c r="NA52" s="47"/>
      <c r="NB52" s="47"/>
      <c r="NC52" s="47"/>
      <c r="ND52" s="47"/>
      <c r="NE52" s="47"/>
      <c r="NF52" s="47"/>
      <c r="NG52" s="47"/>
      <c r="NH52" s="47"/>
      <c r="NI52" s="47"/>
      <c r="NJ52" s="47"/>
      <c r="NK52" s="47"/>
      <c r="NL52" s="47"/>
      <c r="NM52" s="47"/>
      <c r="NN52" s="47"/>
      <c r="NO52" s="47"/>
      <c r="NP52" s="47"/>
      <c r="NQ52" s="47"/>
      <c r="NR52" s="47"/>
      <c r="NS52" s="47"/>
      <c r="NT52" s="47"/>
      <c r="NU52" s="47"/>
      <c r="NV52" s="47"/>
      <c r="NW52" s="47"/>
      <c r="NX52" s="47"/>
      <c r="NY52" s="47"/>
      <c r="NZ52" s="47"/>
      <c r="OA52" s="47"/>
      <c r="OB52" s="47"/>
      <c r="OC52" s="47"/>
      <c r="OD52" s="47"/>
      <c r="OE52" s="47"/>
      <c r="OF52" s="47"/>
      <c r="OG52" s="47"/>
      <c r="OH52" s="47"/>
      <c r="OI52" s="47"/>
      <c r="OJ52" s="47"/>
      <c r="OK52" s="47"/>
      <c r="OL52" s="47"/>
      <c r="OM52" s="47"/>
      <c r="ON52" s="47"/>
      <c r="OO52" s="47"/>
      <c r="OP52" s="47"/>
      <c r="OQ52" s="47"/>
      <c r="OR52" s="47"/>
      <c r="OS52" s="47"/>
      <c r="OT52" s="47"/>
      <c r="OU52" s="47"/>
      <c r="OV52" s="47"/>
      <c r="OW52" s="47"/>
      <c r="OX52" s="47"/>
      <c r="OY52" s="47"/>
      <c r="OZ52" s="47"/>
      <c r="PA52" s="47"/>
      <c r="PB52" s="47"/>
      <c r="PC52" s="47"/>
      <c r="PD52" s="47"/>
      <c r="PE52" s="47"/>
      <c r="PF52" s="47"/>
      <c r="PG52" s="47"/>
      <c r="PH52" s="47"/>
      <c r="PI52" s="47"/>
      <c r="PJ52" s="47"/>
      <c r="PK52" s="47"/>
      <c r="PL52" s="47"/>
      <c r="PM52" s="47"/>
      <c r="PN52" s="47"/>
      <c r="PO52" s="47"/>
      <c r="PP52" s="47"/>
      <c r="PQ52" s="47"/>
      <c r="PR52" s="47"/>
      <c r="PS52" s="47"/>
      <c r="PT52" s="47"/>
      <c r="PU52" s="47"/>
      <c r="PV52" s="47"/>
      <c r="PW52" s="47"/>
      <c r="PX52" s="47"/>
      <c r="PY52" s="47"/>
      <c r="PZ52" s="47"/>
      <c r="QA52" s="47"/>
      <c r="QB52" s="47"/>
      <c r="QC52" s="47"/>
      <c r="QD52" s="47"/>
      <c r="QE52" s="47"/>
      <c r="QF52" s="47"/>
      <c r="QG52" s="47"/>
      <c r="QH52" s="47"/>
      <c r="QI52" s="47"/>
      <c r="QJ52" s="47"/>
      <c r="QK52" s="47"/>
      <c r="QL52" s="47"/>
      <c r="QM52" s="47"/>
      <c r="QN52" s="47"/>
      <c r="QO52" s="47"/>
      <c r="QP52" s="47"/>
      <c r="QQ52" s="47"/>
      <c r="QR52" s="47"/>
      <c r="QS52" s="47"/>
      <c r="QT52" s="47"/>
      <c r="QU52" s="47"/>
      <c r="QV52" s="47"/>
      <c r="QW52" s="47"/>
      <c r="QX52" s="47"/>
      <c r="QY52" s="47"/>
      <c r="QZ52" s="47"/>
      <c r="RA52" s="47"/>
      <c r="RB52" s="47"/>
      <c r="RC52" s="47"/>
      <c r="RD52" s="47"/>
      <c r="RE52" s="47"/>
      <c r="RF52" s="47"/>
      <c r="RG52" s="47"/>
      <c r="RH52" s="47"/>
      <c r="RI52" s="47"/>
      <c r="RJ52" s="47"/>
      <c r="RK52" s="47"/>
      <c r="RL52" s="47"/>
      <c r="RM52" s="47"/>
      <c r="RN52" s="47"/>
      <c r="RO52" s="47"/>
      <c r="RP52" s="47"/>
      <c r="RQ52" s="47"/>
      <c r="RR52" s="47"/>
      <c r="RS52" s="47"/>
      <c r="RT52" s="47"/>
      <c r="RU52" s="47"/>
      <c r="RV52" s="47"/>
      <c r="RW52" s="47"/>
      <c r="RX52" s="47"/>
      <c r="RY52" s="47"/>
      <c r="RZ52" s="47"/>
      <c r="SA52" s="47"/>
      <c r="SB52" s="47"/>
      <c r="SC52" s="47"/>
      <c r="SD52" s="47"/>
      <c r="SE52" s="47"/>
      <c r="SF52" s="47"/>
      <c r="SG52" s="47"/>
      <c r="SH52" s="47"/>
      <c r="SI52" s="47"/>
      <c r="SJ52" s="47"/>
      <c r="SK52" s="47"/>
      <c r="SL52" s="47"/>
      <c r="SM52" s="47"/>
      <c r="SN52" s="47"/>
      <c r="SO52" s="47"/>
      <c r="SP52" s="47"/>
      <c r="SQ52" s="47"/>
      <c r="SR52" s="47"/>
      <c r="SS52" s="47"/>
      <c r="ST52" s="47"/>
      <c r="SU52" s="47"/>
      <c r="SV52" s="47"/>
      <c r="SW52" s="47"/>
      <c r="SX52" s="47"/>
      <c r="SY52" s="47"/>
      <c r="SZ52" s="47"/>
      <c r="TA52" s="47"/>
      <c r="TB52" s="47"/>
      <c r="TC52" s="47"/>
      <c r="TD52" s="47"/>
      <c r="TE52" s="47"/>
      <c r="TF52" s="47"/>
      <c r="TG52" s="47"/>
      <c r="TH52" s="47"/>
      <c r="TI52" s="47"/>
      <c r="TJ52" s="47"/>
      <c r="TK52" s="47"/>
      <c r="TL52" s="47"/>
      <c r="TM52" s="47"/>
      <c r="TN52" s="47"/>
      <c r="TO52" s="47"/>
      <c r="TP52" s="47"/>
      <c r="TQ52" s="47"/>
      <c r="TR52" s="47"/>
      <c r="TS52" s="47"/>
      <c r="TT52" s="47"/>
      <c r="TU52" s="47"/>
      <c r="TV52" s="47"/>
      <c r="TW52" s="47"/>
      <c r="TX52" s="47"/>
      <c r="TY52" s="47"/>
      <c r="TZ52" s="47"/>
      <c r="UA52" s="47"/>
      <c r="UB52" s="47"/>
      <c r="UC52" s="47"/>
      <c r="UD52" s="47"/>
      <c r="UE52" s="47"/>
      <c r="UF52" s="47"/>
      <c r="UG52" s="47"/>
      <c r="UH52" s="47"/>
      <c r="UI52" s="47"/>
      <c r="UJ52" s="47"/>
      <c r="UK52" s="47"/>
      <c r="UL52" s="47"/>
      <c r="UM52" s="47"/>
      <c r="UN52" s="47"/>
      <c r="UO52" s="47"/>
      <c r="UP52" s="47"/>
      <c r="UQ52" s="47"/>
      <c r="UR52" s="47"/>
      <c r="US52" s="47"/>
      <c r="UT52" s="47"/>
      <c r="UU52" s="47"/>
      <c r="UV52" s="47"/>
      <c r="UW52" s="47"/>
      <c r="UX52" s="47"/>
      <c r="UY52" s="47"/>
      <c r="UZ52" s="47"/>
      <c r="VA52" s="47"/>
      <c r="VB52" s="47"/>
      <c r="VC52" s="47"/>
      <c r="VD52" s="47"/>
      <c r="VE52" s="47"/>
      <c r="VF52" s="47"/>
      <c r="VG52" s="47"/>
      <c r="VH52" s="47"/>
      <c r="VI52" s="47"/>
      <c r="VJ52" s="47"/>
      <c r="VK52" s="47"/>
      <c r="VL52" s="47"/>
      <c r="VM52" s="47"/>
      <c r="VN52" s="47"/>
      <c r="VO52" s="47"/>
      <c r="VP52" s="47"/>
      <c r="VQ52" s="47"/>
      <c r="VR52" s="47"/>
      <c r="VS52" s="47"/>
      <c r="VT52" s="47"/>
      <c r="VU52" s="47"/>
      <c r="VV52" s="47"/>
      <c r="VW52" s="47"/>
      <c r="VX52" s="47"/>
      <c r="VY52" s="47"/>
      <c r="VZ52" s="47"/>
      <c r="WA52" s="47"/>
      <c r="WB52" s="47"/>
      <c r="WC52" s="47"/>
      <c r="WD52" s="47"/>
      <c r="WE52" s="47"/>
      <c r="WF52" s="47"/>
      <c r="WG52" s="47"/>
      <c r="WH52" s="47"/>
      <c r="WI52" s="47"/>
      <c r="WJ52" s="47"/>
      <c r="WK52" s="47"/>
      <c r="WL52" s="47"/>
      <c r="WM52" s="47"/>
      <c r="WN52" s="47"/>
      <c r="WO52" s="47"/>
      <c r="WP52" s="47"/>
      <c r="WQ52" s="47"/>
      <c r="WR52" s="47"/>
      <c r="WS52" s="47"/>
      <c r="WT52" s="47"/>
      <c r="WU52" s="47"/>
      <c r="WV52" s="47"/>
      <c r="WW52" s="47"/>
      <c r="WX52" s="47"/>
      <c r="WY52" s="47"/>
      <c r="WZ52" s="47"/>
      <c r="XA52" s="47"/>
      <c r="XB52" s="47"/>
      <c r="XC52" s="47"/>
      <c r="XD52" s="47"/>
      <c r="XE52" s="47"/>
      <c r="XF52" s="47"/>
      <c r="XG52" s="47"/>
      <c r="XH52" s="47"/>
      <c r="XI52" s="47"/>
      <c r="XJ52" s="47"/>
      <c r="XK52" s="47"/>
      <c r="XL52" s="47"/>
      <c r="XM52" s="47"/>
      <c r="XN52" s="47"/>
      <c r="XO52" s="47"/>
      <c r="XP52" s="47"/>
      <c r="XQ52" s="47"/>
      <c r="XR52" s="47"/>
      <c r="XS52" s="47"/>
      <c r="XT52" s="47"/>
      <c r="XU52" s="47"/>
      <c r="XV52" s="47"/>
      <c r="XW52" s="47"/>
      <c r="XX52" s="47"/>
      <c r="XY52" s="47"/>
      <c r="XZ52" s="47"/>
      <c r="YA52" s="47"/>
      <c r="YB52" s="47"/>
      <c r="YC52" s="47"/>
      <c r="YD52" s="47"/>
      <c r="YE52" s="47"/>
      <c r="YF52" s="47"/>
      <c r="YG52" s="47"/>
      <c r="YH52" s="47"/>
      <c r="YI52" s="47"/>
      <c r="YJ52" s="47"/>
      <c r="YK52" s="47"/>
      <c r="YL52" s="47"/>
      <c r="YM52" s="47"/>
      <c r="YN52" s="47"/>
      <c r="YO52" s="47"/>
      <c r="YP52" s="47"/>
      <c r="YQ52" s="47"/>
      <c r="YR52" s="47"/>
      <c r="YS52" s="47"/>
      <c r="YT52" s="47"/>
      <c r="YU52" s="47"/>
      <c r="YV52" s="47"/>
      <c r="YW52" s="47"/>
      <c r="YX52" s="47"/>
      <c r="YY52" s="47"/>
      <c r="YZ52" s="47"/>
      <c r="ZA52" s="47"/>
      <c r="ZB52" s="47"/>
      <c r="ZC52" s="47"/>
      <c r="ZD52" s="47"/>
      <c r="ZE52" s="47"/>
      <c r="ZF52" s="47"/>
      <c r="ZG52" s="47"/>
      <c r="ZH52" s="47"/>
      <c r="ZI52" s="47"/>
      <c r="ZJ52" s="47"/>
      <c r="ZK52" s="47"/>
      <c r="ZL52" s="47"/>
      <c r="ZM52" s="47"/>
      <c r="ZN52" s="47"/>
      <c r="ZO52" s="47"/>
      <c r="ZP52" s="47"/>
      <c r="ZQ52" s="47"/>
      <c r="ZR52" s="47"/>
      <c r="ZS52" s="47"/>
      <c r="ZT52" s="47"/>
      <c r="ZU52" s="47"/>
      <c r="ZV52" s="47"/>
      <c r="ZW52" s="47"/>
      <c r="ZX52" s="47"/>
      <c r="ZY52" s="47"/>
      <c r="ZZ52" s="47"/>
      <c r="AAA52" s="47"/>
      <c r="AAB52" s="47"/>
      <c r="AAC52" s="47"/>
      <c r="AAD52" s="47"/>
      <c r="AAE52" s="47"/>
      <c r="AAF52" s="47"/>
      <c r="AAG52" s="47"/>
      <c r="AAH52" s="47"/>
      <c r="AAI52" s="47"/>
      <c r="AAJ52" s="47"/>
      <c r="AAK52" s="47"/>
      <c r="AAL52" s="47"/>
      <c r="AAM52" s="47"/>
      <c r="AAN52" s="47"/>
      <c r="AAO52" s="47"/>
      <c r="AAP52" s="47"/>
      <c r="AAQ52" s="47"/>
      <c r="AAR52" s="47"/>
      <c r="AAS52" s="47"/>
      <c r="AAT52" s="47"/>
      <c r="AAU52" s="47"/>
      <c r="AAV52" s="47"/>
      <c r="AAW52" s="47"/>
      <c r="AAX52" s="47"/>
      <c r="AAY52" s="47"/>
      <c r="AAZ52" s="47"/>
      <c r="ABA52" s="47"/>
      <c r="ABB52" s="47"/>
      <c r="ABC52" s="47"/>
      <c r="ABD52" s="47"/>
      <c r="ABE52" s="47"/>
      <c r="ABF52" s="47"/>
      <c r="ABG52" s="47"/>
      <c r="ABH52" s="47"/>
      <c r="ABI52" s="47"/>
      <c r="ABJ52" s="47"/>
      <c r="ABK52" s="47"/>
      <c r="ABL52" s="47"/>
      <c r="ABM52" s="47"/>
      <c r="ABN52" s="47"/>
      <c r="ABO52" s="47"/>
      <c r="ABP52" s="47"/>
      <c r="ABQ52" s="47"/>
      <c r="ABR52" s="47"/>
      <c r="ABS52" s="47"/>
      <c r="ABT52" s="47"/>
      <c r="ABU52" s="47"/>
      <c r="ABV52" s="47"/>
      <c r="ABW52" s="47"/>
      <c r="ABX52" s="47"/>
      <c r="ABY52" s="47"/>
      <c r="ABZ52" s="47"/>
      <c r="ACA52" s="47"/>
      <c r="ACB52" s="47"/>
      <c r="ACC52" s="47"/>
      <c r="ACD52" s="47"/>
      <c r="ACE52" s="47"/>
      <c r="ACF52" s="47"/>
      <c r="ACG52" s="47"/>
      <c r="ACH52" s="47"/>
      <c r="ACI52" s="47"/>
      <c r="ACJ52" s="47"/>
      <c r="ACK52" s="47"/>
      <c r="ACL52" s="47"/>
      <c r="ACM52" s="47"/>
      <c r="ACN52" s="47"/>
      <c r="ACO52" s="47"/>
      <c r="ACP52" s="47"/>
      <c r="ACQ52" s="47"/>
      <c r="ACR52" s="47"/>
      <c r="ACS52" s="47"/>
      <c r="ACT52" s="47"/>
      <c r="ACU52" s="47"/>
      <c r="ACV52" s="47"/>
      <c r="ACW52" s="47"/>
      <c r="ACX52" s="47"/>
      <c r="ACY52" s="47"/>
      <c r="ACZ52" s="47"/>
      <c r="ADA52" s="47"/>
      <c r="ADB52" s="47"/>
      <c r="ADC52" s="47"/>
      <c r="ADD52" s="47"/>
      <c r="ADE52" s="47"/>
      <c r="ADF52" s="47"/>
      <c r="ADG52" s="47"/>
      <c r="ADH52" s="47"/>
      <c r="ADI52" s="47"/>
      <c r="ADJ52" s="47"/>
      <c r="ADK52" s="47"/>
      <c r="ADL52" s="47"/>
      <c r="ADM52" s="47"/>
      <c r="ADN52" s="47"/>
      <c r="ADO52" s="47"/>
      <c r="ADP52" s="47"/>
      <c r="ADQ52" s="47"/>
      <c r="ADR52" s="47"/>
      <c r="ADS52" s="47"/>
      <c r="ADT52" s="47"/>
      <c r="ADU52" s="47"/>
      <c r="ADV52" s="47"/>
      <c r="ADW52" s="47"/>
      <c r="ADX52" s="47"/>
      <c r="ADY52" s="47"/>
      <c r="ADZ52" s="47"/>
      <c r="AEA52" s="47"/>
      <c r="AEB52" s="47"/>
      <c r="AEC52" s="47"/>
      <c r="AED52" s="47"/>
      <c r="AEE52" s="47"/>
      <c r="AEF52" s="47"/>
      <c r="AEG52" s="47"/>
      <c r="AEH52" s="47"/>
      <c r="AEI52" s="47"/>
      <c r="AEJ52" s="47"/>
      <c r="AEK52" s="47"/>
      <c r="AEL52" s="47"/>
      <c r="AEM52" s="47"/>
      <c r="AEN52" s="47"/>
      <c r="AEO52" s="47"/>
      <c r="AEP52" s="47"/>
      <c r="AEQ52" s="47"/>
      <c r="AER52" s="47"/>
      <c r="AES52" s="47"/>
      <c r="AET52" s="47"/>
      <c r="AEU52" s="47"/>
    </row>
    <row r="53" spans="1:827" s="56" customFormat="1">
      <c r="A53" s="8" t="s">
        <v>1319</v>
      </c>
      <c r="B53" s="8">
        <v>2008</v>
      </c>
      <c r="C53" s="216" t="s">
        <v>784</v>
      </c>
      <c r="D53" s="216" t="s">
        <v>1320</v>
      </c>
      <c r="E53" s="216" t="s">
        <v>1321</v>
      </c>
      <c r="F53" s="8" t="s">
        <v>1143</v>
      </c>
      <c r="G53" s="31" t="s">
        <v>1322</v>
      </c>
      <c r="H53" s="31" t="s">
        <v>1145</v>
      </c>
      <c r="I53" s="34" t="s">
        <v>1323</v>
      </c>
      <c r="J53" s="34" t="s">
        <v>1324</v>
      </c>
      <c r="K53" s="8" t="s">
        <v>37</v>
      </c>
      <c r="L53" s="248">
        <v>45084</v>
      </c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47"/>
      <c r="JM53" s="47"/>
      <c r="JN53" s="47"/>
      <c r="JO53" s="47"/>
      <c r="JP53" s="47"/>
      <c r="JQ53" s="47"/>
      <c r="JR53" s="47"/>
      <c r="JS53" s="47"/>
      <c r="JT53" s="47"/>
      <c r="JU53" s="47"/>
      <c r="JV53" s="47"/>
      <c r="JW53" s="47"/>
      <c r="JX53" s="47"/>
      <c r="JY53" s="47"/>
      <c r="JZ53" s="47"/>
      <c r="KA53" s="47"/>
      <c r="KB53" s="47"/>
      <c r="KC53" s="47"/>
      <c r="KD53" s="47"/>
      <c r="KE53" s="47"/>
      <c r="KF53" s="47"/>
      <c r="KG53" s="47"/>
      <c r="KH53" s="47"/>
      <c r="KI53" s="47"/>
      <c r="KJ53" s="47"/>
      <c r="KK53" s="47"/>
      <c r="KL53" s="47"/>
      <c r="KM53" s="47"/>
      <c r="KN53" s="47"/>
      <c r="KO53" s="47"/>
      <c r="KP53" s="47"/>
      <c r="KQ53" s="47"/>
      <c r="KR53" s="47"/>
      <c r="KS53" s="47"/>
      <c r="KT53" s="47"/>
      <c r="KU53" s="47"/>
      <c r="KV53" s="47"/>
      <c r="KW53" s="47"/>
      <c r="KX53" s="47"/>
      <c r="KY53" s="47"/>
      <c r="KZ53" s="47"/>
      <c r="LA53" s="47"/>
      <c r="LB53" s="47"/>
      <c r="LC53" s="47"/>
      <c r="LD53" s="47"/>
      <c r="LE53" s="47"/>
      <c r="LF53" s="47"/>
      <c r="LG53" s="47"/>
      <c r="LH53" s="47"/>
      <c r="LI53" s="47"/>
      <c r="LJ53" s="47"/>
      <c r="LK53" s="47"/>
      <c r="LL53" s="47"/>
      <c r="LM53" s="47"/>
      <c r="LN53" s="47"/>
      <c r="LO53" s="47"/>
      <c r="LP53" s="47"/>
      <c r="LQ53" s="47"/>
      <c r="LR53" s="47"/>
      <c r="LS53" s="47"/>
      <c r="LT53" s="47"/>
      <c r="LU53" s="47"/>
      <c r="LV53" s="47"/>
      <c r="LW53" s="47"/>
      <c r="LX53" s="47"/>
      <c r="LY53" s="47"/>
      <c r="LZ53" s="47"/>
      <c r="MA53" s="47"/>
      <c r="MB53" s="47"/>
      <c r="MC53" s="47"/>
      <c r="MD53" s="47"/>
      <c r="ME53" s="47"/>
      <c r="MF53" s="47"/>
      <c r="MG53" s="47"/>
      <c r="MH53" s="47"/>
      <c r="MI53" s="47"/>
      <c r="MJ53" s="47"/>
      <c r="MK53" s="47"/>
      <c r="ML53" s="47"/>
      <c r="MM53" s="47"/>
      <c r="MN53" s="47"/>
      <c r="MO53" s="47"/>
      <c r="MP53" s="47"/>
      <c r="MQ53" s="47"/>
      <c r="MR53" s="47"/>
      <c r="MS53" s="47"/>
      <c r="MT53" s="47"/>
      <c r="MU53" s="47"/>
      <c r="MV53" s="47"/>
      <c r="MW53" s="47"/>
      <c r="MX53" s="47"/>
      <c r="MY53" s="47"/>
      <c r="MZ53" s="47"/>
      <c r="NA53" s="47"/>
      <c r="NB53" s="47"/>
      <c r="NC53" s="47"/>
      <c r="ND53" s="47"/>
      <c r="NE53" s="47"/>
      <c r="NF53" s="47"/>
      <c r="NG53" s="47"/>
      <c r="NH53" s="47"/>
      <c r="NI53" s="47"/>
      <c r="NJ53" s="47"/>
      <c r="NK53" s="47"/>
      <c r="NL53" s="47"/>
      <c r="NM53" s="47"/>
      <c r="NN53" s="47"/>
      <c r="NO53" s="47"/>
      <c r="NP53" s="47"/>
      <c r="NQ53" s="47"/>
      <c r="NR53" s="47"/>
      <c r="NS53" s="47"/>
      <c r="NT53" s="47"/>
      <c r="NU53" s="47"/>
      <c r="NV53" s="47"/>
      <c r="NW53" s="47"/>
      <c r="NX53" s="47"/>
      <c r="NY53" s="47"/>
      <c r="NZ53" s="47"/>
      <c r="OA53" s="47"/>
      <c r="OB53" s="47"/>
      <c r="OC53" s="47"/>
      <c r="OD53" s="47"/>
      <c r="OE53" s="47"/>
      <c r="OF53" s="47"/>
      <c r="OG53" s="47"/>
      <c r="OH53" s="47"/>
      <c r="OI53" s="47"/>
      <c r="OJ53" s="47"/>
      <c r="OK53" s="47"/>
      <c r="OL53" s="47"/>
      <c r="OM53" s="47"/>
      <c r="ON53" s="47"/>
      <c r="OO53" s="47"/>
      <c r="OP53" s="47"/>
      <c r="OQ53" s="47"/>
      <c r="OR53" s="47"/>
      <c r="OS53" s="47"/>
      <c r="OT53" s="47"/>
      <c r="OU53" s="47"/>
      <c r="OV53" s="47"/>
      <c r="OW53" s="47"/>
      <c r="OX53" s="47"/>
      <c r="OY53" s="47"/>
      <c r="OZ53" s="47"/>
      <c r="PA53" s="47"/>
      <c r="PB53" s="47"/>
      <c r="PC53" s="47"/>
      <c r="PD53" s="47"/>
      <c r="PE53" s="47"/>
      <c r="PF53" s="47"/>
      <c r="PG53" s="47"/>
      <c r="PH53" s="47"/>
      <c r="PI53" s="47"/>
      <c r="PJ53" s="47"/>
      <c r="PK53" s="47"/>
      <c r="PL53" s="47"/>
      <c r="PM53" s="47"/>
      <c r="PN53" s="47"/>
      <c r="PO53" s="47"/>
      <c r="PP53" s="47"/>
      <c r="PQ53" s="47"/>
      <c r="PR53" s="47"/>
      <c r="PS53" s="47"/>
      <c r="PT53" s="47"/>
      <c r="PU53" s="47"/>
      <c r="PV53" s="47"/>
      <c r="PW53" s="47"/>
      <c r="PX53" s="47"/>
      <c r="PY53" s="47"/>
      <c r="PZ53" s="47"/>
      <c r="QA53" s="47"/>
      <c r="QB53" s="47"/>
      <c r="QC53" s="47"/>
      <c r="QD53" s="47"/>
      <c r="QE53" s="47"/>
      <c r="QF53" s="47"/>
      <c r="QG53" s="47"/>
      <c r="QH53" s="47"/>
      <c r="QI53" s="47"/>
      <c r="QJ53" s="47"/>
      <c r="QK53" s="47"/>
      <c r="QL53" s="47"/>
      <c r="QM53" s="47"/>
      <c r="QN53" s="47"/>
      <c r="QO53" s="47"/>
      <c r="QP53" s="47"/>
      <c r="QQ53" s="47"/>
      <c r="QR53" s="47"/>
      <c r="QS53" s="47"/>
      <c r="QT53" s="47"/>
      <c r="QU53" s="47"/>
      <c r="QV53" s="47"/>
      <c r="QW53" s="47"/>
      <c r="QX53" s="47"/>
      <c r="QY53" s="47"/>
      <c r="QZ53" s="47"/>
      <c r="RA53" s="47"/>
      <c r="RB53" s="47"/>
      <c r="RC53" s="47"/>
      <c r="RD53" s="47"/>
      <c r="RE53" s="47"/>
      <c r="RF53" s="47"/>
      <c r="RG53" s="47"/>
      <c r="RH53" s="47"/>
      <c r="RI53" s="47"/>
      <c r="RJ53" s="47"/>
      <c r="RK53" s="47"/>
      <c r="RL53" s="47"/>
      <c r="RM53" s="47"/>
      <c r="RN53" s="47"/>
      <c r="RO53" s="47"/>
      <c r="RP53" s="47"/>
      <c r="RQ53" s="47"/>
      <c r="RR53" s="47"/>
      <c r="RS53" s="47"/>
      <c r="RT53" s="47"/>
      <c r="RU53" s="47"/>
      <c r="RV53" s="47"/>
      <c r="RW53" s="47"/>
      <c r="RX53" s="47"/>
      <c r="RY53" s="47"/>
      <c r="RZ53" s="47"/>
      <c r="SA53" s="47"/>
      <c r="SB53" s="47"/>
      <c r="SC53" s="47"/>
      <c r="SD53" s="47"/>
      <c r="SE53" s="47"/>
      <c r="SF53" s="47"/>
      <c r="SG53" s="47"/>
      <c r="SH53" s="47"/>
      <c r="SI53" s="47"/>
      <c r="SJ53" s="47"/>
      <c r="SK53" s="47"/>
      <c r="SL53" s="47"/>
      <c r="SM53" s="47"/>
      <c r="SN53" s="47"/>
      <c r="SO53" s="47"/>
      <c r="SP53" s="47"/>
      <c r="SQ53" s="47"/>
      <c r="SR53" s="47"/>
      <c r="SS53" s="47"/>
      <c r="ST53" s="47"/>
      <c r="SU53" s="47"/>
      <c r="SV53" s="47"/>
      <c r="SW53" s="47"/>
      <c r="SX53" s="47"/>
      <c r="SY53" s="47"/>
      <c r="SZ53" s="47"/>
      <c r="TA53" s="47"/>
      <c r="TB53" s="47"/>
      <c r="TC53" s="47"/>
      <c r="TD53" s="47"/>
      <c r="TE53" s="47"/>
      <c r="TF53" s="47"/>
      <c r="TG53" s="47"/>
      <c r="TH53" s="47"/>
      <c r="TI53" s="47"/>
      <c r="TJ53" s="47"/>
      <c r="TK53" s="47"/>
      <c r="TL53" s="47"/>
      <c r="TM53" s="47"/>
      <c r="TN53" s="47"/>
      <c r="TO53" s="47"/>
      <c r="TP53" s="47"/>
      <c r="TQ53" s="47"/>
      <c r="TR53" s="47"/>
      <c r="TS53" s="47"/>
      <c r="TT53" s="47"/>
      <c r="TU53" s="47"/>
      <c r="TV53" s="47"/>
      <c r="TW53" s="47"/>
      <c r="TX53" s="47"/>
      <c r="TY53" s="47"/>
      <c r="TZ53" s="47"/>
      <c r="UA53" s="47"/>
      <c r="UB53" s="47"/>
      <c r="UC53" s="47"/>
      <c r="UD53" s="47"/>
      <c r="UE53" s="47"/>
      <c r="UF53" s="47"/>
      <c r="UG53" s="47"/>
      <c r="UH53" s="47"/>
      <c r="UI53" s="47"/>
      <c r="UJ53" s="47"/>
      <c r="UK53" s="47"/>
      <c r="UL53" s="47"/>
      <c r="UM53" s="47"/>
      <c r="UN53" s="47"/>
      <c r="UO53" s="47"/>
      <c r="UP53" s="47"/>
      <c r="UQ53" s="47"/>
      <c r="UR53" s="47"/>
      <c r="US53" s="47"/>
      <c r="UT53" s="47"/>
      <c r="UU53" s="47"/>
      <c r="UV53" s="47"/>
      <c r="UW53" s="47"/>
      <c r="UX53" s="47"/>
      <c r="UY53" s="47"/>
      <c r="UZ53" s="47"/>
      <c r="VA53" s="47"/>
      <c r="VB53" s="47"/>
      <c r="VC53" s="47"/>
      <c r="VD53" s="47"/>
      <c r="VE53" s="47"/>
      <c r="VF53" s="47"/>
      <c r="VG53" s="47"/>
      <c r="VH53" s="47"/>
      <c r="VI53" s="47"/>
      <c r="VJ53" s="47"/>
      <c r="VK53" s="47"/>
      <c r="VL53" s="47"/>
      <c r="VM53" s="47"/>
      <c r="VN53" s="47"/>
      <c r="VO53" s="47"/>
      <c r="VP53" s="47"/>
      <c r="VQ53" s="47"/>
      <c r="VR53" s="47"/>
      <c r="VS53" s="47"/>
      <c r="VT53" s="47"/>
      <c r="VU53" s="47"/>
      <c r="VV53" s="47"/>
      <c r="VW53" s="47"/>
      <c r="VX53" s="47"/>
      <c r="VY53" s="47"/>
      <c r="VZ53" s="47"/>
      <c r="WA53" s="47"/>
      <c r="WB53" s="47"/>
      <c r="WC53" s="47"/>
      <c r="WD53" s="47"/>
      <c r="WE53" s="47"/>
      <c r="WF53" s="47"/>
      <c r="WG53" s="47"/>
      <c r="WH53" s="47"/>
      <c r="WI53" s="47"/>
      <c r="WJ53" s="47"/>
      <c r="WK53" s="47"/>
      <c r="WL53" s="47"/>
      <c r="WM53" s="47"/>
      <c r="WN53" s="47"/>
      <c r="WO53" s="47"/>
      <c r="WP53" s="47"/>
      <c r="WQ53" s="47"/>
      <c r="WR53" s="47"/>
      <c r="WS53" s="47"/>
      <c r="WT53" s="47"/>
      <c r="WU53" s="47"/>
      <c r="WV53" s="47"/>
      <c r="WW53" s="47"/>
      <c r="WX53" s="47"/>
      <c r="WY53" s="47"/>
      <c r="WZ53" s="47"/>
      <c r="XA53" s="47"/>
      <c r="XB53" s="47"/>
      <c r="XC53" s="47"/>
      <c r="XD53" s="47"/>
      <c r="XE53" s="47"/>
      <c r="XF53" s="47"/>
      <c r="XG53" s="47"/>
      <c r="XH53" s="47"/>
      <c r="XI53" s="47"/>
      <c r="XJ53" s="47"/>
      <c r="XK53" s="47"/>
      <c r="XL53" s="47"/>
      <c r="XM53" s="47"/>
      <c r="XN53" s="47"/>
      <c r="XO53" s="47"/>
      <c r="XP53" s="47"/>
      <c r="XQ53" s="47"/>
      <c r="XR53" s="47"/>
      <c r="XS53" s="47"/>
      <c r="XT53" s="47"/>
      <c r="XU53" s="47"/>
      <c r="XV53" s="47"/>
      <c r="XW53" s="47"/>
      <c r="XX53" s="47"/>
      <c r="XY53" s="47"/>
      <c r="XZ53" s="47"/>
      <c r="YA53" s="47"/>
      <c r="YB53" s="47"/>
      <c r="YC53" s="47"/>
      <c r="YD53" s="47"/>
      <c r="YE53" s="47"/>
      <c r="YF53" s="47"/>
      <c r="YG53" s="47"/>
      <c r="YH53" s="47"/>
      <c r="YI53" s="47"/>
      <c r="YJ53" s="47"/>
      <c r="YK53" s="47"/>
      <c r="YL53" s="47"/>
      <c r="YM53" s="47"/>
      <c r="YN53" s="47"/>
      <c r="YO53" s="47"/>
      <c r="YP53" s="47"/>
      <c r="YQ53" s="47"/>
      <c r="YR53" s="47"/>
      <c r="YS53" s="47"/>
      <c r="YT53" s="47"/>
      <c r="YU53" s="47"/>
      <c r="YV53" s="47"/>
      <c r="YW53" s="47"/>
      <c r="YX53" s="47"/>
      <c r="YY53" s="47"/>
      <c r="YZ53" s="47"/>
      <c r="ZA53" s="47"/>
      <c r="ZB53" s="47"/>
      <c r="ZC53" s="47"/>
      <c r="ZD53" s="47"/>
      <c r="ZE53" s="47"/>
      <c r="ZF53" s="47"/>
      <c r="ZG53" s="47"/>
      <c r="ZH53" s="47"/>
      <c r="ZI53" s="47"/>
      <c r="ZJ53" s="47"/>
      <c r="ZK53" s="47"/>
      <c r="ZL53" s="47"/>
      <c r="ZM53" s="47"/>
      <c r="ZN53" s="47"/>
      <c r="ZO53" s="47"/>
      <c r="ZP53" s="47"/>
      <c r="ZQ53" s="47"/>
      <c r="ZR53" s="47"/>
      <c r="ZS53" s="47"/>
      <c r="ZT53" s="47"/>
      <c r="ZU53" s="47"/>
      <c r="ZV53" s="47"/>
      <c r="ZW53" s="47"/>
      <c r="ZX53" s="47"/>
      <c r="ZY53" s="47"/>
      <c r="ZZ53" s="47"/>
      <c r="AAA53" s="47"/>
      <c r="AAB53" s="47"/>
      <c r="AAC53" s="47"/>
      <c r="AAD53" s="47"/>
      <c r="AAE53" s="47"/>
      <c r="AAF53" s="47"/>
      <c r="AAG53" s="47"/>
      <c r="AAH53" s="47"/>
      <c r="AAI53" s="47"/>
      <c r="AAJ53" s="47"/>
      <c r="AAK53" s="47"/>
      <c r="AAL53" s="47"/>
      <c r="AAM53" s="47"/>
      <c r="AAN53" s="47"/>
      <c r="AAO53" s="47"/>
      <c r="AAP53" s="47"/>
      <c r="AAQ53" s="47"/>
      <c r="AAR53" s="47"/>
      <c r="AAS53" s="47"/>
      <c r="AAT53" s="47"/>
      <c r="AAU53" s="47"/>
      <c r="AAV53" s="47"/>
      <c r="AAW53" s="47"/>
      <c r="AAX53" s="47"/>
      <c r="AAY53" s="47"/>
      <c r="AAZ53" s="47"/>
      <c r="ABA53" s="47"/>
      <c r="ABB53" s="47"/>
      <c r="ABC53" s="47"/>
      <c r="ABD53" s="47"/>
      <c r="ABE53" s="47"/>
      <c r="ABF53" s="47"/>
      <c r="ABG53" s="47"/>
      <c r="ABH53" s="47"/>
      <c r="ABI53" s="47"/>
      <c r="ABJ53" s="47"/>
      <c r="ABK53" s="47"/>
      <c r="ABL53" s="47"/>
      <c r="ABM53" s="47"/>
      <c r="ABN53" s="47"/>
      <c r="ABO53" s="47"/>
      <c r="ABP53" s="47"/>
      <c r="ABQ53" s="47"/>
      <c r="ABR53" s="47"/>
      <c r="ABS53" s="47"/>
      <c r="ABT53" s="47"/>
      <c r="ABU53" s="47"/>
      <c r="ABV53" s="47"/>
      <c r="ABW53" s="47"/>
      <c r="ABX53" s="47"/>
      <c r="ABY53" s="47"/>
      <c r="ABZ53" s="47"/>
      <c r="ACA53" s="47"/>
      <c r="ACB53" s="47"/>
      <c r="ACC53" s="47"/>
      <c r="ACD53" s="47"/>
      <c r="ACE53" s="47"/>
      <c r="ACF53" s="47"/>
      <c r="ACG53" s="47"/>
      <c r="ACH53" s="47"/>
      <c r="ACI53" s="47"/>
      <c r="ACJ53" s="47"/>
      <c r="ACK53" s="47"/>
      <c r="ACL53" s="47"/>
      <c r="ACM53" s="47"/>
      <c r="ACN53" s="47"/>
      <c r="ACO53" s="47"/>
      <c r="ACP53" s="47"/>
      <c r="ACQ53" s="47"/>
      <c r="ACR53" s="47"/>
      <c r="ACS53" s="47"/>
      <c r="ACT53" s="47"/>
      <c r="ACU53" s="47"/>
      <c r="ACV53" s="47"/>
      <c r="ACW53" s="47"/>
      <c r="ACX53" s="47"/>
      <c r="ACY53" s="47"/>
      <c r="ACZ53" s="47"/>
      <c r="ADA53" s="47"/>
      <c r="ADB53" s="47"/>
      <c r="ADC53" s="47"/>
      <c r="ADD53" s="47"/>
      <c r="ADE53" s="47"/>
      <c r="ADF53" s="47"/>
      <c r="ADG53" s="47"/>
      <c r="ADH53" s="47"/>
      <c r="ADI53" s="47"/>
      <c r="ADJ53" s="47"/>
      <c r="ADK53" s="47"/>
      <c r="ADL53" s="47"/>
      <c r="ADM53" s="47"/>
      <c r="ADN53" s="47"/>
      <c r="ADO53" s="47"/>
      <c r="ADP53" s="47"/>
      <c r="ADQ53" s="47"/>
      <c r="ADR53" s="47"/>
      <c r="ADS53" s="47"/>
      <c r="ADT53" s="47"/>
      <c r="ADU53" s="47"/>
      <c r="ADV53" s="47"/>
      <c r="ADW53" s="47"/>
      <c r="ADX53" s="47"/>
      <c r="ADY53" s="47"/>
      <c r="ADZ53" s="47"/>
      <c r="AEA53" s="47"/>
      <c r="AEB53" s="47"/>
      <c r="AEC53" s="47"/>
      <c r="AED53" s="47"/>
      <c r="AEE53" s="47"/>
      <c r="AEF53" s="47"/>
      <c r="AEG53" s="47"/>
      <c r="AEH53" s="47"/>
      <c r="AEI53" s="47"/>
      <c r="AEJ53" s="47"/>
      <c r="AEK53" s="47"/>
      <c r="AEL53" s="47"/>
      <c r="AEM53" s="47"/>
      <c r="AEN53" s="47"/>
      <c r="AEO53" s="47"/>
      <c r="AEP53" s="47"/>
      <c r="AEQ53" s="47"/>
      <c r="AER53" s="47"/>
      <c r="AES53" s="47"/>
      <c r="AET53" s="47"/>
      <c r="AEU53" s="47"/>
    </row>
    <row r="54" spans="1:827" s="255" customFormat="1">
      <c r="A54" s="8" t="s">
        <v>1325</v>
      </c>
      <c r="B54" s="8">
        <v>2008</v>
      </c>
      <c r="C54" s="216" t="s">
        <v>784</v>
      </c>
      <c r="D54" s="216" t="s">
        <v>1320</v>
      </c>
      <c r="E54" s="216" t="s">
        <v>1321</v>
      </c>
      <c r="F54" s="8" t="s">
        <v>1143</v>
      </c>
      <c r="G54" s="31" t="s">
        <v>1326</v>
      </c>
      <c r="H54" s="31" t="s">
        <v>1145</v>
      </c>
      <c r="I54" s="34" t="s">
        <v>1327</v>
      </c>
      <c r="J54" s="34" t="s">
        <v>1328</v>
      </c>
      <c r="K54" s="8" t="s">
        <v>37</v>
      </c>
      <c r="L54" s="248">
        <v>51123</v>
      </c>
      <c r="M54" s="212"/>
      <c r="N54" s="212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47"/>
      <c r="JM54" s="47"/>
      <c r="JN54" s="47"/>
      <c r="JO54" s="47"/>
      <c r="JP54" s="47"/>
      <c r="JQ54" s="47"/>
      <c r="JR54" s="47"/>
      <c r="JS54" s="47"/>
      <c r="JT54" s="47"/>
      <c r="JU54" s="47"/>
      <c r="JV54" s="47"/>
      <c r="JW54" s="47"/>
      <c r="JX54" s="47"/>
      <c r="JY54" s="47"/>
      <c r="JZ54" s="47"/>
      <c r="KA54" s="47"/>
      <c r="KB54" s="47"/>
      <c r="KC54" s="47"/>
      <c r="KD54" s="47"/>
      <c r="KE54" s="47"/>
      <c r="KF54" s="47"/>
      <c r="KG54" s="47"/>
      <c r="KH54" s="47"/>
      <c r="KI54" s="47"/>
      <c r="KJ54" s="47"/>
      <c r="KK54" s="47"/>
      <c r="KL54" s="47"/>
      <c r="KM54" s="47"/>
      <c r="KN54" s="47"/>
      <c r="KO54" s="47"/>
      <c r="KP54" s="47"/>
      <c r="KQ54" s="47"/>
      <c r="KR54" s="47"/>
      <c r="KS54" s="47"/>
      <c r="KT54" s="47"/>
      <c r="KU54" s="47"/>
      <c r="KV54" s="47"/>
      <c r="KW54" s="47"/>
      <c r="KX54" s="47"/>
      <c r="KY54" s="47"/>
      <c r="KZ54" s="47"/>
      <c r="LA54" s="47"/>
      <c r="LB54" s="47"/>
      <c r="LC54" s="47"/>
      <c r="LD54" s="47"/>
      <c r="LE54" s="47"/>
      <c r="LF54" s="47"/>
      <c r="LG54" s="47"/>
      <c r="LH54" s="47"/>
      <c r="LI54" s="47"/>
      <c r="LJ54" s="47"/>
      <c r="LK54" s="47"/>
      <c r="LL54" s="47"/>
      <c r="LM54" s="47"/>
      <c r="LN54" s="47"/>
      <c r="LO54" s="47"/>
      <c r="LP54" s="47"/>
      <c r="LQ54" s="47"/>
      <c r="LR54" s="47"/>
      <c r="LS54" s="47"/>
      <c r="LT54" s="47"/>
      <c r="LU54" s="47"/>
      <c r="LV54" s="47"/>
      <c r="LW54" s="47"/>
      <c r="LX54" s="47"/>
      <c r="LY54" s="47"/>
      <c r="LZ54" s="47"/>
      <c r="MA54" s="47"/>
      <c r="MB54" s="47"/>
      <c r="MC54" s="47"/>
      <c r="MD54" s="47"/>
      <c r="ME54" s="47"/>
      <c r="MF54" s="47"/>
      <c r="MG54" s="47"/>
      <c r="MH54" s="47"/>
      <c r="MI54" s="47"/>
      <c r="MJ54" s="47"/>
      <c r="MK54" s="47"/>
      <c r="ML54" s="47"/>
      <c r="MM54" s="47"/>
      <c r="MN54" s="47"/>
      <c r="MO54" s="47"/>
      <c r="MP54" s="47"/>
      <c r="MQ54" s="47"/>
      <c r="MR54" s="47"/>
      <c r="MS54" s="47"/>
      <c r="MT54" s="47"/>
      <c r="MU54" s="47"/>
      <c r="MV54" s="47"/>
      <c r="MW54" s="47"/>
      <c r="MX54" s="47"/>
      <c r="MY54" s="47"/>
      <c r="MZ54" s="47"/>
      <c r="NA54" s="47"/>
      <c r="NB54" s="47"/>
      <c r="NC54" s="47"/>
      <c r="ND54" s="47"/>
      <c r="NE54" s="47"/>
      <c r="NF54" s="47"/>
      <c r="NG54" s="47"/>
      <c r="NH54" s="47"/>
      <c r="NI54" s="47"/>
      <c r="NJ54" s="47"/>
      <c r="NK54" s="47"/>
      <c r="NL54" s="47"/>
      <c r="NM54" s="47"/>
      <c r="NN54" s="47"/>
      <c r="NO54" s="47"/>
      <c r="NP54" s="47"/>
      <c r="NQ54" s="47"/>
      <c r="NR54" s="47"/>
      <c r="NS54" s="47"/>
      <c r="NT54" s="47"/>
      <c r="NU54" s="47"/>
      <c r="NV54" s="47"/>
      <c r="NW54" s="47"/>
      <c r="NX54" s="47"/>
      <c r="NY54" s="47"/>
      <c r="NZ54" s="47"/>
      <c r="OA54" s="47"/>
      <c r="OB54" s="47"/>
      <c r="OC54" s="47"/>
      <c r="OD54" s="47"/>
      <c r="OE54" s="47"/>
      <c r="OF54" s="47"/>
      <c r="OG54" s="47"/>
      <c r="OH54" s="47"/>
      <c r="OI54" s="47"/>
      <c r="OJ54" s="47"/>
      <c r="OK54" s="47"/>
      <c r="OL54" s="47"/>
      <c r="OM54" s="47"/>
      <c r="ON54" s="47"/>
      <c r="OO54" s="47"/>
      <c r="OP54" s="47"/>
      <c r="OQ54" s="47"/>
      <c r="OR54" s="47"/>
      <c r="OS54" s="47"/>
      <c r="OT54" s="47"/>
      <c r="OU54" s="47"/>
      <c r="OV54" s="47"/>
      <c r="OW54" s="47"/>
      <c r="OX54" s="47"/>
      <c r="OY54" s="47"/>
      <c r="OZ54" s="47"/>
      <c r="PA54" s="47"/>
      <c r="PB54" s="47"/>
      <c r="PC54" s="47"/>
      <c r="PD54" s="47"/>
      <c r="PE54" s="47"/>
      <c r="PF54" s="47"/>
      <c r="PG54" s="47"/>
      <c r="PH54" s="47"/>
      <c r="PI54" s="47"/>
      <c r="PJ54" s="47"/>
      <c r="PK54" s="47"/>
      <c r="PL54" s="47"/>
      <c r="PM54" s="47"/>
      <c r="PN54" s="47"/>
      <c r="PO54" s="47"/>
      <c r="PP54" s="47"/>
      <c r="PQ54" s="47"/>
      <c r="PR54" s="47"/>
      <c r="PS54" s="47"/>
      <c r="PT54" s="47"/>
      <c r="PU54" s="47"/>
      <c r="PV54" s="47"/>
      <c r="PW54" s="47"/>
      <c r="PX54" s="47"/>
      <c r="PY54" s="47"/>
      <c r="PZ54" s="47"/>
      <c r="QA54" s="47"/>
      <c r="QB54" s="47"/>
      <c r="QC54" s="47"/>
      <c r="QD54" s="47"/>
      <c r="QE54" s="47"/>
      <c r="QF54" s="47"/>
      <c r="QG54" s="47"/>
      <c r="QH54" s="47"/>
      <c r="QI54" s="47"/>
      <c r="QJ54" s="47"/>
      <c r="QK54" s="47"/>
      <c r="QL54" s="47"/>
      <c r="QM54" s="47"/>
      <c r="QN54" s="47"/>
      <c r="QO54" s="47"/>
      <c r="QP54" s="47"/>
      <c r="QQ54" s="47"/>
      <c r="QR54" s="47"/>
      <c r="QS54" s="47"/>
      <c r="QT54" s="47"/>
      <c r="QU54" s="47"/>
      <c r="QV54" s="47"/>
      <c r="QW54" s="47"/>
      <c r="QX54" s="47"/>
      <c r="QY54" s="47"/>
      <c r="QZ54" s="47"/>
      <c r="RA54" s="47"/>
      <c r="RB54" s="47"/>
      <c r="RC54" s="47"/>
      <c r="RD54" s="47"/>
      <c r="RE54" s="47"/>
      <c r="RF54" s="47"/>
      <c r="RG54" s="47"/>
      <c r="RH54" s="47"/>
      <c r="RI54" s="47"/>
      <c r="RJ54" s="47"/>
      <c r="RK54" s="47"/>
      <c r="RL54" s="47"/>
      <c r="RM54" s="47"/>
      <c r="RN54" s="47"/>
      <c r="RO54" s="47"/>
      <c r="RP54" s="47"/>
      <c r="RQ54" s="47"/>
      <c r="RR54" s="47"/>
      <c r="RS54" s="47"/>
      <c r="RT54" s="47"/>
      <c r="RU54" s="47"/>
      <c r="RV54" s="47"/>
      <c r="RW54" s="47"/>
      <c r="RX54" s="47"/>
      <c r="RY54" s="47"/>
      <c r="RZ54" s="47"/>
      <c r="SA54" s="47"/>
      <c r="SB54" s="47"/>
      <c r="SC54" s="47"/>
      <c r="SD54" s="47"/>
      <c r="SE54" s="47"/>
      <c r="SF54" s="47"/>
      <c r="SG54" s="47"/>
      <c r="SH54" s="47"/>
      <c r="SI54" s="47"/>
      <c r="SJ54" s="47"/>
      <c r="SK54" s="47"/>
      <c r="SL54" s="47"/>
      <c r="SM54" s="47"/>
      <c r="SN54" s="47"/>
      <c r="SO54" s="47"/>
      <c r="SP54" s="47"/>
      <c r="SQ54" s="47"/>
      <c r="SR54" s="47"/>
      <c r="SS54" s="47"/>
      <c r="ST54" s="47"/>
      <c r="SU54" s="47"/>
      <c r="SV54" s="47"/>
      <c r="SW54" s="47"/>
      <c r="SX54" s="47"/>
      <c r="SY54" s="47"/>
      <c r="SZ54" s="47"/>
      <c r="TA54" s="47"/>
      <c r="TB54" s="47"/>
      <c r="TC54" s="47"/>
      <c r="TD54" s="47"/>
      <c r="TE54" s="47"/>
      <c r="TF54" s="47"/>
      <c r="TG54" s="47"/>
      <c r="TH54" s="47"/>
      <c r="TI54" s="47"/>
      <c r="TJ54" s="47"/>
      <c r="TK54" s="47"/>
      <c r="TL54" s="47"/>
      <c r="TM54" s="47"/>
      <c r="TN54" s="47"/>
      <c r="TO54" s="47"/>
      <c r="TP54" s="47"/>
      <c r="TQ54" s="47"/>
      <c r="TR54" s="47"/>
      <c r="TS54" s="47"/>
      <c r="TT54" s="47"/>
      <c r="TU54" s="47"/>
      <c r="TV54" s="47"/>
      <c r="TW54" s="47"/>
      <c r="TX54" s="47"/>
      <c r="TY54" s="47"/>
      <c r="TZ54" s="47"/>
      <c r="UA54" s="47"/>
      <c r="UB54" s="47"/>
      <c r="UC54" s="47"/>
      <c r="UD54" s="47"/>
      <c r="UE54" s="47"/>
      <c r="UF54" s="47"/>
      <c r="UG54" s="47"/>
      <c r="UH54" s="47"/>
      <c r="UI54" s="47"/>
      <c r="UJ54" s="47"/>
      <c r="UK54" s="47"/>
      <c r="UL54" s="47"/>
      <c r="UM54" s="47"/>
      <c r="UN54" s="47"/>
      <c r="UO54" s="47"/>
      <c r="UP54" s="47"/>
      <c r="UQ54" s="47"/>
      <c r="UR54" s="47"/>
      <c r="US54" s="47"/>
      <c r="UT54" s="47"/>
      <c r="UU54" s="47"/>
      <c r="UV54" s="47"/>
      <c r="UW54" s="47"/>
      <c r="UX54" s="47"/>
      <c r="UY54" s="47"/>
      <c r="UZ54" s="47"/>
      <c r="VA54" s="47"/>
      <c r="VB54" s="47"/>
      <c r="VC54" s="47"/>
      <c r="VD54" s="47"/>
      <c r="VE54" s="47"/>
      <c r="VF54" s="47"/>
      <c r="VG54" s="47"/>
      <c r="VH54" s="47"/>
      <c r="VI54" s="47"/>
      <c r="VJ54" s="47"/>
      <c r="VK54" s="47"/>
      <c r="VL54" s="47"/>
      <c r="VM54" s="47"/>
      <c r="VN54" s="47"/>
      <c r="VO54" s="47"/>
      <c r="VP54" s="47"/>
      <c r="VQ54" s="47"/>
      <c r="VR54" s="47"/>
      <c r="VS54" s="47"/>
      <c r="VT54" s="47"/>
      <c r="VU54" s="47"/>
      <c r="VV54" s="47"/>
      <c r="VW54" s="47"/>
      <c r="VX54" s="47"/>
      <c r="VY54" s="47"/>
      <c r="VZ54" s="47"/>
      <c r="WA54" s="47"/>
      <c r="WB54" s="47"/>
      <c r="WC54" s="47"/>
      <c r="WD54" s="47"/>
      <c r="WE54" s="47"/>
      <c r="WF54" s="47"/>
      <c r="WG54" s="47"/>
      <c r="WH54" s="47"/>
      <c r="WI54" s="47"/>
      <c r="WJ54" s="47"/>
      <c r="WK54" s="47"/>
      <c r="WL54" s="47"/>
      <c r="WM54" s="47"/>
      <c r="WN54" s="47"/>
      <c r="WO54" s="47"/>
      <c r="WP54" s="47"/>
      <c r="WQ54" s="47"/>
      <c r="WR54" s="47"/>
      <c r="WS54" s="47"/>
      <c r="WT54" s="47"/>
      <c r="WU54" s="47"/>
      <c r="WV54" s="47"/>
      <c r="WW54" s="47"/>
      <c r="WX54" s="47"/>
      <c r="WY54" s="47"/>
      <c r="WZ54" s="47"/>
      <c r="XA54" s="47"/>
      <c r="XB54" s="47"/>
      <c r="XC54" s="47"/>
      <c r="XD54" s="47"/>
      <c r="XE54" s="47"/>
      <c r="XF54" s="47"/>
      <c r="XG54" s="47"/>
      <c r="XH54" s="47"/>
      <c r="XI54" s="47"/>
      <c r="XJ54" s="47"/>
      <c r="XK54" s="47"/>
      <c r="XL54" s="47"/>
      <c r="XM54" s="47"/>
      <c r="XN54" s="47"/>
      <c r="XO54" s="47"/>
      <c r="XP54" s="47"/>
      <c r="XQ54" s="47"/>
      <c r="XR54" s="47"/>
      <c r="XS54" s="47"/>
      <c r="XT54" s="47"/>
      <c r="XU54" s="47"/>
      <c r="XV54" s="47"/>
      <c r="XW54" s="47"/>
      <c r="XX54" s="47"/>
      <c r="XY54" s="47"/>
      <c r="XZ54" s="47"/>
      <c r="YA54" s="47"/>
      <c r="YB54" s="47"/>
      <c r="YC54" s="47"/>
      <c r="YD54" s="47"/>
      <c r="YE54" s="47"/>
      <c r="YF54" s="47"/>
      <c r="YG54" s="47"/>
      <c r="YH54" s="47"/>
      <c r="YI54" s="47"/>
      <c r="YJ54" s="47"/>
      <c r="YK54" s="47"/>
      <c r="YL54" s="47"/>
      <c r="YM54" s="47"/>
      <c r="YN54" s="47"/>
      <c r="YO54" s="47"/>
      <c r="YP54" s="47"/>
      <c r="YQ54" s="47"/>
      <c r="YR54" s="47"/>
      <c r="YS54" s="47"/>
      <c r="YT54" s="47"/>
      <c r="YU54" s="47"/>
      <c r="YV54" s="47"/>
      <c r="YW54" s="47"/>
      <c r="YX54" s="47"/>
      <c r="YY54" s="47"/>
      <c r="YZ54" s="47"/>
      <c r="ZA54" s="47"/>
      <c r="ZB54" s="47"/>
      <c r="ZC54" s="47"/>
      <c r="ZD54" s="47"/>
      <c r="ZE54" s="47"/>
      <c r="ZF54" s="47"/>
      <c r="ZG54" s="47"/>
      <c r="ZH54" s="47"/>
      <c r="ZI54" s="47"/>
      <c r="ZJ54" s="47"/>
      <c r="ZK54" s="47"/>
      <c r="ZL54" s="47"/>
      <c r="ZM54" s="47"/>
      <c r="ZN54" s="47"/>
      <c r="ZO54" s="47"/>
      <c r="ZP54" s="47"/>
      <c r="ZQ54" s="47"/>
      <c r="ZR54" s="47"/>
      <c r="ZS54" s="47"/>
      <c r="ZT54" s="47"/>
      <c r="ZU54" s="47"/>
      <c r="ZV54" s="47"/>
      <c r="ZW54" s="47"/>
      <c r="ZX54" s="47"/>
      <c r="ZY54" s="47"/>
      <c r="ZZ54" s="47"/>
      <c r="AAA54" s="47"/>
      <c r="AAB54" s="47"/>
      <c r="AAC54" s="47"/>
      <c r="AAD54" s="47"/>
      <c r="AAE54" s="47"/>
      <c r="AAF54" s="47"/>
      <c r="AAG54" s="47"/>
      <c r="AAH54" s="47"/>
      <c r="AAI54" s="47"/>
      <c r="AAJ54" s="47"/>
      <c r="AAK54" s="47"/>
      <c r="AAL54" s="47"/>
      <c r="AAM54" s="47"/>
      <c r="AAN54" s="47"/>
      <c r="AAO54" s="47"/>
      <c r="AAP54" s="47"/>
      <c r="AAQ54" s="47"/>
      <c r="AAR54" s="47"/>
      <c r="AAS54" s="47"/>
      <c r="AAT54" s="47"/>
      <c r="AAU54" s="47"/>
      <c r="AAV54" s="47"/>
      <c r="AAW54" s="47"/>
      <c r="AAX54" s="47"/>
      <c r="AAY54" s="47"/>
      <c r="AAZ54" s="47"/>
      <c r="ABA54" s="47"/>
      <c r="ABB54" s="47"/>
      <c r="ABC54" s="47"/>
      <c r="ABD54" s="47"/>
      <c r="ABE54" s="47"/>
      <c r="ABF54" s="47"/>
      <c r="ABG54" s="47"/>
      <c r="ABH54" s="47"/>
      <c r="ABI54" s="47"/>
      <c r="ABJ54" s="47"/>
      <c r="ABK54" s="47"/>
      <c r="ABL54" s="47"/>
      <c r="ABM54" s="47"/>
      <c r="ABN54" s="47"/>
      <c r="ABO54" s="47"/>
      <c r="ABP54" s="47"/>
      <c r="ABQ54" s="47"/>
      <c r="ABR54" s="47"/>
      <c r="ABS54" s="47"/>
      <c r="ABT54" s="47"/>
      <c r="ABU54" s="47"/>
      <c r="ABV54" s="47"/>
      <c r="ABW54" s="47"/>
      <c r="ABX54" s="47"/>
      <c r="ABY54" s="47"/>
      <c r="ABZ54" s="47"/>
      <c r="ACA54" s="47"/>
      <c r="ACB54" s="47"/>
      <c r="ACC54" s="47"/>
      <c r="ACD54" s="47"/>
      <c r="ACE54" s="47"/>
      <c r="ACF54" s="47"/>
      <c r="ACG54" s="47"/>
      <c r="ACH54" s="47"/>
      <c r="ACI54" s="47"/>
      <c r="ACJ54" s="47"/>
      <c r="ACK54" s="47"/>
      <c r="ACL54" s="47"/>
      <c r="ACM54" s="47"/>
      <c r="ACN54" s="47"/>
      <c r="ACO54" s="47"/>
      <c r="ACP54" s="47"/>
      <c r="ACQ54" s="47"/>
      <c r="ACR54" s="47"/>
      <c r="ACS54" s="47"/>
      <c r="ACT54" s="47"/>
      <c r="ACU54" s="47"/>
      <c r="ACV54" s="47"/>
      <c r="ACW54" s="47"/>
      <c r="ACX54" s="47"/>
      <c r="ACY54" s="47"/>
      <c r="ACZ54" s="47"/>
      <c r="ADA54" s="47"/>
      <c r="ADB54" s="47"/>
      <c r="ADC54" s="47"/>
      <c r="ADD54" s="47"/>
      <c r="ADE54" s="47"/>
      <c r="ADF54" s="47"/>
      <c r="ADG54" s="47"/>
      <c r="ADH54" s="47"/>
      <c r="ADI54" s="47"/>
      <c r="ADJ54" s="47"/>
      <c r="ADK54" s="47"/>
      <c r="ADL54" s="47"/>
      <c r="ADM54" s="47"/>
      <c r="ADN54" s="47"/>
      <c r="ADO54" s="47"/>
      <c r="ADP54" s="47"/>
      <c r="ADQ54" s="47"/>
      <c r="ADR54" s="47"/>
      <c r="ADS54" s="47"/>
      <c r="ADT54" s="47"/>
      <c r="ADU54" s="47"/>
      <c r="ADV54" s="47"/>
      <c r="ADW54" s="47"/>
      <c r="ADX54" s="47"/>
      <c r="ADY54" s="47"/>
      <c r="ADZ54" s="47"/>
      <c r="AEA54" s="47"/>
      <c r="AEB54" s="47"/>
      <c r="AEC54" s="47"/>
      <c r="AED54" s="47"/>
      <c r="AEE54" s="47"/>
      <c r="AEF54" s="47"/>
      <c r="AEG54" s="47"/>
      <c r="AEH54" s="47"/>
      <c r="AEI54" s="47"/>
      <c r="AEJ54" s="47"/>
      <c r="AEK54" s="47"/>
      <c r="AEL54" s="47"/>
      <c r="AEM54" s="47"/>
      <c r="AEN54" s="47"/>
      <c r="AEO54" s="47"/>
      <c r="AEP54" s="47"/>
      <c r="AEQ54" s="47"/>
      <c r="AER54" s="47"/>
      <c r="AES54" s="47"/>
      <c r="AET54" s="47"/>
      <c r="AEU54" s="47"/>
    </row>
    <row r="55" spans="1:827">
      <c r="A55" s="8" t="s">
        <v>1329</v>
      </c>
      <c r="B55" s="8">
        <v>2009</v>
      </c>
      <c r="C55" s="31" t="s">
        <v>784</v>
      </c>
      <c r="D55" s="31" t="s">
        <v>1307</v>
      </c>
      <c r="E55" s="8" t="s">
        <v>1308</v>
      </c>
      <c r="F55" s="8" t="s">
        <v>1143</v>
      </c>
      <c r="G55" s="31" t="s">
        <v>1330</v>
      </c>
      <c r="H55" s="31" t="s">
        <v>1211</v>
      </c>
      <c r="I55" s="9" t="s">
        <v>1331</v>
      </c>
      <c r="J55" s="9" t="s">
        <v>1332</v>
      </c>
      <c r="K55" s="8" t="s">
        <v>37</v>
      </c>
      <c r="L55" s="248">
        <v>43729</v>
      </c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</row>
    <row r="56" spans="1:827">
      <c r="A56" s="8" t="s">
        <v>1333</v>
      </c>
      <c r="B56" s="8">
        <v>2009</v>
      </c>
      <c r="C56" s="8" t="s">
        <v>1004</v>
      </c>
      <c r="D56" s="8" t="s">
        <v>1334</v>
      </c>
      <c r="E56" s="8" t="s">
        <v>1335</v>
      </c>
      <c r="F56" s="8" t="s">
        <v>1143</v>
      </c>
      <c r="G56" s="31" t="s">
        <v>739</v>
      </c>
      <c r="H56" s="31" t="s">
        <v>1227</v>
      </c>
      <c r="I56" s="247" t="s">
        <v>1336</v>
      </c>
      <c r="J56" s="34" t="s">
        <v>1337</v>
      </c>
      <c r="K56" s="8" t="s">
        <v>37</v>
      </c>
      <c r="L56" s="248">
        <v>38458</v>
      </c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</row>
    <row r="57" spans="1:827">
      <c r="A57" s="8" t="s">
        <v>1338</v>
      </c>
      <c r="B57" s="8">
        <v>2009</v>
      </c>
      <c r="C57" s="8" t="s">
        <v>1004</v>
      </c>
      <c r="D57" s="8" t="s">
        <v>1339</v>
      </c>
      <c r="E57" s="8" t="s">
        <v>1335</v>
      </c>
      <c r="F57" s="8" t="s">
        <v>1143</v>
      </c>
      <c r="G57" s="31" t="s">
        <v>739</v>
      </c>
      <c r="H57" s="31" t="s">
        <v>1227</v>
      </c>
      <c r="I57" s="9" t="s">
        <v>1340</v>
      </c>
      <c r="J57" s="9" t="s">
        <v>1341</v>
      </c>
      <c r="K57" s="8" t="s">
        <v>37</v>
      </c>
      <c r="L57" s="248">
        <v>15240</v>
      </c>
    </row>
    <row r="58" spans="1:827">
      <c r="A58" s="8" t="s">
        <v>1342</v>
      </c>
      <c r="B58" s="8">
        <v>2010</v>
      </c>
      <c r="C58" s="31" t="s">
        <v>784</v>
      </c>
      <c r="D58" s="31" t="s">
        <v>1307</v>
      </c>
      <c r="E58" s="8" t="s">
        <v>1335</v>
      </c>
      <c r="F58" s="8" t="s">
        <v>1143</v>
      </c>
      <c r="G58" s="31" t="s">
        <v>1154</v>
      </c>
      <c r="H58" s="31" t="s">
        <v>1145</v>
      </c>
      <c r="I58" s="9" t="s">
        <v>1343</v>
      </c>
      <c r="J58" s="9" t="s">
        <v>1344</v>
      </c>
      <c r="K58" s="8" t="s">
        <v>37</v>
      </c>
      <c r="L58" s="248">
        <v>89995</v>
      </c>
    </row>
    <row r="59" spans="1:827">
      <c r="A59" s="8" t="s">
        <v>1345</v>
      </c>
      <c r="B59" s="8">
        <v>2010</v>
      </c>
      <c r="C59" s="31" t="s">
        <v>784</v>
      </c>
      <c r="D59" s="31" t="s">
        <v>1307</v>
      </c>
      <c r="E59" s="8" t="s">
        <v>1335</v>
      </c>
      <c r="F59" s="8" t="s">
        <v>1143</v>
      </c>
      <c r="G59" s="31" t="s">
        <v>1154</v>
      </c>
      <c r="H59" s="31" t="s">
        <v>1145</v>
      </c>
      <c r="I59" s="9" t="s">
        <v>1346</v>
      </c>
      <c r="J59" s="9" t="s">
        <v>1347</v>
      </c>
      <c r="K59" s="8" t="s">
        <v>37</v>
      </c>
      <c r="L59" s="248">
        <v>57681</v>
      </c>
    </row>
    <row r="60" spans="1:827">
      <c r="A60" s="8" t="s">
        <v>1348</v>
      </c>
      <c r="B60" s="8">
        <v>2010</v>
      </c>
      <c r="C60" s="31" t="s">
        <v>784</v>
      </c>
      <c r="D60" s="31" t="s">
        <v>1307</v>
      </c>
      <c r="E60" s="8" t="s">
        <v>1335</v>
      </c>
      <c r="F60" s="8" t="s">
        <v>1143</v>
      </c>
      <c r="G60" s="31" t="s">
        <v>1154</v>
      </c>
      <c r="H60" s="31" t="s">
        <v>1145</v>
      </c>
      <c r="I60" s="9" t="s">
        <v>1349</v>
      </c>
      <c r="J60" s="9" t="s">
        <v>1350</v>
      </c>
      <c r="K60" s="8" t="s">
        <v>37</v>
      </c>
      <c r="L60" s="248">
        <v>109783</v>
      </c>
    </row>
    <row r="61" spans="1:827">
      <c r="A61" s="8" t="s">
        <v>1351</v>
      </c>
      <c r="B61" s="8">
        <v>2010</v>
      </c>
      <c r="C61" s="31" t="s">
        <v>784</v>
      </c>
      <c r="D61" s="31" t="s">
        <v>1307</v>
      </c>
      <c r="E61" s="8" t="s">
        <v>1335</v>
      </c>
      <c r="F61" s="8" t="s">
        <v>1137</v>
      </c>
      <c r="G61" s="31" t="s">
        <v>1154</v>
      </c>
      <c r="H61" s="31" t="s">
        <v>1173</v>
      </c>
      <c r="I61" s="9" t="s">
        <v>1352</v>
      </c>
      <c r="J61" s="9" t="s">
        <v>1353</v>
      </c>
      <c r="K61" s="8" t="s">
        <v>37</v>
      </c>
      <c r="L61" s="248">
        <v>78127</v>
      </c>
    </row>
    <row r="62" spans="1:827">
      <c r="A62" s="8" t="s">
        <v>1354</v>
      </c>
      <c r="B62" s="8">
        <v>2010</v>
      </c>
      <c r="C62" s="31" t="s">
        <v>784</v>
      </c>
      <c r="D62" s="31" t="s">
        <v>1307</v>
      </c>
      <c r="E62" s="8" t="s">
        <v>1335</v>
      </c>
      <c r="F62" s="8" t="s">
        <v>1137</v>
      </c>
      <c r="G62" s="31" t="s">
        <v>1154</v>
      </c>
      <c r="H62" s="31" t="s">
        <v>1173</v>
      </c>
      <c r="I62" s="9" t="s">
        <v>1355</v>
      </c>
      <c r="J62" s="9" t="s">
        <v>1356</v>
      </c>
      <c r="K62" s="8" t="s">
        <v>37</v>
      </c>
      <c r="L62" s="248">
        <v>83390</v>
      </c>
    </row>
    <row r="63" spans="1:827">
      <c r="A63" s="31" t="s">
        <v>1357</v>
      </c>
      <c r="B63" s="8">
        <v>2010</v>
      </c>
      <c r="C63" s="31" t="s">
        <v>784</v>
      </c>
      <c r="D63" s="31" t="s">
        <v>1307</v>
      </c>
      <c r="E63" s="8" t="s">
        <v>1335</v>
      </c>
      <c r="F63" s="8" t="s">
        <v>1137</v>
      </c>
      <c r="G63" s="31" t="s">
        <v>1154</v>
      </c>
      <c r="H63" s="31" t="s">
        <v>1173</v>
      </c>
      <c r="I63" s="34" t="s">
        <v>1358</v>
      </c>
      <c r="J63" s="9" t="s">
        <v>1359</v>
      </c>
      <c r="K63" s="8" t="s">
        <v>37</v>
      </c>
      <c r="L63" s="248">
        <v>81390</v>
      </c>
    </row>
    <row r="64" spans="1:827">
      <c r="A64" s="8" t="s">
        <v>1360</v>
      </c>
      <c r="B64" s="8">
        <v>2011</v>
      </c>
      <c r="C64" s="31" t="s">
        <v>1004</v>
      </c>
      <c r="D64" s="31" t="s">
        <v>1292</v>
      </c>
      <c r="E64" s="8" t="s">
        <v>882</v>
      </c>
      <c r="F64" s="8" t="s">
        <v>1143</v>
      </c>
      <c r="G64" s="31" t="s">
        <v>1244</v>
      </c>
      <c r="H64" s="31" t="s">
        <v>1145</v>
      </c>
      <c r="I64" s="9" t="s">
        <v>1361</v>
      </c>
      <c r="J64" s="9" t="s">
        <v>1362</v>
      </c>
      <c r="K64" s="8" t="s">
        <v>37</v>
      </c>
      <c r="L64" s="248">
        <v>8493</v>
      </c>
    </row>
    <row r="65" spans="1:41">
      <c r="A65" s="216" t="s">
        <v>1363</v>
      </c>
      <c r="B65" s="216">
        <v>2012</v>
      </c>
      <c r="C65" s="216" t="s">
        <v>1004</v>
      </c>
      <c r="D65" s="216" t="s">
        <v>1334</v>
      </c>
      <c r="E65" s="8" t="s">
        <v>1335</v>
      </c>
      <c r="F65" s="8" t="s">
        <v>1143</v>
      </c>
      <c r="G65" s="31" t="s">
        <v>1364</v>
      </c>
      <c r="H65" s="31" t="s">
        <v>1184</v>
      </c>
      <c r="I65" s="34" t="s">
        <v>1365</v>
      </c>
      <c r="J65" s="34" t="s">
        <v>1366</v>
      </c>
      <c r="K65" s="31" t="s">
        <v>37</v>
      </c>
      <c r="L65" s="248">
        <v>5695</v>
      </c>
    </row>
    <row r="66" spans="1:41" s="56" customFormat="1">
      <c r="A66" s="200">
        <v>37</v>
      </c>
      <c r="B66" s="250" t="s">
        <v>1367</v>
      </c>
      <c r="C66" s="251"/>
      <c r="D66" s="252"/>
      <c r="E66" s="267"/>
      <c r="F66" s="101"/>
      <c r="G66" s="101"/>
      <c r="H66" s="345"/>
      <c r="I66" s="16"/>
      <c r="J66" s="16"/>
      <c r="K66" s="46"/>
      <c r="L66" s="268"/>
      <c r="M66" s="49"/>
      <c r="N66" s="72"/>
      <c r="O66" s="72"/>
    </row>
    <row r="67" spans="1:41">
      <c r="A67" s="8"/>
      <c r="B67" s="8"/>
      <c r="C67" s="8"/>
      <c r="D67" s="8"/>
      <c r="E67" s="8"/>
      <c r="F67" s="8"/>
      <c r="G67" s="31"/>
      <c r="H67" s="31"/>
      <c r="I67" s="247"/>
      <c r="J67" s="9"/>
      <c r="L67" s="248"/>
    </row>
    <row r="68" spans="1:41">
      <c r="A68" s="8" t="s">
        <v>1368</v>
      </c>
      <c r="B68" s="8">
        <v>1999</v>
      </c>
      <c r="C68" s="8" t="s">
        <v>784</v>
      </c>
      <c r="D68" s="8" t="s">
        <v>1369</v>
      </c>
      <c r="E68" s="8" t="s">
        <v>1370</v>
      </c>
      <c r="F68" s="8" t="s">
        <v>1143</v>
      </c>
      <c r="G68" s="31" t="s">
        <v>1371</v>
      </c>
      <c r="H68" s="31" t="s">
        <v>1145</v>
      </c>
      <c r="I68" s="247" t="s">
        <v>1372</v>
      </c>
      <c r="J68" s="9" t="s">
        <v>1373</v>
      </c>
      <c r="K68" s="8" t="s">
        <v>37</v>
      </c>
      <c r="L68" s="248">
        <v>131426</v>
      </c>
    </row>
    <row r="69" spans="1:41">
      <c r="A69" s="216" t="s">
        <v>1374</v>
      </c>
      <c r="B69" s="216">
        <v>2001</v>
      </c>
      <c r="C69" s="216" t="s">
        <v>902</v>
      </c>
      <c r="D69" s="216" t="s">
        <v>1375</v>
      </c>
      <c r="E69" s="216" t="s">
        <v>1376</v>
      </c>
      <c r="F69" s="8" t="s">
        <v>1143</v>
      </c>
      <c r="G69" s="226" t="s">
        <v>739</v>
      </c>
      <c r="H69" s="31" t="s">
        <v>1227</v>
      </c>
      <c r="I69" s="34" t="s">
        <v>1377</v>
      </c>
      <c r="J69" s="34" t="s">
        <v>1378</v>
      </c>
      <c r="K69" s="8" t="s">
        <v>37</v>
      </c>
      <c r="L69" s="248">
        <v>96130</v>
      </c>
    </row>
    <row r="70" spans="1:41" s="47" customFormat="1">
      <c r="A70" s="8" t="s">
        <v>1379</v>
      </c>
      <c r="B70" s="8">
        <v>2001</v>
      </c>
      <c r="C70" s="8" t="s">
        <v>902</v>
      </c>
      <c r="D70" s="8" t="s">
        <v>1380</v>
      </c>
      <c r="E70" s="8" t="s">
        <v>1381</v>
      </c>
      <c r="F70" s="8" t="s">
        <v>1137</v>
      </c>
      <c r="G70" s="31" t="s">
        <v>1166</v>
      </c>
      <c r="H70" s="31" t="s">
        <v>1139</v>
      </c>
      <c r="I70" s="9" t="s">
        <v>1382</v>
      </c>
      <c r="J70" s="34" t="s">
        <v>1383</v>
      </c>
      <c r="K70" s="8" t="s">
        <v>37</v>
      </c>
      <c r="L70" s="248">
        <v>101096</v>
      </c>
    </row>
    <row r="71" spans="1:41">
      <c r="A71" s="8" t="s">
        <v>1384</v>
      </c>
      <c r="B71" s="8">
        <v>2001</v>
      </c>
      <c r="C71" s="8" t="s">
        <v>902</v>
      </c>
      <c r="D71" s="8" t="s">
        <v>1380</v>
      </c>
      <c r="E71" s="8" t="s">
        <v>1381</v>
      </c>
      <c r="F71" s="8" t="s">
        <v>1143</v>
      </c>
      <c r="G71" s="31" t="s">
        <v>1166</v>
      </c>
      <c r="H71" s="31" t="s">
        <v>1139</v>
      </c>
      <c r="I71" s="9" t="s">
        <v>1385</v>
      </c>
      <c r="J71" s="34" t="s">
        <v>1386</v>
      </c>
      <c r="K71" s="8" t="s">
        <v>37</v>
      </c>
      <c r="L71" s="248">
        <v>100840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</row>
    <row r="72" spans="1:41">
      <c r="A72" s="8" t="s">
        <v>1387</v>
      </c>
      <c r="B72" s="8">
        <v>2000</v>
      </c>
      <c r="C72" s="8" t="s">
        <v>784</v>
      </c>
      <c r="D72" s="8" t="s">
        <v>1388</v>
      </c>
      <c r="E72" s="8" t="s">
        <v>1370</v>
      </c>
      <c r="F72" s="8" t="s">
        <v>1143</v>
      </c>
      <c r="G72" s="31" t="s">
        <v>1389</v>
      </c>
      <c r="H72" s="31" t="s">
        <v>1145</v>
      </c>
      <c r="I72" s="34" t="s">
        <v>1390</v>
      </c>
      <c r="J72" s="34" t="s">
        <v>1391</v>
      </c>
      <c r="K72" s="8" t="s">
        <v>37</v>
      </c>
      <c r="L72" s="248">
        <v>168260</v>
      </c>
    </row>
    <row r="73" spans="1:41">
      <c r="A73" s="8" t="s">
        <v>1392</v>
      </c>
      <c r="B73" s="8">
        <v>1999</v>
      </c>
      <c r="C73" s="8" t="s">
        <v>784</v>
      </c>
      <c r="D73" s="8" t="s">
        <v>1369</v>
      </c>
      <c r="E73" s="8" t="s">
        <v>1370</v>
      </c>
      <c r="F73" s="8" t="s">
        <v>1137</v>
      </c>
      <c r="G73" s="31" t="s">
        <v>1393</v>
      </c>
      <c r="H73" s="31" t="s">
        <v>1173</v>
      </c>
      <c r="I73" s="9" t="s">
        <v>1394</v>
      </c>
      <c r="J73" s="9" t="s">
        <v>1395</v>
      </c>
      <c r="K73" s="8" t="s">
        <v>37</v>
      </c>
      <c r="L73" s="248">
        <v>117106</v>
      </c>
    </row>
    <row r="74" spans="1:41">
      <c r="A74" s="8" t="s">
        <v>1396</v>
      </c>
      <c r="B74" s="8">
        <v>2007</v>
      </c>
      <c r="C74" s="8" t="s">
        <v>1044</v>
      </c>
      <c r="D74" s="269" t="s">
        <v>1397</v>
      </c>
      <c r="E74" s="8" t="s">
        <v>1370</v>
      </c>
      <c r="F74" s="8" t="s">
        <v>1143</v>
      </c>
      <c r="G74" s="31" t="s">
        <v>1371</v>
      </c>
      <c r="H74" s="31" t="s">
        <v>1145</v>
      </c>
      <c r="I74" s="9" t="s">
        <v>1398</v>
      </c>
      <c r="J74" s="9" t="s">
        <v>1399</v>
      </c>
      <c r="K74" s="8" t="s">
        <v>37</v>
      </c>
      <c r="L74" s="248">
        <v>64968</v>
      </c>
    </row>
    <row r="75" spans="1:41">
      <c r="A75" s="8" t="s">
        <v>1400</v>
      </c>
      <c r="B75" s="8">
        <v>2009</v>
      </c>
      <c r="C75" s="8" t="s">
        <v>1004</v>
      </c>
      <c r="D75" s="8" t="s">
        <v>1401</v>
      </c>
      <c r="E75" s="8" t="s">
        <v>1370</v>
      </c>
      <c r="F75" s="8" t="s">
        <v>1143</v>
      </c>
      <c r="G75" s="31" t="s">
        <v>739</v>
      </c>
      <c r="H75" s="31" t="s">
        <v>1227</v>
      </c>
      <c r="I75" s="9" t="s">
        <v>1402</v>
      </c>
      <c r="J75" s="9" t="s">
        <v>1403</v>
      </c>
      <c r="K75" s="8" t="s">
        <v>37</v>
      </c>
      <c r="L75" s="248">
        <v>23071</v>
      </c>
    </row>
    <row r="76" spans="1:41">
      <c r="A76" s="255" t="s">
        <v>1404</v>
      </c>
      <c r="B76" s="255">
        <v>2010</v>
      </c>
      <c r="C76" s="255" t="s">
        <v>1004</v>
      </c>
      <c r="D76" s="255" t="s">
        <v>1401</v>
      </c>
      <c r="E76" s="255" t="s">
        <v>1370</v>
      </c>
      <c r="F76" s="255" t="s">
        <v>1143</v>
      </c>
      <c r="G76" s="256" t="s">
        <v>739</v>
      </c>
      <c r="H76" s="31" t="s">
        <v>1227</v>
      </c>
      <c r="I76" s="126" t="s">
        <v>1405</v>
      </c>
      <c r="J76" s="126" t="s">
        <v>1406</v>
      </c>
      <c r="K76" s="255" t="s">
        <v>37</v>
      </c>
      <c r="L76" s="257">
        <v>19424</v>
      </c>
    </row>
    <row r="77" spans="1:41">
      <c r="A77" s="255" t="s">
        <v>1407</v>
      </c>
      <c r="B77" s="255">
        <v>2010</v>
      </c>
      <c r="C77" s="255" t="s">
        <v>1004</v>
      </c>
      <c r="D77" s="255" t="s">
        <v>1401</v>
      </c>
      <c r="E77" s="255" t="s">
        <v>1370</v>
      </c>
      <c r="F77" s="255" t="s">
        <v>1143</v>
      </c>
      <c r="G77" s="256" t="s">
        <v>739</v>
      </c>
      <c r="H77" s="31" t="s">
        <v>1227</v>
      </c>
      <c r="I77" s="126" t="s">
        <v>1408</v>
      </c>
      <c r="J77" s="126" t="s">
        <v>1409</v>
      </c>
      <c r="K77" s="255" t="s">
        <v>37</v>
      </c>
      <c r="L77" s="257">
        <v>23404</v>
      </c>
    </row>
    <row r="78" spans="1:41">
      <c r="A78" s="255" t="s">
        <v>1410</v>
      </c>
      <c r="B78" s="255">
        <v>2010</v>
      </c>
      <c r="C78" s="255" t="s">
        <v>1004</v>
      </c>
      <c r="D78" s="255" t="s">
        <v>1401</v>
      </c>
      <c r="E78" s="255" t="s">
        <v>1370</v>
      </c>
      <c r="F78" s="255" t="s">
        <v>1143</v>
      </c>
      <c r="G78" s="256" t="s">
        <v>739</v>
      </c>
      <c r="H78" s="31" t="s">
        <v>1227</v>
      </c>
      <c r="I78" s="126" t="s">
        <v>1411</v>
      </c>
      <c r="J78" s="126" t="s">
        <v>1412</v>
      </c>
      <c r="K78" s="255" t="s">
        <v>37</v>
      </c>
      <c r="L78" s="257">
        <v>17243</v>
      </c>
    </row>
    <row r="79" spans="1:41">
      <c r="A79" s="255" t="s">
        <v>1413</v>
      </c>
      <c r="B79" s="255">
        <v>2010</v>
      </c>
      <c r="C79" s="255" t="s">
        <v>1004</v>
      </c>
      <c r="D79" s="255" t="s">
        <v>1401</v>
      </c>
      <c r="E79" s="255" t="s">
        <v>1370</v>
      </c>
      <c r="F79" s="255" t="s">
        <v>1143</v>
      </c>
      <c r="G79" s="256" t="s">
        <v>739</v>
      </c>
      <c r="H79" s="31" t="s">
        <v>1227</v>
      </c>
      <c r="I79" s="126" t="s">
        <v>1414</v>
      </c>
      <c r="J79" s="126" t="s">
        <v>1415</v>
      </c>
      <c r="K79" s="255" t="s">
        <v>37</v>
      </c>
      <c r="L79" s="257">
        <v>17635</v>
      </c>
    </row>
    <row r="80" spans="1:41">
      <c r="A80" s="255" t="s">
        <v>1416</v>
      </c>
      <c r="B80" s="255">
        <v>2010</v>
      </c>
      <c r="C80" s="255" t="s">
        <v>1004</v>
      </c>
      <c r="D80" s="255" t="s">
        <v>1401</v>
      </c>
      <c r="E80" s="255" t="s">
        <v>1370</v>
      </c>
      <c r="F80" s="255" t="s">
        <v>1143</v>
      </c>
      <c r="G80" s="256" t="s">
        <v>739</v>
      </c>
      <c r="H80" s="31" t="s">
        <v>1227</v>
      </c>
      <c r="I80" s="126" t="s">
        <v>1417</v>
      </c>
      <c r="J80" s="126" t="s">
        <v>1418</v>
      </c>
      <c r="K80" s="256" t="s">
        <v>37</v>
      </c>
      <c r="L80" s="257">
        <v>10478</v>
      </c>
    </row>
    <row r="81" spans="1:20">
      <c r="A81" s="31" t="s">
        <v>1419</v>
      </c>
      <c r="B81" s="270">
        <v>2011</v>
      </c>
      <c r="C81" s="270" t="s">
        <v>784</v>
      </c>
      <c r="D81" s="270" t="s">
        <v>1420</v>
      </c>
      <c r="E81" s="8" t="s">
        <v>1370</v>
      </c>
      <c r="F81" s="8" t="s">
        <v>1143</v>
      </c>
      <c r="G81" s="31" t="s">
        <v>1421</v>
      </c>
      <c r="H81" s="31" t="s">
        <v>1145</v>
      </c>
      <c r="I81" s="9" t="s">
        <v>1422</v>
      </c>
      <c r="J81" s="9" t="s">
        <v>1423</v>
      </c>
      <c r="K81" s="226" t="s">
        <v>37</v>
      </c>
      <c r="L81" s="248">
        <v>11218</v>
      </c>
    </row>
    <row r="82" spans="1:20">
      <c r="A82" s="31" t="s">
        <v>1424</v>
      </c>
      <c r="B82" s="270">
        <v>2011</v>
      </c>
      <c r="C82" s="270" t="s">
        <v>784</v>
      </c>
      <c r="D82" s="270" t="s">
        <v>1420</v>
      </c>
      <c r="E82" s="8" t="s">
        <v>1370</v>
      </c>
      <c r="F82" s="8" t="s">
        <v>1143</v>
      </c>
      <c r="G82" s="31" t="s">
        <v>739</v>
      </c>
      <c r="H82" s="31" t="s">
        <v>1227</v>
      </c>
      <c r="I82" s="9" t="s">
        <v>1425</v>
      </c>
      <c r="J82" s="9" t="s">
        <v>1426</v>
      </c>
      <c r="K82" s="226" t="s">
        <v>37</v>
      </c>
      <c r="L82" s="248">
        <v>26765</v>
      </c>
    </row>
    <row r="83" spans="1:20">
      <c r="A83" s="31" t="s">
        <v>1427</v>
      </c>
      <c r="B83" s="270">
        <v>2011</v>
      </c>
      <c r="C83" s="270" t="s">
        <v>784</v>
      </c>
      <c r="D83" s="270" t="s">
        <v>1420</v>
      </c>
      <c r="E83" s="8" t="s">
        <v>1370</v>
      </c>
      <c r="F83" s="8" t="s">
        <v>1143</v>
      </c>
      <c r="G83" s="31" t="s">
        <v>739</v>
      </c>
      <c r="H83" s="31" t="s">
        <v>1227</v>
      </c>
      <c r="I83" s="9" t="s">
        <v>1428</v>
      </c>
      <c r="J83" s="9" t="s">
        <v>1429</v>
      </c>
      <c r="K83" s="226" t="s">
        <v>37</v>
      </c>
      <c r="L83" s="248">
        <v>16193</v>
      </c>
    </row>
    <row r="84" spans="1:20">
      <c r="A84" s="31" t="s">
        <v>1430</v>
      </c>
      <c r="B84" s="270">
        <v>2011</v>
      </c>
      <c r="C84" s="270" t="s">
        <v>784</v>
      </c>
      <c r="D84" s="270" t="s">
        <v>1420</v>
      </c>
      <c r="E84" s="8" t="s">
        <v>1370</v>
      </c>
      <c r="F84" s="8" t="s">
        <v>1143</v>
      </c>
      <c r="G84" s="31" t="s">
        <v>739</v>
      </c>
      <c r="H84" s="31" t="s">
        <v>1227</v>
      </c>
      <c r="I84" s="9" t="s">
        <v>1431</v>
      </c>
      <c r="J84" s="9" t="s">
        <v>1432</v>
      </c>
      <c r="K84" s="226" t="s">
        <v>37</v>
      </c>
      <c r="L84" s="248">
        <v>9615</v>
      </c>
    </row>
    <row r="85" spans="1:20" s="128" customFormat="1">
      <c r="A85" s="8" t="s">
        <v>1433</v>
      </c>
      <c r="B85" s="8">
        <v>2003</v>
      </c>
      <c r="C85" s="8" t="s">
        <v>1044</v>
      </c>
      <c r="D85" s="8" t="s">
        <v>1434</v>
      </c>
      <c r="E85" s="8" t="s">
        <v>1370</v>
      </c>
      <c r="F85" s="8" t="s">
        <v>1143</v>
      </c>
      <c r="G85" s="31" t="s">
        <v>1161</v>
      </c>
      <c r="H85" s="31" t="s">
        <v>1145</v>
      </c>
      <c r="I85" s="9" t="s">
        <v>1435</v>
      </c>
      <c r="J85" s="9" t="s">
        <v>1436</v>
      </c>
      <c r="K85" s="226" t="s">
        <v>37</v>
      </c>
      <c r="L85" s="248">
        <v>92885</v>
      </c>
      <c r="N85" s="86"/>
      <c r="O85" s="86"/>
      <c r="P85" s="86"/>
      <c r="Q85" s="86"/>
      <c r="R85" s="86"/>
      <c r="S85" s="86"/>
    </row>
    <row r="86" spans="1:20" s="128" customFormat="1">
      <c r="A86" s="8" t="s">
        <v>1437</v>
      </c>
      <c r="B86" s="8">
        <v>2011</v>
      </c>
      <c r="C86" s="8" t="s">
        <v>1004</v>
      </c>
      <c r="D86" s="8" t="s">
        <v>1401</v>
      </c>
      <c r="E86" s="8" t="s">
        <v>1370</v>
      </c>
      <c r="F86" s="8" t="s">
        <v>1137</v>
      </c>
      <c r="G86" s="31" t="s">
        <v>1421</v>
      </c>
      <c r="H86" s="31" t="s">
        <v>1173</v>
      </c>
      <c r="I86" s="9" t="s">
        <v>1438</v>
      </c>
      <c r="J86" s="9" t="s">
        <v>1439</v>
      </c>
      <c r="K86" s="226" t="s">
        <v>37</v>
      </c>
      <c r="L86" s="248">
        <v>16561</v>
      </c>
    </row>
    <row r="87" spans="1:20" s="124" customFormat="1">
      <c r="A87" s="31" t="s">
        <v>1440</v>
      </c>
      <c r="B87" s="8">
        <v>2011</v>
      </c>
      <c r="C87" s="8" t="s">
        <v>1004</v>
      </c>
      <c r="D87" s="8" t="s">
        <v>1401</v>
      </c>
      <c r="E87" s="8" t="s">
        <v>1370</v>
      </c>
      <c r="F87" s="8" t="s">
        <v>1143</v>
      </c>
      <c r="G87" s="31" t="s">
        <v>739</v>
      </c>
      <c r="H87" s="31" t="s">
        <v>1227</v>
      </c>
      <c r="I87" s="34" t="s">
        <v>1441</v>
      </c>
      <c r="J87" s="9" t="s">
        <v>1442</v>
      </c>
      <c r="K87" s="8" t="s">
        <v>37</v>
      </c>
      <c r="L87" s="248">
        <v>14237</v>
      </c>
      <c r="O87" s="86"/>
      <c r="P87" s="86"/>
      <c r="Q87" s="86"/>
      <c r="R87" s="86"/>
      <c r="S87" s="86"/>
      <c r="T87" s="86"/>
    </row>
    <row r="88" spans="1:20" s="128" customFormat="1">
      <c r="A88" s="31" t="s">
        <v>1443</v>
      </c>
      <c r="B88" s="270">
        <v>2012</v>
      </c>
      <c r="C88" s="270" t="s">
        <v>784</v>
      </c>
      <c r="D88" s="270" t="s">
        <v>1420</v>
      </c>
      <c r="E88" s="270" t="s">
        <v>1370</v>
      </c>
      <c r="F88" s="8" t="s">
        <v>1143</v>
      </c>
      <c r="G88" s="31" t="s">
        <v>739</v>
      </c>
      <c r="H88" s="31" t="s">
        <v>1227</v>
      </c>
      <c r="I88" s="34" t="s">
        <v>1444</v>
      </c>
      <c r="J88" s="9" t="s">
        <v>1445</v>
      </c>
      <c r="K88" s="8" t="s">
        <v>37</v>
      </c>
      <c r="L88" s="271">
        <v>738</v>
      </c>
    </row>
    <row r="89" spans="1:20" s="65" customFormat="1">
      <c r="A89" s="272" t="s">
        <v>1446</v>
      </c>
      <c r="B89" s="272">
        <v>2012</v>
      </c>
      <c r="C89" s="272" t="s">
        <v>1004</v>
      </c>
      <c r="D89" s="272" t="s">
        <v>1401</v>
      </c>
      <c r="E89" s="272" t="s">
        <v>1434</v>
      </c>
      <c r="F89" s="273" t="s">
        <v>1143</v>
      </c>
      <c r="G89" s="274" t="s">
        <v>1447</v>
      </c>
      <c r="H89" s="31" t="s">
        <v>1227</v>
      </c>
      <c r="I89" s="265" t="s">
        <v>1448</v>
      </c>
      <c r="J89" s="274" t="s">
        <v>1449</v>
      </c>
      <c r="K89" s="31" t="s">
        <v>37</v>
      </c>
      <c r="L89" s="275">
        <v>5399</v>
      </c>
    </row>
    <row r="90" spans="1:20" s="65" customFormat="1">
      <c r="A90" s="272" t="s">
        <v>1450</v>
      </c>
      <c r="B90" s="272">
        <v>2012</v>
      </c>
      <c r="C90" s="272" t="s">
        <v>784</v>
      </c>
      <c r="D90" s="272" t="s">
        <v>1420</v>
      </c>
      <c r="E90" s="272" t="s">
        <v>1434</v>
      </c>
      <c r="F90" s="273" t="s">
        <v>1137</v>
      </c>
      <c r="G90" s="274" t="s">
        <v>1371</v>
      </c>
      <c r="H90" s="31" t="s">
        <v>1173</v>
      </c>
      <c r="I90" s="265" t="s">
        <v>1451</v>
      </c>
      <c r="J90" s="274" t="s">
        <v>1452</v>
      </c>
      <c r="K90" s="31" t="s">
        <v>37</v>
      </c>
      <c r="L90" s="276">
        <v>154</v>
      </c>
    </row>
    <row r="91" spans="1:20" s="65" customFormat="1">
      <c r="A91" s="272" t="s">
        <v>1453</v>
      </c>
      <c r="B91" s="272">
        <v>2012</v>
      </c>
      <c r="C91" s="272" t="s">
        <v>784</v>
      </c>
      <c r="D91" s="272" t="s">
        <v>1420</v>
      </c>
      <c r="E91" s="272" t="s">
        <v>1434</v>
      </c>
      <c r="F91" s="273" t="s">
        <v>1143</v>
      </c>
      <c r="G91" s="274" t="s">
        <v>1371</v>
      </c>
      <c r="H91" s="31" t="s">
        <v>1145</v>
      </c>
      <c r="I91" s="265" t="s">
        <v>1454</v>
      </c>
      <c r="J91" s="274" t="s">
        <v>1455</v>
      </c>
      <c r="K91" s="31" t="s">
        <v>37</v>
      </c>
      <c r="L91" s="275">
        <v>12252</v>
      </c>
    </row>
    <row r="92" spans="1:20" s="65" customFormat="1">
      <c r="A92" s="273" t="s">
        <v>1456</v>
      </c>
      <c r="B92" s="272">
        <v>2013</v>
      </c>
      <c r="C92" s="273" t="s">
        <v>1457</v>
      </c>
      <c r="D92" s="273" t="s">
        <v>1458</v>
      </c>
      <c r="E92" s="273" t="s">
        <v>1370</v>
      </c>
      <c r="F92" s="273" t="s">
        <v>1143</v>
      </c>
      <c r="G92" s="274" t="s">
        <v>1166</v>
      </c>
      <c r="H92" s="274" t="s">
        <v>1139</v>
      </c>
      <c r="I92" s="265" t="s">
        <v>1459</v>
      </c>
      <c r="J92" s="274" t="s">
        <v>1460</v>
      </c>
      <c r="K92" s="31" t="s">
        <v>37</v>
      </c>
      <c r="L92" s="276">
        <v>1773</v>
      </c>
    </row>
    <row r="93" spans="1:20" s="65" customFormat="1">
      <c r="A93" s="200">
        <v>25</v>
      </c>
      <c r="B93" s="250" t="s">
        <v>1461</v>
      </c>
      <c r="C93" s="251"/>
      <c r="D93" s="251"/>
      <c r="E93" s="267"/>
      <c r="F93" s="101"/>
      <c r="G93" s="101"/>
      <c r="H93" s="345"/>
      <c r="I93" s="16"/>
      <c r="J93" s="16"/>
      <c r="K93" s="46"/>
      <c r="L93" s="277"/>
    </row>
    <row r="94" spans="1:20">
      <c r="A94" s="216"/>
      <c r="B94" s="216"/>
      <c r="C94" s="216"/>
      <c r="D94" s="216"/>
      <c r="E94" s="216"/>
      <c r="F94" s="8"/>
      <c r="G94" s="226"/>
      <c r="H94" s="31"/>
      <c r="I94" s="247"/>
      <c r="J94" s="9"/>
      <c r="K94" s="216"/>
      <c r="L94" s="275"/>
    </row>
    <row r="95" spans="1:20">
      <c r="A95" s="216" t="s">
        <v>1462</v>
      </c>
      <c r="B95" s="216">
        <v>2011</v>
      </c>
      <c r="C95" s="216" t="s">
        <v>784</v>
      </c>
      <c r="D95" s="216" t="s">
        <v>1463</v>
      </c>
      <c r="E95" s="216" t="s">
        <v>1464</v>
      </c>
      <c r="F95" s="8" t="s">
        <v>1137</v>
      </c>
      <c r="G95" s="226" t="s">
        <v>1371</v>
      </c>
      <c r="H95" s="31" t="s">
        <v>1173</v>
      </c>
      <c r="I95" s="247" t="s">
        <v>1465</v>
      </c>
      <c r="J95" s="9" t="s">
        <v>1466</v>
      </c>
      <c r="K95" s="216" t="s">
        <v>37</v>
      </c>
      <c r="L95" s="275">
        <v>13494</v>
      </c>
    </row>
    <row r="96" spans="1:20">
      <c r="A96" s="8" t="s">
        <v>1467</v>
      </c>
      <c r="B96" s="8">
        <v>2011</v>
      </c>
      <c r="C96" s="8" t="s">
        <v>784</v>
      </c>
      <c r="D96" s="8" t="s">
        <v>1463</v>
      </c>
      <c r="E96" s="8" t="s">
        <v>1464</v>
      </c>
      <c r="F96" s="8" t="s">
        <v>1143</v>
      </c>
      <c r="G96" s="31" t="s">
        <v>1371</v>
      </c>
      <c r="H96" s="31" t="s">
        <v>1145</v>
      </c>
      <c r="I96" s="247" t="s">
        <v>1468</v>
      </c>
      <c r="J96" s="9" t="s">
        <v>1469</v>
      </c>
      <c r="K96" s="8" t="s">
        <v>37</v>
      </c>
      <c r="L96" s="275">
        <v>57961</v>
      </c>
    </row>
    <row r="97" spans="1:12" s="128" customFormat="1">
      <c r="A97" s="8" t="s">
        <v>1470</v>
      </c>
      <c r="B97" s="8">
        <v>2010</v>
      </c>
      <c r="C97" s="8" t="s">
        <v>784</v>
      </c>
      <c r="D97" s="8" t="s">
        <v>1471</v>
      </c>
      <c r="E97" s="8" t="s">
        <v>1434</v>
      </c>
      <c r="F97" s="8" t="s">
        <v>1143</v>
      </c>
      <c r="G97" s="31" t="s">
        <v>1472</v>
      </c>
      <c r="H97" s="31" t="s">
        <v>1227</v>
      </c>
      <c r="I97" s="247" t="s">
        <v>1473</v>
      </c>
      <c r="J97" s="34" t="s">
        <v>1474</v>
      </c>
      <c r="K97" s="8" t="s">
        <v>37</v>
      </c>
      <c r="L97" s="275">
        <v>31090</v>
      </c>
    </row>
    <row r="98" spans="1:12" s="65" customFormat="1">
      <c r="A98" s="31" t="s">
        <v>1475</v>
      </c>
      <c r="B98" s="270">
        <v>2010</v>
      </c>
      <c r="C98" s="270" t="s">
        <v>784</v>
      </c>
      <c r="D98" s="270" t="s">
        <v>1471</v>
      </c>
      <c r="E98" s="8" t="s">
        <v>1434</v>
      </c>
      <c r="F98" s="8" t="s">
        <v>1143</v>
      </c>
      <c r="G98" s="31" t="s">
        <v>1472</v>
      </c>
      <c r="H98" s="31" t="s">
        <v>1227</v>
      </c>
      <c r="I98" s="34" t="s">
        <v>1476</v>
      </c>
      <c r="J98" s="9" t="s">
        <v>1477</v>
      </c>
      <c r="K98" s="31" t="s">
        <v>37</v>
      </c>
      <c r="L98" s="275">
        <v>32668</v>
      </c>
    </row>
    <row r="99" spans="1:12" s="65" customFormat="1">
      <c r="A99" s="8" t="s">
        <v>1478</v>
      </c>
      <c r="B99" s="8">
        <v>2010</v>
      </c>
      <c r="C99" s="8" t="s">
        <v>1004</v>
      </c>
      <c r="D99" s="8" t="s">
        <v>1292</v>
      </c>
      <c r="E99" s="8" t="s">
        <v>1434</v>
      </c>
      <c r="F99" s="8" t="s">
        <v>1143</v>
      </c>
      <c r="G99" s="31" t="s">
        <v>1472</v>
      </c>
      <c r="H99" s="31" t="s">
        <v>1227</v>
      </c>
      <c r="I99" s="9" t="s">
        <v>1479</v>
      </c>
      <c r="J99" s="9" t="s">
        <v>1480</v>
      </c>
      <c r="K99" s="8" t="s">
        <v>37</v>
      </c>
      <c r="L99" s="275">
        <v>3214</v>
      </c>
    </row>
    <row r="100" spans="1:12">
      <c r="A100" s="8" t="s">
        <v>1481</v>
      </c>
      <c r="B100" s="8">
        <v>1994</v>
      </c>
      <c r="C100" s="31" t="s">
        <v>1044</v>
      </c>
      <c r="D100" s="8" t="s">
        <v>1482</v>
      </c>
      <c r="E100" s="8" t="s">
        <v>1483</v>
      </c>
      <c r="F100" s="8" t="s">
        <v>1143</v>
      </c>
      <c r="G100" s="31" t="s">
        <v>1166</v>
      </c>
      <c r="H100" s="31" t="s">
        <v>1139</v>
      </c>
      <c r="I100" s="247" t="s">
        <v>1484</v>
      </c>
      <c r="J100" s="34" t="s">
        <v>1485</v>
      </c>
      <c r="K100" s="8" t="s">
        <v>37</v>
      </c>
      <c r="L100" s="275">
        <v>128962</v>
      </c>
    </row>
    <row r="101" spans="1:12">
      <c r="A101" s="8" t="s">
        <v>1486</v>
      </c>
      <c r="B101" s="8">
        <v>2000</v>
      </c>
      <c r="C101" s="8" t="s">
        <v>1487</v>
      </c>
      <c r="D101" s="8" t="s">
        <v>1487</v>
      </c>
      <c r="E101" s="8" t="s">
        <v>1488</v>
      </c>
      <c r="F101" s="8" t="s">
        <v>1137</v>
      </c>
      <c r="G101" s="31" t="s">
        <v>1371</v>
      </c>
      <c r="H101" s="31" t="s">
        <v>1173</v>
      </c>
      <c r="I101" s="247" t="s">
        <v>1489</v>
      </c>
      <c r="J101" s="9" t="s">
        <v>1490</v>
      </c>
      <c r="K101" s="8" t="s">
        <v>37</v>
      </c>
      <c r="L101" s="275">
        <v>39831</v>
      </c>
    </row>
    <row r="102" spans="1:12" s="65" customFormat="1">
      <c r="A102" s="8" t="s">
        <v>1491</v>
      </c>
      <c r="B102" s="8">
        <v>2008</v>
      </c>
      <c r="C102" s="8" t="s">
        <v>1492</v>
      </c>
      <c r="D102" s="8" t="s">
        <v>1493</v>
      </c>
      <c r="E102" s="8" t="s">
        <v>1494</v>
      </c>
      <c r="F102" s="8" t="s">
        <v>1143</v>
      </c>
      <c r="G102" s="31" t="s">
        <v>739</v>
      </c>
      <c r="H102" s="271" t="s">
        <v>742</v>
      </c>
      <c r="I102" s="9" t="s">
        <v>1495</v>
      </c>
      <c r="J102" s="34" t="s">
        <v>1496</v>
      </c>
      <c r="K102" s="8" t="s">
        <v>37</v>
      </c>
      <c r="L102" s="271" t="s">
        <v>742</v>
      </c>
    </row>
    <row r="103" spans="1:12" s="65" customFormat="1">
      <c r="A103" s="8" t="s">
        <v>1497</v>
      </c>
      <c r="B103" s="8">
        <v>2009</v>
      </c>
      <c r="C103" s="8" t="s">
        <v>1492</v>
      </c>
      <c r="D103" s="8" t="s">
        <v>1493</v>
      </c>
      <c r="E103" s="8" t="s">
        <v>1494</v>
      </c>
      <c r="F103" s="8" t="s">
        <v>1143</v>
      </c>
      <c r="G103" s="31" t="s">
        <v>739</v>
      </c>
      <c r="H103" s="271" t="s">
        <v>742</v>
      </c>
      <c r="I103" s="247" t="s">
        <v>1498</v>
      </c>
      <c r="J103" s="9" t="s">
        <v>1499</v>
      </c>
      <c r="K103" s="8" t="s">
        <v>37</v>
      </c>
      <c r="L103" s="276" t="s">
        <v>742</v>
      </c>
    </row>
    <row r="104" spans="1:12">
      <c r="A104" s="216" t="s">
        <v>1500</v>
      </c>
      <c r="B104" s="216">
        <v>2009</v>
      </c>
      <c r="C104" s="8" t="s">
        <v>1501</v>
      </c>
      <c r="D104" s="8" t="s">
        <v>1502</v>
      </c>
      <c r="E104" s="8" t="s">
        <v>1503</v>
      </c>
      <c r="F104" s="8" t="s">
        <v>1143</v>
      </c>
      <c r="G104" s="31" t="s">
        <v>739</v>
      </c>
      <c r="H104" s="271" t="s">
        <v>742</v>
      </c>
      <c r="I104" s="34" t="s">
        <v>1504</v>
      </c>
      <c r="J104" s="34" t="s">
        <v>1505</v>
      </c>
      <c r="K104" s="8" t="s">
        <v>37</v>
      </c>
      <c r="L104" s="276" t="s">
        <v>742</v>
      </c>
    </row>
    <row r="105" spans="1:12">
      <c r="A105" s="8" t="s">
        <v>1506</v>
      </c>
      <c r="B105" s="8">
        <v>2009</v>
      </c>
      <c r="C105" s="8" t="s">
        <v>1507</v>
      </c>
      <c r="D105" s="8" t="s">
        <v>1508</v>
      </c>
      <c r="E105" s="8" t="s">
        <v>1464</v>
      </c>
      <c r="F105" s="8" t="s">
        <v>1143</v>
      </c>
      <c r="G105" s="31" t="s">
        <v>739</v>
      </c>
      <c r="H105" s="31" t="s">
        <v>1227</v>
      </c>
      <c r="I105" s="34" t="s">
        <v>1509</v>
      </c>
      <c r="J105" s="34" t="s">
        <v>1510</v>
      </c>
      <c r="K105" s="8" t="s">
        <v>37</v>
      </c>
      <c r="L105" s="275">
        <v>4053</v>
      </c>
    </row>
    <row r="106" spans="1:12">
      <c r="A106" s="8" t="s">
        <v>1511</v>
      </c>
      <c r="B106" s="8">
        <v>2011</v>
      </c>
      <c r="C106" s="8" t="s">
        <v>1512</v>
      </c>
      <c r="D106" s="8" t="s">
        <v>1513</v>
      </c>
      <c r="E106" s="8" t="s">
        <v>1514</v>
      </c>
      <c r="F106" s="8" t="s">
        <v>1143</v>
      </c>
      <c r="G106" s="31" t="s">
        <v>739</v>
      </c>
      <c r="H106" s="31" t="s">
        <v>1227</v>
      </c>
      <c r="I106" s="9" t="s">
        <v>1515</v>
      </c>
      <c r="J106" s="9" t="s">
        <v>1516</v>
      </c>
      <c r="K106" s="8" t="s">
        <v>37</v>
      </c>
      <c r="L106" s="248">
        <v>3311</v>
      </c>
    </row>
    <row r="107" spans="1:12">
      <c r="A107" s="8" t="s">
        <v>1517</v>
      </c>
      <c r="B107" s="8">
        <v>2011</v>
      </c>
      <c r="C107" s="8" t="s">
        <v>1512</v>
      </c>
      <c r="D107" s="8" t="s">
        <v>1518</v>
      </c>
      <c r="E107" s="8" t="s">
        <v>1514</v>
      </c>
      <c r="F107" s="8" t="s">
        <v>1143</v>
      </c>
      <c r="G107" s="31" t="s">
        <v>739</v>
      </c>
      <c r="H107" s="31" t="s">
        <v>1227</v>
      </c>
      <c r="I107" s="9" t="s">
        <v>1519</v>
      </c>
      <c r="J107" s="9" t="s">
        <v>1520</v>
      </c>
      <c r="K107" s="8" t="s">
        <v>37</v>
      </c>
      <c r="L107" s="248">
        <v>4466</v>
      </c>
    </row>
    <row r="108" spans="1:12">
      <c r="A108" s="8" t="s">
        <v>1521</v>
      </c>
      <c r="B108" s="8">
        <v>2011</v>
      </c>
      <c r="C108" s="8" t="s">
        <v>1512</v>
      </c>
      <c r="D108" s="8" t="s">
        <v>1522</v>
      </c>
      <c r="E108" s="8" t="s">
        <v>1523</v>
      </c>
      <c r="F108" s="8" t="s">
        <v>1143</v>
      </c>
      <c r="G108" s="31" t="s">
        <v>739</v>
      </c>
      <c r="H108" s="31" t="s">
        <v>1227</v>
      </c>
      <c r="I108" s="9" t="s">
        <v>1524</v>
      </c>
      <c r="J108" s="9" t="s">
        <v>1525</v>
      </c>
      <c r="K108" s="8" t="s">
        <v>37</v>
      </c>
      <c r="L108" s="275">
        <v>1793</v>
      </c>
    </row>
    <row r="109" spans="1:12">
      <c r="A109" s="8" t="s">
        <v>1526</v>
      </c>
      <c r="B109" s="8">
        <v>1995</v>
      </c>
      <c r="C109" s="8" t="s">
        <v>1512</v>
      </c>
      <c r="D109" s="8" t="s">
        <v>1513</v>
      </c>
      <c r="E109" s="8" t="s">
        <v>1434</v>
      </c>
      <c r="F109" s="8" t="s">
        <v>1143</v>
      </c>
      <c r="G109" s="31" t="s">
        <v>739</v>
      </c>
      <c r="H109" s="31" t="s">
        <v>1227</v>
      </c>
      <c r="I109" s="34" t="s">
        <v>1527</v>
      </c>
      <c r="J109" s="34" t="s">
        <v>1528</v>
      </c>
      <c r="K109" s="8" t="s">
        <v>37</v>
      </c>
      <c r="L109" s="275">
        <v>256974</v>
      </c>
    </row>
    <row r="110" spans="1:12" s="47" customFormat="1">
      <c r="A110" s="200">
        <v>15</v>
      </c>
      <c r="B110" s="278" t="s">
        <v>1529</v>
      </c>
      <c r="C110" s="278"/>
      <c r="D110" s="278"/>
      <c r="E110" s="267"/>
      <c r="F110" s="101"/>
      <c r="G110" s="101"/>
      <c r="H110" s="345"/>
      <c r="I110" s="279"/>
      <c r="J110" s="16"/>
      <c r="K110" s="46"/>
      <c r="L110" s="280"/>
    </row>
    <row r="111" spans="1:12" s="47" customFormat="1">
      <c r="A111" s="44"/>
      <c r="B111" s="379"/>
      <c r="C111" s="379"/>
      <c r="D111" s="379"/>
      <c r="E111" s="86"/>
      <c r="F111" s="86"/>
      <c r="G111" s="86"/>
      <c r="H111" s="44"/>
      <c r="I111" s="49"/>
      <c r="J111" s="49"/>
      <c r="K111" s="70"/>
      <c r="L111" s="281"/>
    </row>
    <row r="112" spans="1:12" s="47" customFormat="1">
      <c r="A112" s="341">
        <v>22</v>
      </c>
      <c r="B112" s="379" t="s">
        <v>1224</v>
      </c>
      <c r="C112" s="379"/>
      <c r="D112" s="379"/>
      <c r="E112" s="86"/>
      <c r="F112" s="86"/>
      <c r="G112" s="86"/>
      <c r="H112" s="341"/>
      <c r="I112" s="49"/>
      <c r="J112" s="49"/>
      <c r="K112" s="209"/>
      <c r="L112" s="281"/>
    </row>
    <row r="113" spans="1:90" s="47" customFormat="1">
      <c r="A113" s="341">
        <v>37</v>
      </c>
      <c r="B113" s="87" t="s">
        <v>1367</v>
      </c>
      <c r="C113" s="87"/>
      <c r="D113" s="87"/>
      <c r="E113" s="86"/>
      <c r="F113" s="86"/>
      <c r="G113" s="86"/>
      <c r="H113" s="341"/>
      <c r="I113" s="49"/>
      <c r="J113" s="49"/>
      <c r="K113" s="209"/>
      <c r="L113" s="282"/>
    </row>
    <row r="114" spans="1:90" s="47" customFormat="1">
      <c r="A114" s="341">
        <v>25</v>
      </c>
      <c r="B114" s="87" t="s">
        <v>1461</v>
      </c>
      <c r="C114" s="87"/>
      <c r="D114" s="87"/>
      <c r="E114" s="86"/>
      <c r="F114" s="86"/>
      <c r="G114" s="86"/>
      <c r="H114" s="341"/>
      <c r="I114" s="49"/>
      <c r="J114" s="49"/>
      <c r="K114" s="209"/>
      <c r="L114" s="283"/>
    </row>
    <row r="115" spans="1:90">
      <c r="A115" s="341">
        <v>15</v>
      </c>
      <c r="B115" s="87" t="s">
        <v>1529</v>
      </c>
      <c r="C115" s="87"/>
      <c r="D115" s="87"/>
      <c r="E115" s="86"/>
      <c r="F115" s="86"/>
      <c r="G115" s="86"/>
      <c r="H115" s="341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47"/>
      <c r="AK115" s="47"/>
      <c r="AL115" s="47"/>
      <c r="AM115" s="47"/>
      <c r="AN115" s="47"/>
      <c r="AO115" s="47"/>
    </row>
    <row r="116" spans="1:90" s="47" customFormat="1">
      <c r="A116" s="341">
        <v>99</v>
      </c>
      <c r="B116" s="87" t="s">
        <v>1530</v>
      </c>
      <c r="C116" s="87"/>
      <c r="D116" s="87"/>
      <c r="E116" s="212"/>
      <c r="F116" s="212"/>
      <c r="G116" s="212"/>
      <c r="H116" s="212"/>
      <c r="I116" s="214"/>
      <c r="J116" s="214"/>
      <c r="K116" s="212"/>
      <c r="L116" s="284"/>
    </row>
    <row r="117" spans="1:90" s="215" customFormat="1">
      <c r="A117" s="285"/>
      <c r="B117" s="286"/>
      <c r="C117" s="286"/>
      <c r="D117" s="286"/>
      <c r="E117" s="286"/>
      <c r="F117" s="286"/>
      <c r="G117" s="286"/>
      <c r="H117" s="285"/>
      <c r="I117" s="287"/>
      <c r="J117" s="287"/>
      <c r="K117" s="288"/>
      <c r="L117" s="289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</row>
    <row r="118" spans="1:90" s="47" customFormat="1">
      <c r="A118" s="285"/>
      <c r="B118" s="286"/>
      <c r="C118" s="286"/>
      <c r="D118" s="286"/>
      <c r="E118" s="286"/>
      <c r="F118" s="286"/>
      <c r="G118" s="286"/>
      <c r="H118" s="285"/>
      <c r="I118" s="289"/>
      <c r="J118" s="287"/>
      <c r="K118" s="288"/>
      <c r="L118" s="288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</row>
    <row r="119" spans="1:90" s="47" customFormat="1">
      <c r="A119" s="285"/>
      <c r="B119" s="290"/>
      <c r="C119" s="290"/>
      <c r="D119" s="261"/>
      <c r="E119" s="261"/>
      <c r="F119" s="261"/>
      <c r="G119" s="261"/>
      <c r="H119" s="261"/>
      <c r="I119" s="291"/>
      <c r="J119" s="291"/>
      <c r="K119" s="261"/>
      <c r="L119" s="292"/>
    </row>
    <row r="120" spans="1:90" s="47" customFormat="1">
      <c r="A120" s="70"/>
      <c r="B120" s="70"/>
      <c r="C120" s="70"/>
      <c r="D120" s="72"/>
      <c r="E120" s="72"/>
      <c r="F120" s="70"/>
      <c r="G120" s="70"/>
      <c r="H120" s="70"/>
      <c r="I120" s="293"/>
      <c r="J120" s="74"/>
      <c r="K120" s="70"/>
      <c r="L120" s="294"/>
    </row>
    <row r="121" spans="1:90" s="47" customFormat="1">
      <c r="A121" s="70"/>
      <c r="B121" s="70"/>
      <c r="C121" s="70"/>
      <c r="D121" s="72"/>
      <c r="E121" s="72"/>
      <c r="F121" s="70"/>
      <c r="G121" s="70"/>
      <c r="H121" s="70"/>
      <c r="I121" s="293"/>
      <c r="J121" s="74"/>
      <c r="K121" s="70"/>
      <c r="L121" s="294"/>
    </row>
    <row r="122" spans="1:90" s="47" customFormat="1">
      <c r="A122" s="70"/>
      <c r="B122" s="70"/>
      <c r="C122" s="70"/>
      <c r="D122" s="72"/>
      <c r="E122" s="72"/>
      <c r="F122" s="70"/>
      <c r="G122" s="70"/>
      <c r="H122" s="70"/>
      <c r="I122" s="293"/>
      <c r="J122" s="74"/>
      <c r="K122" s="70"/>
      <c r="L122" s="70"/>
    </row>
    <row r="123" spans="1:90" s="47" customFormat="1">
      <c r="A123" s="70"/>
      <c r="B123" s="70"/>
      <c r="C123" s="70"/>
      <c r="D123" s="72"/>
      <c r="E123" s="72"/>
      <c r="F123" s="70"/>
      <c r="G123" s="70"/>
      <c r="H123" s="70"/>
      <c r="I123" s="293"/>
      <c r="J123" s="74"/>
      <c r="K123" s="70"/>
      <c r="L123" s="294"/>
    </row>
    <row r="124" spans="1:90" s="47" customFormat="1">
      <c r="A124" s="70"/>
      <c r="B124" s="70"/>
      <c r="C124" s="70"/>
      <c r="D124" s="72"/>
      <c r="E124" s="72"/>
      <c r="F124" s="70"/>
      <c r="G124" s="70"/>
      <c r="H124" s="70"/>
      <c r="I124" s="293"/>
      <c r="J124" s="74"/>
      <c r="K124" s="70"/>
      <c r="L124" s="294"/>
    </row>
    <row r="125" spans="1:90" s="47" customFormat="1">
      <c r="A125" s="70"/>
      <c r="B125" s="70"/>
      <c r="C125" s="70"/>
      <c r="D125" s="72"/>
      <c r="E125" s="72"/>
      <c r="F125" s="70"/>
      <c r="G125" s="70"/>
      <c r="H125" s="70"/>
      <c r="I125" s="293"/>
      <c r="J125" s="74"/>
      <c r="K125" s="70"/>
      <c r="L125" s="294"/>
    </row>
    <row r="126" spans="1:90" s="47" customFormat="1">
      <c r="A126" s="70"/>
      <c r="B126" s="70"/>
      <c r="C126" s="70"/>
      <c r="D126" s="72"/>
      <c r="E126" s="72"/>
      <c r="F126" s="70"/>
      <c r="G126" s="70"/>
      <c r="H126" s="70"/>
      <c r="I126" s="293"/>
      <c r="J126" s="74"/>
      <c r="K126" s="70"/>
      <c r="L126" s="294"/>
    </row>
    <row r="127" spans="1:90" s="47" customFormat="1">
      <c r="A127" s="70"/>
      <c r="B127" s="70"/>
      <c r="C127" s="70"/>
      <c r="D127" s="72"/>
      <c r="E127" s="72"/>
      <c r="F127" s="70"/>
      <c r="G127" s="70"/>
      <c r="H127" s="70"/>
      <c r="I127" s="293"/>
      <c r="J127" s="49"/>
      <c r="K127" s="70"/>
      <c r="L127" s="294"/>
    </row>
    <row r="128" spans="1:90" s="47" customFormat="1">
      <c r="A128" s="70"/>
      <c r="B128" s="70"/>
      <c r="C128" s="70"/>
      <c r="D128" s="72"/>
      <c r="E128" s="72"/>
      <c r="F128" s="70"/>
      <c r="G128" s="70"/>
      <c r="H128" s="70"/>
      <c r="I128" s="293"/>
      <c r="J128" s="49"/>
      <c r="K128" s="70"/>
      <c r="L128" s="294"/>
    </row>
    <row r="129" spans="1:13" s="47" customFormat="1">
      <c r="A129" s="70"/>
      <c r="B129" s="70"/>
      <c r="C129" s="70"/>
      <c r="D129" s="72"/>
      <c r="E129" s="72"/>
      <c r="F129" s="70"/>
      <c r="G129" s="70"/>
      <c r="H129" s="70"/>
      <c r="I129" s="293"/>
      <c r="J129" s="49"/>
      <c r="K129" s="70"/>
      <c r="L129" s="70"/>
    </row>
    <row r="130" spans="1:13" s="47" customFormat="1">
      <c r="A130" s="70"/>
      <c r="B130" s="70"/>
      <c r="C130" s="70"/>
      <c r="D130" s="72"/>
      <c r="E130" s="72"/>
      <c r="F130" s="70"/>
      <c r="G130" s="70"/>
      <c r="H130" s="70"/>
      <c r="I130" s="293"/>
      <c r="J130" s="49"/>
      <c r="K130" s="70"/>
      <c r="L130" s="70"/>
    </row>
    <row r="131" spans="1:13" s="47" customFormat="1">
      <c r="A131" s="70"/>
      <c r="B131" s="70"/>
      <c r="C131" s="70"/>
      <c r="D131" s="72"/>
      <c r="E131" s="72"/>
      <c r="F131" s="70"/>
      <c r="G131" s="70"/>
      <c r="H131" s="70"/>
      <c r="I131" s="293"/>
      <c r="J131" s="49"/>
      <c r="K131" s="70"/>
      <c r="L131" s="70"/>
    </row>
    <row r="132" spans="1:13" s="47" customFormat="1">
      <c r="A132" s="70"/>
      <c r="B132" s="70"/>
      <c r="C132" s="70"/>
      <c r="D132" s="72"/>
      <c r="E132" s="72"/>
      <c r="F132" s="70"/>
      <c r="G132" s="70"/>
      <c r="H132" s="70"/>
      <c r="I132" s="293"/>
      <c r="J132" s="74"/>
      <c r="K132" s="70"/>
      <c r="L132" s="294"/>
    </row>
    <row r="133" spans="1:13" s="47" customFormat="1">
      <c r="A133" s="70"/>
      <c r="B133" s="70"/>
      <c r="C133" s="70"/>
      <c r="D133" s="72"/>
      <c r="E133" s="72"/>
      <c r="F133" s="70"/>
      <c r="G133" s="70"/>
      <c r="H133" s="70"/>
      <c r="I133" s="293"/>
      <c r="J133" s="74"/>
      <c r="K133" s="70"/>
      <c r="L133" s="294"/>
    </row>
    <row r="134" spans="1:13" s="47" customFormat="1">
      <c r="A134" s="70"/>
      <c r="B134" s="70"/>
      <c r="C134" s="70"/>
      <c r="D134" s="72"/>
      <c r="E134" s="72"/>
      <c r="F134" s="70"/>
      <c r="G134" s="70"/>
      <c r="H134" s="70"/>
      <c r="I134" s="293"/>
      <c r="J134" s="74"/>
      <c r="K134" s="70"/>
      <c r="L134" s="294"/>
    </row>
    <row r="135" spans="1:13" s="47" customFormat="1">
      <c r="A135" s="70"/>
      <c r="B135" s="70"/>
      <c r="C135" s="72"/>
      <c r="D135" s="72"/>
      <c r="E135" s="72"/>
      <c r="F135" s="70"/>
      <c r="G135" s="70"/>
      <c r="H135" s="70"/>
      <c r="I135" s="49"/>
      <c r="J135" s="49"/>
      <c r="K135" s="70"/>
      <c r="L135" s="294"/>
    </row>
    <row r="136" spans="1:13" s="47" customFormat="1">
      <c r="A136" s="70"/>
      <c r="B136" s="70"/>
      <c r="C136" s="72"/>
      <c r="D136" s="72"/>
      <c r="E136" s="72"/>
      <c r="F136" s="70"/>
      <c r="G136" s="72"/>
      <c r="H136" s="72"/>
      <c r="I136" s="49"/>
      <c r="J136" s="49"/>
      <c r="K136" s="70"/>
      <c r="L136" s="294"/>
    </row>
    <row r="137" spans="1:13" s="47" customFormat="1">
      <c r="A137" s="70"/>
      <c r="B137" s="70"/>
      <c r="C137" s="72"/>
      <c r="D137" s="72"/>
      <c r="E137" s="70"/>
      <c r="F137" s="70"/>
      <c r="G137" s="72"/>
      <c r="H137" s="72"/>
      <c r="I137" s="49"/>
      <c r="J137" s="49"/>
      <c r="K137" s="70"/>
      <c r="L137" s="294"/>
    </row>
    <row r="138" spans="1:13" s="47" customFormat="1">
      <c r="A138" s="72"/>
      <c r="B138" s="72"/>
      <c r="C138" s="72"/>
      <c r="D138" s="72"/>
      <c r="E138" s="72"/>
      <c r="F138" s="72"/>
      <c r="G138" s="72"/>
      <c r="H138" s="72"/>
      <c r="I138" s="49"/>
      <c r="J138" s="49"/>
      <c r="K138" s="72"/>
      <c r="L138" s="70"/>
    </row>
    <row r="139" spans="1:13" s="47" customFormat="1">
      <c r="A139" s="70"/>
      <c r="B139" s="70"/>
      <c r="C139" s="70"/>
      <c r="D139" s="70"/>
      <c r="E139" s="70"/>
      <c r="F139" s="70"/>
      <c r="G139" s="70"/>
      <c r="H139" s="70"/>
      <c r="I139" s="49"/>
      <c r="J139" s="74"/>
      <c r="K139" s="70"/>
      <c r="L139" s="294"/>
    </row>
    <row r="140" spans="1:13" s="47" customFormat="1">
      <c r="A140" s="70"/>
      <c r="B140" s="70"/>
      <c r="C140" s="70"/>
      <c r="D140" s="70"/>
      <c r="E140" s="70"/>
      <c r="F140" s="70"/>
      <c r="G140" s="70"/>
      <c r="H140" s="70"/>
      <c r="I140" s="74"/>
      <c r="J140" s="49"/>
      <c r="K140" s="70"/>
      <c r="L140" s="294"/>
    </row>
    <row r="141" spans="1:13" s="72" customFormat="1">
      <c r="I141" s="49"/>
      <c r="J141" s="49"/>
      <c r="K141" s="70"/>
      <c r="L141" s="287"/>
      <c r="M141" s="49"/>
    </row>
    <row r="142" spans="1:13" s="47" customFormat="1">
      <c r="A142" s="44"/>
      <c r="B142" s="376"/>
      <c r="C142" s="376"/>
      <c r="D142" s="376"/>
      <c r="E142" s="376"/>
      <c r="F142" s="376"/>
      <c r="G142" s="376"/>
      <c r="H142" s="44"/>
      <c r="I142" s="49"/>
      <c r="J142" s="49"/>
      <c r="K142" s="70"/>
    </row>
    <row r="143" spans="1:13" s="47" customFormat="1">
      <c r="A143" s="44"/>
      <c r="B143" s="376"/>
      <c r="C143" s="376"/>
      <c r="D143" s="376"/>
      <c r="E143" s="376"/>
      <c r="F143" s="376"/>
      <c r="G143" s="376"/>
      <c r="H143" s="44"/>
      <c r="I143" s="49"/>
      <c r="J143" s="49"/>
      <c r="K143" s="70"/>
    </row>
    <row r="144" spans="1:13" s="47" customFormat="1">
      <c r="H144" s="70"/>
      <c r="I144" s="49"/>
      <c r="J144" s="49"/>
      <c r="K144" s="70"/>
    </row>
    <row r="145" spans="1:41" s="47" customFormat="1">
      <c r="H145" s="70"/>
      <c r="I145" s="49"/>
      <c r="J145" s="49"/>
      <c r="K145" s="70"/>
    </row>
    <row r="146" spans="1:41" s="47" customFormat="1">
      <c r="H146" s="70"/>
      <c r="I146" s="49"/>
      <c r="J146" s="49"/>
      <c r="K146" s="70"/>
    </row>
    <row r="147" spans="1:41" s="47" customFormat="1">
      <c r="H147" s="70"/>
      <c r="I147" s="49"/>
      <c r="J147" s="49"/>
      <c r="K147" s="70"/>
    </row>
    <row r="148" spans="1:41" s="47" customFormat="1">
      <c r="H148" s="70"/>
      <c r="I148" s="49"/>
      <c r="J148" s="49"/>
      <c r="K148" s="70"/>
    </row>
    <row r="149" spans="1:41" s="47" customFormat="1">
      <c r="H149" s="70"/>
      <c r="I149" s="49"/>
      <c r="J149" s="49"/>
      <c r="K149" s="70"/>
    </row>
    <row r="150" spans="1:41" s="47" customFormat="1">
      <c r="H150" s="70"/>
      <c r="I150" s="49"/>
      <c r="J150" s="49"/>
      <c r="K150" s="70"/>
    </row>
    <row r="151" spans="1:41" s="238" customFormat="1">
      <c r="A151" s="295"/>
      <c r="B151" s="295"/>
      <c r="C151" s="295"/>
      <c r="D151" s="295"/>
      <c r="E151" s="295"/>
      <c r="F151" s="295"/>
      <c r="G151" s="296"/>
      <c r="H151" s="296"/>
      <c r="I151" s="297"/>
      <c r="J151" s="298"/>
      <c r="K151" s="296"/>
      <c r="L151" s="299"/>
    </row>
    <row r="152" spans="1:41" s="238" customFormat="1">
      <c r="A152" s="295"/>
      <c r="B152" s="295"/>
      <c r="C152" s="295"/>
      <c r="D152" s="295"/>
      <c r="E152" s="295"/>
      <c r="F152" s="295"/>
      <c r="G152" s="300"/>
      <c r="H152" s="300"/>
      <c r="I152" s="297"/>
      <c r="J152" s="298"/>
      <c r="K152" s="296"/>
      <c r="L152" s="299"/>
    </row>
    <row r="153" spans="1:41" s="47" customFormat="1">
      <c r="A153" s="70"/>
      <c r="B153" s="70"/>
      <c r="C153" s="70"/>
      <c r="D153" s="72"/>
      <c r="E153" s="72"/>
      <c r="F153" s="70"/>
      <c r="G153" s="70"/>
      <c r="H153" s="70"/>
      <c r="I153" s="293"/>
      <c r="J153" s="74"/>
      <c r="K153" s="70"/>
      <c r="L153" s="294"/>
    </row>
    <row r="154" spans="1:41" s="47" customFormat="1">
      <c r="A154" s="70"/>
      <c r="B154" s="70"/>
      <c r="C154" s="70"/>
      <c r="D154" s="72"/>
      <c r="E154" s="72"/>
      <c r="F154" s="70"/>
      <c r="G154" s="70"/>
      <c r="H154" s="70"/>
      <c r="I154" s="293"/>
      <c r="J154" s="74"/>
      <c r="K154" s="70"/>
      <c r="L154" s="294"/>
    </row>
    <row r="155" spans="1:41" s="47" customFormat="1">
      <c r="A155" s="70"/>
      <c r="B155" s="70"/>
      <c r="C155" s="70"/>
      <c r="D155" s="72"/>
      <c r="E155" s="72"/>
      <c r="F155" s="70"/>
      <c r="G155" s="70"/>
      <c r="H155" s="70"/>
      <c r="I155" s="293"/>
      <c r="J155" s="49"/>
      <c r="K155" s="70"/>
      <c r="L155" s="294"/>
    </row>
    <row r="156" spans="1:41">
      <c r="A156" s="70"/>
      <c r="B156" s="70"/>
      <c r="C156" s="70"/>
      <c r="D156" s="72"/>
      <c r="E156" s="72"/>
      <c r="F156" s="70"/>
      <c r="G156" s="70"/>
      <c r="H156" s="70"/>
      <c r="I156" s="293"/>
      <c r="J156" s="74"/>
      <c r="K156" s="70"/>
      <c r="L156" s="294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</row>
    <row r="157" spans="1:41">
      <c r="A157" s="72"/>
      <c r="B157" s="72"/>
      <c r="C157" s="72"/>
      <c r="D157" s="72"/>
      <c r="E157" s="72"/>
      <c r="F157" s="70"/>
      <c r="G157" s="301"/>
      <c r="H157" s="301"/>
      <c r="I157" s="293"/>
      <c r="J157" s="74"/>
      <c r="K157" s="70"/>
      <c r="L157" s="294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</row>
    <row r="158" spans="1:41">
      <c r="A158" s="72"/>
      <c r="B158" s="72"/>
      <c r="C158" s="72"/>
      <c r="D158" s="72"/>
      <c r="E158" s="72"/>
      <c r="F158" s="70"/>
      <c r="G158" s="70"/>
      <c r="H158" s="70"/>
      <c r="I158" s="293"/>
      <c r="J158" s="74"/>
      <c r="K158" s="70"/>
      <c r="L158" s="294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</row>
    <row r="159" spans="1:41">
      <c r="A159" s="70"/>
      <c r="B159" s="70"/>
      <c r="C159" s="70"/>
      <c r="D159" s="72"/>
      <c r="E159" s="72"/>
      <c r="F159" s="70"/>
      <c r="G159" s="70"/>
      <c r="H159" s="70"/>
      <c r="I159" s="293"/>
      <c r="J159" s="49"/>
      <c r="K159" s="70"/>
      <c r="L159" s="294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</row>
    <row r="160" spans="1:41">
      <c r="A160" s="70"/>
      <c r="B160" s="70"/>
      <c r="C160" s="70"/>
      <c r="D160" s="72"/>
      <c r="E160" s="72"/>
      <c r="F160" s="70"/>
      <c r="G160" s="70"/>
      <c r="H160" s="70"/>
      <c r="I160" s="293"/>
      <c r="J160" s="49"/>
      <c r="K160" s="70"/>
      <c r="L160" s="294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</row>
    <row r="161" spans="1:41">
      <c r="A161" s="70"/>
      <c r="B161" s="70"/>
      <c r="C161" s="70"/>
      <c r="D161" s="72"/>
      <c r="E161" s="72"/>
      <c r="F161" s="70"/>
      <c r="G161" s="70"/>
      <c r="H161" s="70"/>
      <c r="I161" s="293"/>
      <c r="J161" s="74"/>
      <c r="K161" s="70"/>
      <c r="L161" s="294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</row>
    <row r="162" spans="1:41">
      <c r="A162" s="70"/>
      <c r="B162" s="70"/>
      <c r="C162" s="70"/>
      <c r="D162" s="72"/>
      <c r="E162" s="72"/>
      <c r="F162" s="70"/>
      <c r="G162" s="70"/>
      <c r="H162" s="70"/>
      <c r="I162" s="293"/>
      <c r="J162" s="74"/>
      <c r="K162" s="70"/>
      <c r="L162" s="294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</row>
    <row r="163" spans="1:41">
      <c r="A163" s="70"/>
      <c r="B163" s="70"/>
      <c r="C163" s="70"/>
      <c r="D163" s="72"/>
      <c r="E163" s="72"/>
      <c r="F163" s="70"/>
      <c r="G163" s="70"/>
      <c r="H163" s="70"/>
      <c r="I163" s="293"/>
      <c r="J163" s="74"/>
      <c r="K163" s="70"/>
      <c r="L163" s="294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</row>
    <row r="164" spans="1:41">
      <c r="A164" s="70"/>
      <c r="B164" s="70"/>
      <c r="C164" s="72"/>
      <c r="D164" s="72"/>
      <c r="E164" s="72"/>
      <c r="F164" s="70"/>
      <c r="G164" s="70"/>
      <c r="H164" s="70"/>
      <c r="I164" s="49"/>
      <c r="J164" s="49"/>
      <c r="K164" s="70"/>
      <c r="L164" s="294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</row>
    <row r="165" spans="1:41">
      <c r="A165" s="70"/>
      <c r="B165" s="70"/>
      <c r="C165" s="70"/>
      <c r="D165" s="72"/>
      <c r="E165" s="72"/>
      <c r="F165" s="70"/>
      <c r="G165" s="70"/>
      <c r="H165" s="70"/>
      <c r="I165" s="49"/>
      <c r="J165" s="49"/>
      <c r="K165" s="70"/>
      <c r="L165" s="294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</row>
    <row r="166" spans="1:41">
      <c r="A166" s="70"/>
      <c r="B166" s="70"/>
      <c r="C166" s="70"/>
      <c r="D166" s="72"/>
      <c r="E166" s="72"/>
      <c r="F166" s="70"/>
      <c r="G166" s="70"/>
      <c r="H166" s="70"/>
      <c r="I166" s="293"/>
      <c r="J166" s="74"/>
      <c r="K166" s="70"/>
      <c r="L166" s="294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</row>
    <row r="167" spans="1:41">
      <c r="A167" s="70"/>
      <c r="B167" s="70"/>
      <c r="C167" s="70"/>
      <c r="D167" s="72"/>
      <c r="E167" s="72"/>
      <c r="F167" s="70"/>
      <c r="G167" s="70"/>
      <c r="H167" s="70"/>
      <c r="I167" s="293"/>
      <c r="J167" s="74"/>
      <c r="K167" s="70"/>
      <c r="L167" s="294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</row>
    <row r="168" spans="1:41">
      <c r="A168" s="70"/>
      <c r="B168" s="70"/>
      <c r="C168" s="70"/>
      <c r="D168" s="72"/>
      <c r="E168" s="72"/>
      <c r="F168" s="72"/>
      <c r="G168" s="72"/>
      <c r="H168" s="72"/>
      <c r="I168" s="293"/>
      <c r="J168" s="74"/>
      <c r="K168" s="70"/>
      <c r="L168" s="294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</row>
    <row r="169" spans="1:41">
      <c r="A169" s="70"/>
      <c r="B169" s="70"/>
      <c r="C169" s="70"/>
      <c r="D169" s="72"/>
      <c r="E169" s="72"/>
      <c r="F169" s="70"/>
      <c r="G169" s="70"/>
      <c r="H169" s="70"/>
      <c r="I169" s="293"/>
      <c r="J169" s="49"/>
      <c r="K169" s="70"/>
      <c r="L169" s="294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</row>
    <row r="170" spans="1:41">
      <c r="A170" s="70"/>
      <c r="B170" s="70"/>
      <c r="C170" s="70"/>
      <c r="D170" s="72"/>
      <c r="E170" s="72"/>
      <c r="F170" s="70"/>
      <c r="G170" s="301"/>
      <c r="H170" s="301"/>
      <c r="I170" s="293"/>
      <c r="J170" s="49"/>
      <c r="K170" s="70"/>
      <c r="L170" s="294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</row>
    <row r="171" spans="1:41">
      <c r="A171" s="70"/>
      <c r="B171" s="70"/>
      <c r="C171" s="70"/>
      <c r="D171" s="72"/>
      <c r="E171" s="72"/>
      <c r="F171" s="70"/>
      <c r="G171" s="301"/>
      <c r="H171" s="301"/>
      <c r="I171" s="293"/>
      <c r="J171" s="49"/>
      <c r="K171" s="70"/>
      <c r="L171" s="294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</row>
    <row r="172" spans="1:41">
      <c r="A172" s="136"/>
      <c r="B172" s="72"/>
      <c r="C172" s="70"/>
      <c r="D172" s="72"/>
      <c r="E172" s="72"/>
      <c r="F172" s="70"/>
      <c r="G172" s="301"/>
      <c r="H172" s="301"/>
      <c r="I172" s="74"/>
      <c r="J172" s="74"/>
      <c r="K172" s="72"/>
      <c r="L172" s="70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</row>
    <row r="173" spans="1:41">
      <c r="A173" s="136"/>
      <c r="B173" s="72"/>
      <c r="C173" s="72"/>
      <c r="D173" s="72"/>
      <c r="E173" s="72"/>
      <c r="F173" s="72"/>
      <c r="G173" s="72"/>
      <c r="H173" s="72"/>
      <c r="I173" s="74"/>
      <c r="J173" s="74"/>
      <c r="K173" s="72"/>
      <c r="L173" s="294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</row>
    <row r="174" spans="1:41">
      <c r="A174" s="44"/>
      <c r="B174" s="376"/>
      <c r="C174" s="376"/>
      <c r="D174" s="376"/>
      <c r="E174" s="376"/>
      <c r="F174" s="376"/>
      <c r="G174" s="376"/>
      <c r="H174" s="44"/>
      <c r="I174" s="49"/>
      <c r="J174" s="49"/>
      <c r="K174" s="70"/>
      <c r="L174" s="70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</row>
    <row r="175" spans="1:41">
      <c r="A175" s="47"/>
      <c r="B175" s="47"/>
      <c r="C175" s="47"/>
      <c r="D175" s="47"/>
      <c r="E175" s="47"/>
      <c r="F175" s="47"/>
      <c r="G175" s="47"/>
      <c r="H175" s="70"/>
      <c r="I175" s="49"/>
      <c r="J175" s="49"/>
      <c r="K175" s="70"/>
      <c r="L175" s="47"/>
    </row>
    <row r="176" spans="1:41">
      <c r="A176" s="70"/>
      <c r="B176" s="72"/>
      <c r="C176" s="72"/>
      <c r="D176" s="72"/>
      <c r="E176" s="72"/>
      <c r="F176" s="72"/>
      <c r="G176" s="70"/>
      <c r="H176" s="70"/>
      <c r="I176" s="49"/>
      <c r="J176" s="49"/>
      <c r="K176" s="70"/>
      <c r="L176" s="294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</row>
    <row r="177" spans="1:41">
      <c r="A177" s="70"/>
      <c r="B177" s="70"/>
      <c r="C177" s="70"/>
      <c r="D177" s="70"/>
      <c r="E177" s="72"/>
      <c r="F177" s="70"/>
      <c r="G177" s="70"/>
      <c r="H177" s="70"/>
      <c r="I177" s="49"/>
      <c r="J177" s="49"/>
      <c r="K177" s="70"/>
      <c r="L177" s="294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</row>
    <row r="178" spans="1:41">
      <c r="A178" s="70"/>
      <c r="B178" s="70"/>
      <c r="C178" s="70"/>
      <c r="D178" s="70"/>
      <c r="E178" s="72"/>
      <c r="F178" s="70"/>
      <c r="G178" s="70"/>
      <c r="H178" s="70"/>
      <c r="I178" s="49"/>
      <c r="J178" s="49"/>
      <c r="K178" s="70"/>
      <c r="L178" s="294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</row>
    <row r="179" spans="1:41" s="260" customFormat="1">
      <c r="A179" s="212"/>
      <c r="B179" s="212"/>
      <c r="C179" s="213"/>
      <c r="D179" s="213"/>
      <c r="E179" s="213"/>
      <c r="F179" s="212"/>
      <c r="G179" s="214"/>
      <c r="H179" s="214"/>
      <c r="I179" s="214"/>
      <c r="J179" s="214"/>
      <c r="K179" s="212"/>
      <c r="L179" s="302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</row>
    <row r="180" spans="1:41" s="260" customFormat="1">
      <c r="A180" s="212"/>
      <c r="B180" s="212"/>
      <c r="C180" s="213"/>
      <c r="D180" s="213"/>
      <c r="E180" s="213"/>
      <c r="F180" s="212"/>
      <c r="G180" s="214"/>
      <c r="H180" s="214"/>
      <c r="I180" s="214"/>
      <c r="J180" s="214"/>
      <c r="K180" s="212"/>
      <c r="L180" s="302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</row>
    <row r="181" spans="1:41" s="260" customFormat="1">
      <c r="A181" s="212"/>
      <c r="B181" s="212"/>
      <c r="C181" s="213"/>
      <c r="D181" s="213"/>
      <c r="E181" s="213"/>
      <c r="F181" s="212"/>
      <c r="G181" s="214"/>
      <c r="H181" s="214"/>
      <c r="I181" s="214"/>
      <c r="J181" s="214"/>
      <c r="K181" s="212"/>
      <c r="L181" s="302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</row>
    <row r="182" spans="1:41">
      <c r="A182" s="70"/>
      <c r="B182" s="70"/>
      <c r="C182" s="72"/>
      <c r="D182" s="72"/>
      <c r="E182" s="72"/>
      <c r="F182" s="70"/>
      <c r="G182" s="72"/>
      <c r="H182" s="72"/>
      <c r="I182" s="293"/>
      <c r="J182" s="74"/>
      <c r="K182" s="70"/>
      <c r="L182" s="294"/>
    </row>
    <row r="183" spans="1:41" s="260" customFormat="1">
      <c r="A183" s="212"/>
      <c r="B183" s="212"/>
      <c r="C183" s="212"/>
      <c r="D183" s="212"/>
      <c r="E183" s="213"/>
      <c r="F183" s="212"/>
      <c r="G183" s="214"/>
      <c r="H183" s="214"/>
      <c r="I183" s="214"/>
      <c r="J183" s="214"/>
      <c r="K183" s="212"/>
      <c r="L183" s="302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</row>
    <row r="184" spans="1:41" s="260" customFormat="1">
      <c r="A184" s="212"/>
      <c r="B184" s="212"/>
      <c r="C184" s="212"/>
      <c r="D184" s="212"/>
      <c r="E184" s="213"/>
      <c r="F184" s="212"/>
      <c r="G184" s="214"/>
      <c r="H184" s="214"/>
      <c r="I184" s="214"/>
      <c r="J184" s="214"/>
      <c r="K184" s="212"/>
      <c r="L184" s="302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</row>
    <row r="185" spans="1:41" s="260" customFormat="1">
      <c r="A185" s="212"/>
      <c r="B185" s="212"/>
      <c r="C185" s="212"/>
      <c r="D185" s="212"/>
      <c r="E185" s="213"/>
      <c r="F185" s="212"/>
      <c r="G185" s="214"/>
      <c r="H185" s="214"/>
      <c r="I185" s="214"/>
      <c r="J185" s="214"/>
      <c r="K185" s="212"/>
      <c r="L185" s="302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</row>
    <row r="186" spans="1:41" s="260" customFormat="1">
      <c r="A186" s="212"/>
      <c r="B186" s="212"/>
      <c r="C186" s="212"/>
      <c r="D186" s="212"/>
      <c r="E186" s="213"/>
      <c r="F186" s="212"/>
      <c r="G186" s="214"/>
      <c r="H186" s="214"/>
      <c r="I186" s="214"/>
      <c r="J186" s="214"/>
      <c r="K186" s="212"/>
      <c r="L186" s="302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</row>
    <row r="187" spans="1:41">
      <c r="A187" s="301"/>
      <c r="B187" s="70"/>
      <c r="C187" s="72"/>
      <c r="D187" s="72"/>
      <c r="E187" s="72"/>
      <c r="F187" s="70"/>
      <c r="G187" s="70"/>
      <c r="H187" s="70"/>
      <c r="I187" s="74"/>
      <c r="J187" s="74"/>
      <c r="K187" s="72"/>
      <c r="L187" s="303"/>
    </row>
    <row r="188" spans="1:41">
      <c r="A188" s="301"/>
      <c r="B188" s="70"/>
      <c r="C188" s="72"/>
      <c r="D188" s="72"/>
      <c r="E188" s="72"/>
      <c r="F188" s="70"/>
      <c r="G188" s="72"/>
      <c r="H188" s="72"/>
      <c r="I188" s="74"/>
      <c r="J188" s="74"/>
      <c r="K188" s="72"/>
      <c r="L188" s="74"/>
    </row>
    <row r="189" spans="1:41" s="56" customFormat="1">
      <c r="A189" s="70"/>
      <c r="B189" s="70"/>
      <c r="C189" s="70"/>
      <c r="D189" s="70"/>
      <c r="E189" s="70"/>
      <c r="F189" s="70"/>
      <c r="G189" s="70"/>
      <c r="H189" s="70"/>
      <c r="I189" s="49"/>
      <c r="J189" s="49"/>
      <c r="K189" s="70"/>
      <c r="L189" s="70"/>
    </row>
    <row r="190" spans="1:41" s="255" customFormat="1">
      <c r="A190" s="212"/>
      <c r="B190" s="212"/>
      <c r="C190" s="213"/>
      <c r="D190" s="213"/>
      <c r="E190" s="213"/>
      <c r="F190" s="212"/>
      <c r="G190" s="214"/>
      <c r="H190" s="214"/>
      <c r="I190" s="214"/>
      <c r="J190" s="214"/>
      <c r="K190" s="212"/>
      <c r="L190" s="30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</row>
    <row r="191" spans="1:41">
      <c r="A191" s="70"/>
      <c r="B191" s="70"/>
      <c r="C191" s="72"/>
      <c r="D191" s="72"/>
      <c r="E191" s="72"/>
      <c r="F191" s="70"/>
      <c r="G191" s="70"/>
      <c r="H191" s="70"/>
      <c r="I191" s="293"/>
      <c r="J191" s="74"/>
      <c r="K191" s="70"/>
      <c r="L191" s="294"/>
    </row>
    <row r="192" spans="1:41">
      <c r="A192" s="70"/>
      <c r="B192" s="70"/>
      <c r="C192" s="72"/>
      <c r="D192" s="72"/>
      <c r="E192" s="72"/>
      <c r="F192" s="70"/>
      <c r="G192" s="70"/>
      <c r="H192" s="70"/>
      <c r="I192" s="293"/>
      <c r="J192" s="74"/>
      <c r="K192" s="70"/>
      <c r="L192" s="294"/>
    </row>
    <row r="193" spans="1:15">
      <c r="A193" s="70"/>
      <c r="B193" s="70"/>
      <c r="C193" s="301"/>
      <c r="D193" s="301"/>
      <c r="E193" s="301"/>
      <c r="F193" s="70"/>
      <c r="G193" s="70"/>
      <c r="H193" s="70"/>
      <c r="I193" s="74"/>
      <c r="J193" s="74"/>
      <c r="K193" s="70"/>
      <c r="L193" s="294"/>
    </row>
    <row r="194" spans="1:15">
      <c r="A194" s="70"/>
      <c r="B194" s="70"/>
      <c r="C194" s="301"/>
      <c r="D194" s="301"/>
      <c r="E194" s="301"/>
      <c r="F194" s="70"/>
      <c r="G194" s="70"/>
      <c r="H194" s="70"/>
      <c r="I194" s="74"/>
      <c r="J194" s="74"/>
      <c r="K194" s="70"/>
      <c r="L194" s="294"/>
    </row>
    <row r="195" spans="1:15">
      <c r="A195" s="70"/>
      <c r="B195" s="70"/>
      <c r="C195" s="72"/>
      <c r="D195" s="72"/>
      <c r="E195" s="70"/>
      <c r="F195" s="70"/>
      <c r="G195" s="70"/>
      <c r="H195" s="70"/>
      <c r="I195" s="49"/>
      <c r="J195" s="49"/>
      <c r="K195" s="70"/>
      <c r="L195" s="294"/>
    </row>
    <row r="196" spans="1:15">
      <c r="A196" s="70"/>
      <c r="B196" s="70"/>
      <c r="C196" s="70"/>
      <c r="D196" s="70"/>
      <c r="E196" s="70"/>
      <c r="F196" s="70"/>
      <c r="G196" s="70"/>
      <c r="H196" s="70"/>
      <c r="I196" s="293"/>
      <c r="J196" s="74"/>
      <c r="K196" s="70"/>
      <c r="L196" s="294"/>
    </row>
    <row r="197" spans="1:15">
      <c r="A197" s="70"/>
      <c r="B197" s="70"/>
      <c r="C197" s="70"/>
      <c r="D197" s="70"/>
      <c r="E197" s="70"/>
      <c r="F197" s="70"/>
      <c r="G197" s="70"/>
      <c r="H197" s="70"/>
      <c r="I197" s="49"/>
      <c r="J197" s="49"/>
      <c r="K197" s="70"/>
      <c r="L197" s="294"/>
    </row>
    <row r="198" spans="1:15">
      <c r="A198" s="70"/>
      <c r="B198" s="70"/>
      <c r="C198" s="72"/>
      <c r="D198" s="72"/>
      <c r="E198" s="70"/>
      <c r="F198" s="70"/>
      <c r="G198" s="70"/>
      <c r="H198" s="70"/>
      <c r="I198" s="49"/>
      <c r="J198" s="49"/>
      <c r="K198" s="70"/>
      <c r="L198" s="294"/>
    </row>
    <row r="199" spans="1:15">
      <c r="A199" s="70"/>
      <c r="B199" s="70"/>
      <c r="C199" s="72"/>
      <c r="D199" s="72"/>
      <c r="E199" s="70"/>
      <c r="F199" s="70"/>
      <c r="G199" s="70"/>
      <c r="H199" s="70"/>
      <c r="I199" s="49"/>
      <c r="J199" s="49"/>
      <c r="K199" s="70"/>
      <c r="L199" s="294"/>
    </row>
    <row r="200" spans="1:15">
      <c r="A200" s="70"/>
      <c r="B200" s="70"/>
      <c r="C200" s="72"/>
      <c r="D200" s="72"/>
      <c r="E200" s="70"/>
      <c r="F200" s="70"/>
      <c r="G200" s="70"/>
      <c r="H200" s="70"/>
      <c r="I200" s="49"/>
      <c r="J200" s="49"/>
      <c r="K200" s="70"/>
      <c r="L200" s="294"/>
    </row>
    <row r="201" spans="1:15">
      <c r="A201" s="70"/>
      <c r="B201" s="70"/>
      <c r="C201" s="72"/>
      <c r="D201" s="72"/>
      <c r="E201" s="70"/>
      <c r="F201" s="70"/>
      <c r="G201" s="70"/>
      <c r="H201" s="70"/>
      <c r="I201" s="49"/>
      <c r="J201" s="49"/>
      <c r="K201" s="70"/>
      <c r="L201" s="294"/>
    </row>
    <row r="202" spans="1:15" s="56" customFormat="1">
      <c r="A202" s="70"/>
      <c r="B202" s="70"/>
      <c r="C202" s="72"/>
      <c r="D202" s="72"/>
      <c r="E202" s="70"/>
      <c r="F202" s="70"/>
      <c r="G202" s="70"/>
      <c r="H202" s="70"/>
      <c r="I202" s="49"/>
      <c r="J202" s="49"/>
      <c r="K202" s="70"/>
      <c r="L202" s="294"/>
      <c r="M202" s="49"/>
      <c r="N202" s="72"/>
      <c r="O202" s="72"/>
    </row>
    <row r="203" spans="1:15">
      <c r="A203" s="72"/>
      <c r="B203" s="70"/>
      <c r="C203" s="72"/>
      <c r="D203" s="72"/>
      <c r="E203" s="70"/>
      <c r="F203" s="70"/>
      <c r="G203" s="70"/>
      <c r="H203" s="70"/>
      <c r="I203" s="74"/>
      <c r="J203" s="49"/>
      <c r="K203" s="70"/>
      <c r="L203" s="294"/>
    </row>
    <row r="204" spans="1:15">
      <c r="A204" s="70"/>
      <c r="B204" s="70"/>
      <c r="C204" s="72"/>
      <c r="D204" s="72"/>
      <c r="E204" s="70"/>
      <c r="F204" s="70"/>
      <c r="G204" s="70"/>
      <c r="H204" s="70"/>
      <c r="I204" s="49"/>
      <c r="J204" s="49"/>
      <c r="K204" s="70"/>
      <c r="L204" s="294"/>
    </row>
    <row r="205" spans="1:15">
      <c r="A205" s="301"/>
      <c r="B205" s="301"/>
      <c r="C205" s="301"/>
      <c r="D205" s="301"/>
      <c r="E205" s="70"/>
      <c r="F205" s="70"/>
      <c r="G205" s="70"/>
      <c r="H205" s="70"/>
      <c r="I205" s="74"/>
      <c r="J205" s="74"/>
      <c r="K205" s="72"/>
      <c r="L205" s="70"/>
    </row>
    <row r="206" spans="1:15" s="47" customFormat="1">
      <c r="A206" s="44"/>
      <c r="B206" s="376"/>
      <c r="C206" s="376"/>
      <c r="D206" s="376"/>
      <c r="E206" s="376"/>
      <c r="F206" s="376"/>
      <c r="G206" s="376"/>
      <c r="H206" s="44"/>
      <c r="I206" s="49"/>
      <c r="J206" s="49"/>
      <c r="K206" s="70"/>
      <c r="L206" s="294"/>
    </row>
    <row r="207" spans="1:15">
      <c r="A207" s="47"/>
      <c r="B207" s="47"/>
      <c r="C207" s="47"/>
      <c r="D207" s="47"/>
      <c r="E207" s="47"/>
      <c r="F207" s="47"/>
      <c r="G207" s="47"/>
      <c r="H207" s="70"/>
      <c r="I207" s="49"/>
      <c r="J207" s="49"/>
      <c r="K207" s="70"/>
      <c r="L207" s="47"/>
    </row>
    <row r="208" spans="1:15">
      <c r="A208" s="70"/>
      <c r="B208" s="70"/>
      <c r="C208" s="70"/>
      <c r="D208" s="70"/>
      <c r="E208" s="70"/>
      <c r="F208" s="70"/>
      <c r="G208" s="70"/>
      <c r="H208" s="70"/>
      <c r="I208" s="293"/>
      <c r="J208" s="49"/>
      <c r="K208" s="70"/>
      <c r="L208" s="294"/>
    </row>
    <row r="209" spans="1:12">
      <c r="A209" s="301"/>
      <c r="B209" s="301"/>
      <c r="C209" s="301"/>
      <c r="D209" s="301"/>
      <c r="E209" s="301"/>
      <c r="F209" s="70"/>
      <c r="G209" s="301"/>
      <c r="H209" s="301"/>
      <c r="I209" s="74"/>
      <c r="J209" s="74"/>
      <c r="K209" s="70"/>
      <c r="L209" s="294"/>
    </row>
    <row r="210" spans="1:12">
      <c r="A210" s="70"/>
      <c r="B210" s="70"/>
      <c r="C210" s="70"/>
      <c r="D210" s="70"/>
      <c r="E210" s="70"/>
      <c r="F210" s="70"/>
      <c r="G210" s="70"/>
      <c r="H210" s="70"/>
      <c r="I210" s="49"/>
      <c r="J210" s="74"/>
      <c r="K210" s="70"/>
      <c r="L210" s="294"/>
    </row>
    <row r="211" spans="1:12">
      <c r="A211" s="70"/>
      <c r="B211" s="70"/>
      <c r="C211" s="70"/>
      <c r="D211" s="70"/>
      <c r="E211" s="70"/>
      <c r="F211" s="70"/>
      <c r="G211" s="70"/>
      <c r="H211" s="70"/>
      <c r="I211" s="49"/>
      <c r="J211" s="74"/>
      <c r="K211" s="70"/>
      <c r="L211" s="294"/>
    </row>
    <row r="212" spans="1:12">
      <c r="A212" s="70"/>
      <c r="B212" s="70"/>
      <c r="C212" s="70"/>
      <c r="D212" s="70"/>
      <c r="E212" s="70"/>
      <c r="F212" s="70"/>
      <c r="G212" s="70"/>
      <c r="H212" s="70"/>
      <c r="I212" s="74"/>
      <c r="J212" s="74"/>
      <c r="K212" s="70"/>
      <c r="L212" s="294"/>
    </row>
    <row r="213" spans="1:12">
      <c r="A213" s="70"/>
      <c r="B213" s="70"/>
      <c r="C213" s="70"/>
      <c r="D213" s="70"/>
      <c r="E213" s="70"/>
      <c r="F213" s="70"/>
      <c r="G213" s="70"/>
      <c r="H213" s="70"/>
      <c r="I213" s="49"/>
      <c r="J213" s="49"/>
      <c r="K213" s="70"/>
      <c r="L213" s="294"/>
    </row>
    <row r="214" spans="1:12">
      <c r="A214" s="70"/>
      <c r="B214" s="70"/>
      <c r="C214" s="70"/>
      <c r="D214" s="304"/>
      <c r="E214" s="70"/>
      <c r="F214" s="70"/>
      <c r="G214" s="70"/>
      <c r="H214" s="70"/>
      <c r="I214" s="49"/>
      <c r="J214" s="49"/>
      <c r="K214" s="70"/>
      <c r="L214" s="294"/>
    </row>
    <row r="215" spans="1:12">
      <c r="A215" s="70"/>
      <c r="B215" s="70"/>
      <c r="C215" s="70"/>
      <c r="D215" s="70"/>
      <c r="E215" s="70"/>
      <c r="F215" s="70"/>
      <c r="G215" s="70"/>
      <c r="H215" s="70"/>
      <c r="I215" s="49"/>
      <c r="J215" s="49"/>
      <c r="K215" s="70"/>
      <c r="L215" s="294"/>
    </row>
    <row r="216" spans="1:12">
      <c r="A216" s="70"/>
      <c r="B216" s="70"/>
      <c r="C216" s="70"/>
      <c r="D216" s="70"/>
      <c r="E216" s="70"/>
      <c r="F216" s="70"/>
      <c r="G216" s="70"/>
      <c r="H216" s="70"/>
      <c r="I216" s="49"/>
      <c r="J216" s="49"/>
      <c r="K216" s="70"/>
      <c r="L216" s="294"/>
    </row>
    <row r="217" spans="1:12">
      <c r="A217" s="70"/>
      <c r="B217" s="70"/>
      <c r="C217" s="70"/>
      <c r="D217" s="70"/>
      <c r="E217" s="70"/>
      <c r="F217" s="70"/>
      <c r="G217" s="70"/>
      <c r="H217" s="70"/>
      <c r="I217" s="49"/>
      <c r="J217" s="49"/>
      <c r="K217" s="70"/>
      <c r="L217" s="294"/>
    </row>
    <row r="218" spans="1:12">
      <c r="A218" s="70"/>
      <c r="B218" s="70"/>
      <c r="C218" s="70"/>
      <c r="D218" s="70"/>
      <c r="E218" s="70"/>
      <c r="F218" s="70"/>
      <c r="G218" s="70"/>
      <c r="H218" s="70"/>
      <c r="I218" s="49"/>
      <c r="J218" s="49"/>
      <c r="K218" s="70"/>
      <c r="L218" s="294"/>
    </row>
    <row r="219" spans="1:12">
      <c r="A219" s="70"/>
      <c r="B219" s="70"/>
      <c r="C219" s="70"/>
      <c r="D219" s="70"/>
      <c r="E219" s="70"/>
      <c r="F219" s="70"/>
      <c r="G219" s="70"/>
      <c r="H219" s="70"/>
      <c r="I219" s="49"/>
      <c r="J219" s="49"/>
      <c r="K219" s="70"/>
      <c r="L219" s="294"/>
    </row>
    <row r="220" spans="1:12">
      <c r="A220" s="70"/>
      <c r="B220" s="70"/>
      <c r="C220" s="70"/>
      <c r="D220" s="70"/>
      <c r="E220" s="70"/>
      <c r="F220" s="70"/>
      <c r="G220" s="70"/>
      <c r="H220" s="70"/>
      <c r="I220" s="49"/>
      <c r="J220" s="49"/>
      <c r="K220" s="136"/>
      <c r="L220" s="294"/>
    </row>
    <row r="221" spans="1:12">
      <c r="A221" s="72"/>
      <c r="B221" s="305"/>
      <c r="C221" s="305"/>
      <c r="D221" s="305"/>
      <c r="E221" s="70"/>
      <c r="F221" s="70"/>
      <c r="G221" s="70"/>
      <c r="H221" s="70"/>
      <c r="I221" s="49"/>
      <c r="J221" s="49"/>
      <c r="K221" s="136"/>
      <c r="L221" s="294"/>
    </row>
    <row r="222" spans="1:12">
      <c r="A222" s="72"/>
      <c r="B222" s="305"/>
      <c r="C222" s="305"/>
      <c r="D222" s="305"/>
      <c r="E222" s="70"/>
      <c r="F222" s="70"/>
      <c r="G222" s="70"/>
      <c r="H222" s="70"/>
      <c r="I222" s="49"/>
      <c r="J222" s="49"/>
      <c r="K222" s="136"/>
      <c r="L222" s="294"/>
    </row>
    <row r="223" spans="1:12">
      <c r="A223" s="72"/>
      <c r="B223" s="305"/>
      <c r="C223" s="305"/>
      <c r="D223" s="305"/>
      <c r="E223" s="70"/>
      <c r="F223" s="70"/>
      <c r="G223" s="70"/>
      <c r="H223" s="70"/>
      <c r="I223" s="49"/>
      <c r="J223" s="49"/>
      <c r="K223" s="136"/>
      <c r="L223" s="294"/>
    </row>
    <row r="224" spans="1:12">
      <c r="A224" s="72"/>
      <c r="B224" s="305"/>
      <c r="C224" s="305"/>
      <c r="D224" s="305"/>
      <c r="E224" s="70"/>
      <c r="F224" s="70"/>
      <c r="G224" s="70"/>
      <c r="H224" s="70"/>
      <c r="I224" s="49"/>
      <c r="J224" s="49"/>
      <c r="K224" s="136"/>
      <c r="L224" s="294"/>
    </row>
    <row r="225" spans="1:41">
      <c r="A225" s="70"/>
      <c r="B225" s="70"/>
      <c r="C225" s="70"/>
      <c r="D225" s="70"/>
      <c r="E225" s="70"/>
      <c r="F225" s="70"/>
      <c r="G225" s="70"/>
      <c r="H225" s="70"/>
      <c r="I225" s="49"/>
      <c r="J225" s="49"/>
      <c r="K225" s="136"/>
      <c r="L225" s="294"/>
    </row>
    <row r="226" spans="1:41" customFormat="1">
      <c r="A226" s="70"/>
      <c r="B226" s="70"/>
      <c r="C226" s="70"/>
      <c r="D226" s="70"/>
      <c r="E226" s="70"/>
      <c r="F226" s="70"/>
      <c r="G226" s="70"/>
      <c r="H226" s="70"/>
      <c r="I226" s="49"/>
      <c r="J226" s="49"/>
      <c r="K226" s="136"/>
      <c r="L226" s="294"/>
      <c r="N226" s="376"/>
      <c r="O226" s="376"/>
      <c r="P226" s="376"/>
      <c r="Q226" s="376"/>
      <c r="R226" s="376"/>
      <c r="S226" s="376"/>
    </row>
    <row r="227" spans="1:41" customFormat="1">
      <c r="A227" s="72"/>
      <c r="B227" s="70"/>
      <c r="C227" s="70"/>
      <c r="D227" s="70"/>
      <c r="E227" s="70"/>
      <c r="F227" s="70"/>
      <c r="G227" s="70"/>
      <c r="H227" s="70"/>
      <c r="I227" s="74"/>
      <c r="J227" s="49"/>
      <c r="K227" s="70"/>
      <c r="L227" s="294"/>
    </row>
    <row r="228" spans="1:41" s="124" customFormat="1">
      <c r="A228" s="72"/>
      <c r="B228" s="305"/>
      <c r="C228" s="305"/>
      <c r="D228" s="305"/>
      <c r="E228" s="305"/>
      <c r="F228" s="70"/>
      <c r="G228" s="305"/>
      <c r="H228" s="305"/>
      <c r="I228" s="74"/>
      <c r="J228" s="49"/>
      <c r="K228" s="70"/>
      <c r="L228" s="70"/>
      <c r="O228" s="376"/>
      <c r="P228" s="376"/>
      <c r="Q228" s="376"/>
      <c r="R228" s="376"/>
      <c r="S228" s="376"/>
      <c r="T228" s="376"/>
    </row>
    <row r="229" spans="1:41" customFormat="1">
      <c r="A229" s="306"/>
      <c r="B229" s="306"/>
      <c r="C229" s="306"/>
      <c r="D229" s="306"/>
      <c r="E229" s="306"/>
      <c r="F229" s="306"/>
      <c r="G229" s="306"/>
      <c r="H229" s="306"/>
      <c r="I229" s="307"/>
      <c r="J229" s="308"/>
      <c r="K229" s="72"/>
      <c r="L229" s="308"/>
    </row>
    <row r="230" spans="1:41" s="65" customFormat="1">
      <c r="A230" s="306"/>
      <c r="B230" s="306"/>
      <c r="C230" s="306"/>
      <c r="D230" s="306"/>
      <c r="E230" s="306"/>
      <c r="F230" s="306"/>
      <c r="G230" s="306"/>
      <c r="H230" s="306"/>
      <c r="I230" s="307"/>
      <c r="J230" s="308"/>
      <c r="K230" s="72"/>
      <c r="L230" s="308"/>
    </row>
    <row r="231" spans="1:41" s="65" customFormat="1">
      <c r="A231" s="306"/>
      <c r="B231" s="306"/>
      <c r="C231" s="306"/>
      <c r="D231" s="306"/>
      <c r="E231" s="306"/>
      <c r="F231" s="306"/>
      <c r="G231" s="306"/>
      <c r="H231" s="306"/>
      <c r="I231" s="307"/>
      <c r="J231" s="308"/>
      <c r="K231" s="72"/>
      <c r="L231" s="308"/>
    </row>
    <row r="232" spans="1:41" customFormat="1">
      <c r="A232" s="44"/>
      <c r="B232" s="376"/>
      <c r="C232" s="376"/>
      <c r="D232" s="376"/>
      <c r="E232" s="376"/>
      <c r="F232" s="376"/>
      <c r="G232" s="376"/>
      <c r="H232" s="44"/>
      <c r="I232" s="49"/>
      <c r="J232" s="49"/>
      <c r="K232" s="70"/>
      <c r="L232" s="47"/>
    </row>
    <row r="233" spans="1:41">
      <c r="A233" s="70"/>
      <c r="B233" s="70"/>
      <c r="C233" s="70"/>
      <c r="D233" s="70"/>
      <c r="E233" s="72"/>
      <c r="F233" s="70"/>
      <c r="G233" s="70"/>
      <c r="H233" s="70"/>
      <c r="I233" s="49"/>
      <c r="J233" s="49"/>
      <c r="K233" s="70"/>
      <c r="L233" s="294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</row>
    <row r="234" spans="1:41" s="65" customFormat="1">
      <c r="A234" s="301"/>
      <c r="B234" s="301"/>
      <c r="C234" s="301"/>
      <c r="D234" s="301"/>
      <c r="E234" s="301"/>
      <c r="F234" s="70"/>
      <c r="G234" s="301"/>
      <c r="H234" s="301"/>
      <c r="I234" s="293"/>
      <c r="J234" s="49"/>
      <c r="K234" s="301"/>
      <c r="L234" s="309"/>
    </row>
    <row r="235" spans="1:41">
      <c r="A235" s="70"/>
      <c r="B235" s="70"/>
      <c r="C235" s="70"/>
      <c r="D235" s="70"/>
      <c r="E235" s="70"/>
      <c r="F235" s="70"/>
      <c r="G235" s="70"/>
      <c r="H235" s="70"/>
      <c r="I235" s="293"/>
      <c r="J235" s="49"/>
      <c r="K235" s="70"/>
      <c r="L235" s="309"/>
    </row>
    <row r="236" spans="1:41">
      <c r="A236" s="70"/>
      <c r="B236" s="70"/>
      <c r="C236" s="70"/>
      <c r="D236" s="70"/>
      <c r="E236" s="70"/>
      <c r="F236" s="70"/>
      <c r="G236" s="70"/>
      <c r="H236" s="70"/>
      <c r="I236" s="293"/>
      <c r="J236" s="74"/>
      <c r="K236" s="70"/>
      <c r="L236" s="310"/>
    </row>
    <row r="237" spans="1:41">
      <c r="A237" s="72"/>
      <c r="B237" s="305"/>
      <c r="C237" s="305"/>
      <c r="D237" s="305"/>
      <c r="E237" s="70"/>
      <c r="F237" s="70"/>
      <c r="G237" s="70"/>
      <c r="H237" s="70"/>
      <c r="I237" s="74"/>
      <c r="J237" s="49"/>
      <c r="K237" s="72"/>
      <c r="L237" s="309"/>
    </row>
    <row r="238" spans="1:41" customFormat="1">
      <c r="A238" s="70"/>
      <c r="B238" s="70"/>
      <c r="C238" s="70"/>
      <c r="D238" s="70"/>
      <c r="E238" s="70"/>
      <c r="F238" s="70"/>
      <c r="G238" s="70"/>
      <c r="H238" s="70"/>
      <c r="I238" s="49"/>
      <c r="J238" s="49"/>
      <c r="K238" s="70"/>
      <c r="L238" s="309"/>
    </row>
    <row r="239" spans="1:41" s="65" customFormat="1">
      <c r="A239" s="70"/>
      <c r="B239" s="70"/>
      <c r="C239" s="70"/>
      <c r="D239" s="47"/>
      <c r="E239" s="70"/>
      <c r="F239" s="70"/>
      <c r="G239" s="72"/>
      <c r="H239" s="72"/>
      <c r="I239" s="293"/>
      <c r="J239" s="74"/>
      <c r="K239" s="70"/>
      <c r="L239" s="294"/>
    </row>
    <row r="240" spans="1:41" s="65" customFormat="1">
      <c r="A240" s="70"/>
      <c r="B240" s="70"/>
      <c r="C240" s="70"/>
      <c r="D240" s="70"/>
      <c r="E240" s="70"/>
      <c r="F240" s="70"/>
      <c r="G240" s="72"/>
      <c r="H240" s="72"/>
      <c r="I240" s="293"/>
      <c r="J240" s="49"/>
      <c r="K240" s="70"/>
      <c r="L240" s="70"/>
    </row>
    <row r="241" spans="1:12">
      <c r="A241" s="70"/>
      <c r="B241" s="70"/>
      <c r="C241" s="70"/>
      <c r="D241" s="70"/>
      <c r="E241" s="70"/>
      <c r="F241" s="70"/>
      <c r="G241" s="72"/>
      <c r="H241" s="72"/>
      <c r="I241" s="49"/>
      <c r="J241" s="74"/>
      <c r="K241" s="70"/>
      <c r="L241" s="70"/>
    </row>
    <row r="242" spans="1:12">
      <c r="A242" s="70"/>
      <c r="B242" s="70"/>
      <c r="C242" s="70"/>
      <c r="D242" s="70"/>
      <c r="E242" s="70"/>
      <c r="F242" s="70"/>
      <c r="G242" s="72"/>
      <c r="H242" s="72"/>
      <c r="I242" s="293"/>
      <c r="J242" s="49"/>
      <c r="K242" s="70"/>
      <c r="L242" s="301"/>
    </row>
    <row r="243" spans="1:12" s="65" customFormat="1">
      <c r="A243" s="301"/>
      <c r="B243" s="301"/>
      <c r="C243" s="70"/>
      <c r="D243" s="70"/>
      <c r="E243" s="70"/>
      <c r="F243" s="70"/>
      <c r="G243" s="70"/>
      <c r="H243" s="70"/>
      <c r="I243" s="74"/>
      <c r="J243" s="74"/>
      <c r="K243" s="70"/>
      <c r="L243" s="301"/>
    </row>
    <row r="244" spans="1:12" s="65" customFormat="1">
      <c r="A244" s="70"/>
      <c r="B244" s="70"/>
      <c r="C244" s="70"/>
      <c r="D244" s="70"/>
      <c r="E244" s="70"/>
      <c r="F244" s="70"/>
      <c r="G244" s="70"/>
      <c r="H244" s="70"/>
      <c r="I244" s="74"/>
      <c r="J244" s="74"/>
      <c r="K244" s="70"/>
      <c r="L244" s="309"/>
    </row>
    <row r="245" spans="1:12">
      <c r="A245" s="70"/>
      <c r="B245" s="70"/>
      <c r="C245" s="70"/>
      <c r="D245" s="70"/>
      <c r="E245" s="70"/>
      <c r="F245" s="70"/>
      <c r="G245" s="70"/>
      <c r="H245" s="70"/>
      <c r="I245" s="49"/>
      <c r="J245" s="49"/>
      <c r="K245" s="70"/>
      <c r="L245" s="294"/>
    </row>
    <row r="246" spans="1:12">
      <c r="A246" s="70"/>
      <c r="B246" s="70"/>
      <c r="C246" s="70"/>
      <c r="D246" s="70"/>
      <c r="E246" s="70"/>
      <c r="F246" s="70"/>
      <c r="G246" s="70"/>
      <c r="H246" s="70"/>
      <c r="I246" s="49"/>
      <c r="J246" s="49"/>
      <c r="K246" s="70"/>
      <c r="L246" s="294"/>
    </row>
    <row r="247" spans="1:12">
      <c r="A247" s="70"/>
      <c r="B247" s="70"/>
      <c r="C247" s="70"/>
      <c r="D247" s="70"/>
      <c r="E247" s="70"/>
      <c r="F247" s="70"/>
      <c r="G247" s="70"/>
      <c r="H247" s="70"/>
      <c r="I247" s="49"/>
      <c r="J247" s="49"/>
      <c r="K247" s="70"/>
      <c r="L247" s="309"/>
    </row>
    <row r="248" spans="1:12">
      <c r="A248" s="70"/>
      <c r="B248" s="70"/>
      <c r="C248" s="70"/>
      <c r="D248" s="70"/>
      <c r="E248" s="70"/>
      <c r="F248" s="70"/>
      <c r="G248" s="70"/>
      <c r="H248" s="70"/>
      <c r="I248" s="74"/>
      <c r="J248" s="74"/>
      <c r="K248" s="70"/>
      <c r="L248" s="309"/>
    </row>
    <row r="249" spans="1:12">
      <c r="A249" s="44"/>
      <c r="B249" s="376"/>
      <c r="C249" s="376"/>
      <c r="D249" s="376"/>
      <c r="E249" s="376"/>
      <c r="F249" s="376"/>
      <c r="G249" s="376"/>
      <c r="H249" s="44"/>
      <c r="I249" s="47"/>
      <c r="J249" s="49"/>
      <c r="K249" s="70"/>
      <c r="L249" s="70"/>
    </row>
    <row r="250" spans="1:12" s="47" customFormat="1">
      <c r="G250" s="70"/>
      <c r="H250" s="70"/>
      <c r="J250" s="49"/>
      <c r="K250" s="70"/>
      <c r="L250" s="70"/>
    </row>
    <row r="251" spans="1:12" s="47" customFormat="1">
      <c r="A251" s="44"/>
      <c r="B251" s="81"/>
      <c r="C251" s="81"/>
      <c r="D251" s="81"/>
      <c r="E251" s="81"/>
      <c r="F251" s="81"/>
      <c r="G251" s="81"/>
      <c r="H251" s="44"/>
      <c r="I251" s="49"/>
      <c r="J251" s="49"/>
      <c r="K251" s="70"/>
      <c r="L251" s="70"/>
    </row>
    <row r="252" spans="1:12" s="47" customFormat="1">
      <c r="A252" s="44"/>
      <c r="B252" s="81"/>
      <c r="C252" s="81"/>
      <c r="D252" s="81"/>
      <c r="E252" s="81"/>
      <c r="F252" s="81"/>
      <c r="G252" s="81"/>
      <c r="H252" s="44"/>
      <c r="I252" s="49"/>
      <c r="J252" s="49"/>
      <c r="K252" s="70"/>
      <c r="L252" s="70"/>
    </row>
    <row r="253" spans="1:12" s="47" customFormat="1">
      <c r="A253" s="44"/>
      <c r="B253" s="81"/>
      <c r="C253" s="81"/>
      <c r="D253" s="81"/>
      <c r="E253" s="81"/>
      <c r="F253" s="81"/>
      <c r="G253" s="81"/>
      <c r="H253" s="44"/>
      <c r="I253" s="49"/>
      <c r="J253" s="49"/>
      <c r="K253" s="70"/>
      <c r="L253" s="70"/>
    </row>
    <row r="254" spans="1:12" s="47" customFormat="1">
      <c r="A254" s="44"/>
      <c r="B254" s="81"/>
      <c r="C254" s="81"/>
      <c r="D254" s="81"/>
      <c r="E254" s="81"/>
      <c r="F254" s="81"/>
      <c r="G254" s="81"/>
      <c r="H254" s="44"/>
      <c r="I254" s="49"/>
      <c r="J254" s="49"/>
      <c r="K254" s="70"/>
      <c r="L254" s="70"/>
    </row>
    <row r="255" spans="1:12" s="47" customFormat="1">
      <c r="A255" s="44"/>
      <c r="B255" s="81"/>
      <c r="C255" s="81"/>
      <c r="D255" s="81"/>
      <c r="E255" s="81"/>
      <c r="F255" s="81"/>
      <c r="G255" s="81"/>
      <c r="H255" s="44"/>
      <c r="I255" s="49"/>
      <c r="J255" s="49"/>
      <c r="K255" s="70"/>
      <c r="L255" s="70"/>
    </row>
    <row r="256" spans="1:12">
      <c r="A256" s="70"/>
      <c r="B256" s="70"/>
      <c r="C256" s="72"/>
      <c r="D256" s="72"/>
      <c r="E256" s="70"/>
      <c r="F256" s="70"/>
      <c r="G256" s="70"/>
      <c r="H256" s="70"/>
      <c r="I256" s="49"/>
      <c r="J256" s="49"/>
      <c r="K256" s="70"/>
      <c r="L256" s="294"/>
    </row>
    <row r="257" spans="1:41">
      <c r="A257" s="70"/>
      <c r="B257" s="70"/>
      <c r="C257" s="70"/>
      <c r="D257" s="72"/>
      <c r="E257" s="72"/>
      <c r="F257" s="70"/>
      <c r="G257" s="70"/>
      <c r="H257" s="70"/>
      <c r="I257" s="293"/>
      <c r="J257" s="74"/>
      <c r="K257" s="70"/>
      <c r="L257" s="294"/>
    </row>
    <row r="258" spans="1:41">
      <c r="A258" s="70"/>
      <c r="B258" s="70"/>
      <c r="C258" s="70"/>
      <c r="D258" s="72"/>
      <c r="E258" s="72"/>
      <c r="F258" s="70"/>
      <c r="G258" s="70"/>
      <c r="H258" s="70"/>
      <c r="I258" s="293"/>
      <c r="J258" s="74"/>
      <c r="K258" s="70"/>
      <c r="L258" s="70"/>
    </row>
    <row r="259" spans="1:41">
      <c r="A259" s="70"/>
      <c r="B259" s="72"/>
      <c r="C259" s="72"/>
      <c r="D259" s="72"/>
      <c r="E259" s="72"/>
      <c r="F259" s="72"/>
      <c r="G259" s="70"/>
      <c r="H259" s="70"/>
      <c r="I259" s="49"/>
      <c r="J259" s="49"/>
      <c r="K259" s="70"/>
      <c r="L259" s="294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</row>
    <row r="260" spans="1:41" s="260" customFormat="1">
      <c r="A260" s="212"/>
      <c r="B260" s="212"/>
      <c r="C260" s="212"/>
      <c r="D260" s="212"/>
      <c r="E260" s="213"/>
      <c r="F260" s="212"/>
      <c r="G260" s="70"/>
      <c r="H260" s="70"/>
      <c r="I260" s="214"/>
      <c r="J260" s="214"/>
      <c r="K260" s="212"/>
      <c r="L260" s="302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</row>
    <row r="261" spans="1:41">
      <c r="A261" s="70"/>
      <c r="B261" s="70"/>
      <c r="C261" s="70"/>
      <c r="D261" s="70"/>
      <c r="E261" s="72"/>
      <c r="F261" s="70"/>
      <c r="G261" s="70"/>
      <c r="H261" s="70"/>
      <c r="I261" s="49"/>
      <c r="J261" s="49"/>
      <c r="K261" s="70"/>
      <c r="L261" s="294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</row>
    <row r="262" spans="1:41">
      <c r="A262" s="70"/>
      <c r="B262" s="70"/>
      <c r="C262" s="70"/>
      <c r="D262" s="70"/>
      <c r="E262" s="72"/>
      <c r="F262" s="70"/>
      <c r="G262" s="70"/>
      <c r="H262" s="70"/>
      <c r="I262" s="49"/>
      <c r="J262" s="49"/>
      <c r="K262" s="70"/>
      <c r="L262" s="294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</row>
    <row r="263" spans="1:41" s="47" customFormat="1">
      <c r="A263" s="70"/>
      <c r="B263" s="70"/>
      <c r="C263" s="70"/>
      <c r="D263" s="70"/>
      <c r="E263" s="72"/>
      <c r="F263" s="70"/>
      <c r="G263" s="49"/>
      <c r="H263" s="49"/>
      <c r="I263" s="49"/>
      <c r="J263" s="49"/>
      <c r="K263" s="70"/>
      <c r="L263" s="49"/>
    </row>
    <row r="264" spans="1:41">
      <c r="A264" s="70"/>
      <c r="B264" s="70"/>
      <c r="C264" s="70"/>
      <c r="D264" s="70"/>
      <c r="E264" s="70"/>
      <c r="F264" s="70"/>
      <c r="G264" s="70"/>
      <c r="H264" s="70"/>
      <c r="I264" s="293"/>
      <c r="J264" s="74"/>
      <c r="K264" s="70"/>
      <c r="L264" s="294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</row>
    <row r="265" spans="1:41">
      <c r="A265" s="70"/>
      <c r="B265" s="70"/>
      <c r="C265" s="70"/>
      <c r="D265" s="72"/>
      <c r="E265" s="72"/>
      <c r="F265" s="70"/>
      <c r="G265" s="70"/>
      <c r="H265" s="70"/>
      <c r="I265" s="293"/>
      <c r="J265" s="49"/>
      <c r="K265" s="70"/>
      <c r="L265" s="294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</row>
    <row r="266" spans="1:41">
      <c r="A266" s="70"/>
      <c r="B266" s="70"/>
      <c r="C266" s="70"/>
      <c r="D266" s="72"/>
      <c r="E266" s="72"/>
      <c r="F266" s="70"/>
      <c r="G266" s="70"/>
      <c r="H266" s="70"/>
      <c r="I266" s="293"/>
      <c r="J266" s="74"/>
      <c r="K266" s="70"/>
      <c r="L266" s="294"/>
    </row>
    <row r="267" spans="1:41">
      <c r="A267" s="70"/>
      <c r="B267" s="70"/>
      <c r="C267" s="70"/>
      <c r="D267" s="72"/>
      <c r="E267" s="72"/>
      <c r="F267" s="70"/>
      <c r="G267" s="70"/>
      <c r="H267" s="70"/>
      <c r="I267" s="293"/>
      <c r="J267" s="74"/>
      <c r="K267" s="70"/>
      <c r="L267" s="294"/>
    </row>
    <row r="268" spans="1:41">
      <c r="A268" s="70"/>
      <c r="B268" s="70"/>
      <c r="C268" s="70"/>
      <c r="D268" s="72"/>
      <c r="E268" s="72"/>
      <c r="F268" s="70"/>
      <c r="G268" s="70"/>
      <c r="H268" s="70"/>
      <c r="I268" s="293"/>
      <c r="J268" s="74"/>
      <c r="K268" s="70"/>
      <c r="L268" s="70"/>
    </row>
    <row r="269" spans="1:41">
      <c r="A269" s="70"/>
      <c r="B269" s="70"/>
      <c r="C269" s="70"/>
      <c r="D269" s="72"/>
      <c r="E269" s="72"/>
      <c r="F269" s="70"/>
      <c r="G269" s="70"/>
      <c r="H269" s="70"/>
      <c r="I269" s="293"/>
      <c r="J269" s="74"/>
      <c r="K269" s="70"/>
      <c r="L269" s="294"/>
    </row>
    <row r="270" spans="1:41">
      <c r="A270" s="70"/>
      <c r="B270" s="70"/>
      <c r="C270" s="70"/>
      <c r="D270" s="72"/>
      <c r="E270" s="72"/>
      <c r="F270" s="70"/>
      <c r="G270" s="70"/>
      <c r="H270" s="70"/>
      <c r="I270" s="293"/>
      <c r="J270" s="74"/>
      <c r="K270" s="70"/>
      <c r="L270" s="294"/>
    </row>
    <row r="271" spans="1:41">
      <c r="A271" s="70"/>
      <c r="B271" s="70"/>
      <c r="C271" s="70"/>
      <c r="D271" s="72"/>
      <c r="E271" s="72"/>
      <c r="F271" s="70"/>
      <c r="G271" s="70"/>
      <c r="H271" s="70"/>
      <c r="I271" s="293"/>
      <c r="J271" s="74"/>
      <c r="K271" s="70"/>
      <c r="L271" s="294"/>
    </row>
    <row r="272" spans="1:41">
      <c r="A272" s="70"/>
      <c r="B272" s="70"/>
      <c r="C272" s="70"/>
      <c r="D272" s="72"/>
      <c r="E272" s="72"/>
      <c r="F272" s="70"/>
      <c r="G272" s="70"/>
      <c r="H272" s="70"/>
      <c r="I272" s="293"/>
      <c r="J272" s="74"/>
      <c r="K272" s="70"/>
      <c r="L272" s="294"/>
    </row>
    <row r="273" spans="1:12">
      <c r="A273" s="70"/>
      <c r="B273" s="70"/>
      <c r="C273" s="70"/>
      <c r="D273" s="72"/>
      <c r="E273" s="72"/>
      <c r="F273" s="70"/>
      <c r="G273" s="70"/>
      <c r="H273" s="70"/>
      <c r="I273" s="293"/>
      <c r="J273" s="49"/>
      <c r="K273" s="70"/>
      <c r="L273" s="294"/>
    </row>
    <row r="274" spans="1:12">
      <c r="A274" s="70"/>
      <c r="B274" s="70"/>
      <c r="C274" s="70"/>
      <c r="D274" s="72"/>
      <c r="E274" s="72"/>
      <c r="F274" s="70"/>
      <c r="G274" s="70"/>
      <c r="H274" s="70"/>
      <c r="I274" s="293"/>
      <c r="J274" s="49"/>
      <c r="K274" s="70"/>
      <c r="L274" s="294"/>
    </row>
    <row r="275" spans="1:12">
      <c r="A275" s="70"/>
      <c r="B275" s="70"/>
      <c r="C275" s="70"/>
      <c r="D275" s="72"/>
      <c r="E275" s="72"/>
      <c r="F275" s="70"/>
      <c r="G275" s="70"/>
      <c r="H275" s="70"/>
      <c r="I275" s="293"/>
      <c r="J275" s="49"/>
      <c r="K275" s="70"/>
      <c r="L275" s="70"/>
    </row>
    <row r="276" spans="1:12">
      <c r="A276" s="70"/>
      <c r="B276" s="70"/>
      <c r="C276" s="70"/>
      <c r="D276" s="72"/>
      <c r="E276" s="72"/>
      <c r="F276" s="70"/>
      <c r="G276" s="70"/>
      <c r="H276" s="70"/>
      <c r="I276" s="293"/>
      <c r="J276" s="49"/>
      <c r="K276" s="70"/>
      <c r="L276" s="70"/>
    </row>
    <row r="277" spans="1:12">
      <c r="A277" s="70"/>
      <c r="B277" s="70"/>
      <c r="C277" s="70"/>
      <c r="D277" s="72"/>
      <c r="E277" s="72"/>
      <c r="F277" s="70"/>
      <c r="G277" s="70"/>
      <c r="H277" s="70"/>
      <c r="I277" s="293"/>
      <c r="J277" s="49"/>
      <c r="K277" s="70"/>
      <c r="L277" s="70"/>
    </row>
    <row r="278" spans="1:12">
      <c r="A278" s="70"/>
      <c r="B278" s="70"/>
      <c r="C278" s="70"/>
      <c r="D278" s="72"/>
      <c r="E278" s="72"/>
      <c r="F278" s="70"/>
      <c r="G278" s="70"/>
      <c r="H278" s="70"/>
      <c r="I278" s="293"/>
      <c r="J278" s="74"/>
      <c r="K278" s="70"/>
      <c r="L278" s="294"/>
    </row>
    <row r="279" spans="1:12">
      <c r="A279" s="70"/>
      <c r="B279" s="70"/>
      <c r="C279" s="70"/>
      <c r="D279" s="72"/>
      <c r="E279" s="72"/>
      <c r="F279" s="70"/>
      <c r="G279" s="70"/>
      <c r="H279" s="70"/>
      <c r="I279" s="293"/>
      <c r="J279" s="74"/>
      <c r="K279" s="70"/>
      <c r="L279" s="294"/>
    </row>
    <row r="280" spans="1:12">
      <c r="A280" s="70"/>
      <c r="B280" s="70"/>
      <c r="C280" s="70"/>
      <c r="D280" s="72"/>
      <c r="E280" s="72"/>
      <c r="F280" s="70"/>
      <c r="G280" s="70"/>
      <c r="H280" s="70"/>
      <c r="I280" s="293"/>
      <c r="J280" s="74"/>
      <c r="K280" s="70"/>
      <c r="L280" s="294"/>
    </row>
    <row r="281" spans="1:12">
      <c r="A281" s="70"/>
      <c r="B281" s="70"/>
      <c r="C281" s="72"/>
      <c r="D281" s="72"/>
      <c r="E281" s="72"/>
      <c r="F281" s="70"/>
      <c r="G281" s="70"/>
      <c r="H281" s="70"/>
      <c r="I281" s="49"/>
      <c r="J281" s="49"/>
      <c r="K281" s="70"/>
      <c r="L281" s="294"/>
    </row>
    <row r="282" spans="1:12">
      <c r="A282" s="70"/>
      <c r="B282" s="70"/>
      <c r="C282" s="72"/>
      <c r="D282" s="72"/>
      <c r="E282" s="72"/>
      <c r="F282" s="70"/>
      <c r="G282" s="72"/>
      <c r="H282" s="72"/>
      <c r="I282" s="49"/>
      <c r="J282" s="49"/>
      <c r="K282" s="70"/>
      <c r="L282" s="294"/>
    </row>
    <row r="283" spans="1:12">
      <c r="A283" s="70"/>
      <c r="B283" s="70"/>
      <c r="C283" s="72"/>
      <c r="D283" s="72"/>
      <c r="E283" s="70"/>
      <c r="F283" s="70"/>
      <c r="G283" s="72"/>
      <c r="H283" s="72"/>
      <c r="I283" s="49"/>
      <c r="J283" s="49"/>
      <c r="K283" s="70"/>
      <c r="L283" s="294"/>
    </row>
    <row r="284" spans="1:12">
      <c r="A284" s="70"/>
      <c r="B284" s="70"/>
      <c r="C284" s="72"/>
      <c r="D284" s="72"/>
      <c r="E284" s="72"/>
      <c r="F284" s="70"/>
      <c r="G284" s="72"/>
      <c r="H284" s="72"/>
      <c r="I284" s="293"/>
      <c r="J284" s="74"/>
      <c r="K284" s="70"/>
      <c r="L284" s="294"/>
    </row>
    <row r="285" spans="1:12">
      <c r="A285" s="72"/>
      <c r="B285" s="72"/>
      <c r="C285" s="72"/>
      <c r="D285" s="72"/>
      <c r="E285" s="72"/>
      <c r="F285" s="72"/>
      <c r="G285" s="72"/>
      <c r="H285" s="72"/>
      <c r="I285" s="49"/>
      <c r="J285" s="49"/>
      <c r="K285" s="72"/>
      <c r="L285" s="70"/>
    </row>
    <row r="286" spans="1:12">
      <c r="A286" s="70"/>
      <c r="B286" s="70"/>
      <c r="C286" s="70"/>
      <c r="D286" s="70"/>
      <c r="E286" s="70"/>
      <c r="F286" s="70"/>
      <c r="G286" s="70"/>
      <c r="H286" s="70"/>
      <c r="I286" s="49"/>
      <c r="J286" s="74"/>
      <c r="K286" s="70"/>
      <c r="L286" s="294"/>
    </row>
    <row r="287" spans="1:12">
      <c r="A287" s="70"/>
      <c r="B287" s="70"/>
      <c r="C287" s="70"/>
      <c r="D287" s="70"/>
      <c r="E287" s="70"/>
      <c r="F287" s="70"/>
      <c r="G287" s="70"/>
      <c r="H287" s="70"/>
      <c r="I287" s="74"/>
      <c r="J287" s="74"/>
      <c r="K287" s="70"/>
      <c r="L287" s="294"/>
    </row>
    <row r="288" spans="1:12">
      <c r="A288" s="70"/>
      <c r="B288" s="70"/>
      <c r="C288" s="70"/>
      <c r="D288" s="70"/>
      <c r="E288" s="70"/>
      <c r="F288" s="70"/>
      <c r="G288" s="70"/>
      <c r="H288" s="70"/>
      <c r="I288" s="74"/>
      <c r="J288" s="49"/>
      <c r="K288" s="70"/>
      <c r="L288" s="294"/>
    </row>
    <row r="289" spans="1:12">
      <c r="A289" s="44"/>
      <c r="B289" s="376"/>
      <c r="C289" s="376"/>
      <c r="D289" s="376"/>
      <c r="E289" s="376"/>
      <c r="F289" s="376"/>
      <c r="G289" s="376"/>
      <c r="H289" s="44"/>
      <c r="I289" s="49"/>
      <c r="J289" s="49"/>
      <c r="K289" s="70"/>
      <c r="L289" s="47"/>
    </row>
    <row r="290" spans="1:12">
      <c r="A290" s="70"/>
      <c r="B290" s="70"/>
      <c r="C290" s="70"/>
      <c r="D290" s="70"/>
      <c r="E290" s="70"/>
      <c r="F290" s="70"/>
      <c r="G290" s="70"/>
      <c r="H290" s="70"/>
      <c r="I290" s="293"/>
      <c r="J290" s="74"/>
      <c r="K290" s="70"/>
      <c r="L290" s="310"/>
    </row>
    <row r="291" spans="1:12" s="47" customFormat="1">
      <c r="A291" s="72"/>
      <c r="B291" s="305"/>
      <c r="C291" s="305"/>
      <c r="D291" s="305"/>
      <c r="E291" s="70"/>
      <c r="F291" s="70"/>
      <c r="G291" s="70"/>
      <c r="H291" s="70"/>
      <c r="I291" s="74"/>
      <c r="J291" s="49"/>
      <c r="K291" s="72"/>
      <c r="L291" s="309"/>
    </row>
    <row r="292" spans="1:12" s="65" customFormat="1">
      <c r="A292" s="70"/>
      <c r="B292" s="70"/>
      <c r="C292" s="70"/>
      <c r="D292" s="70"/>
      <c r="E292" s="70"/>
      <c r="F292" s="70"/>
      <c r="G292" s="70"/>
      <c r="H292" s="70"/>
      <c r="I292" s="49"/>
      <c r="J292" s="49"/>
      <c r="K292" s="70"/>
      <c r="L292" s="309"/>
    </row>
    <row r="293" spans="1:12" s="65" customFormat="1">
      <c r="A293" s="70"/>
      <c r="B293" s="70"/>
      <c r="C293" s="70"/>
      <c r="D293" s="47"/>
      <c r="E293" s="70"/>
      <c r="F293" s="70"/>
      <c r="G293" s="72"/>
      <c r="H293" s="72"/>
      <c r="I293" s="293"/>
      <c r="J293" s="74"/>
      <c r="K293" s="70"/>
      <c r="L293" s="294"/>
    </row>
    <row r="294" spans="1:12" s="65" customFormat="1">
      <c r="A294" s="70"/>
      <c r="B294" s="70"/>
      <c r="C294" s="70"/>
      <c r="D294" s="70"/>
      <c r="E294" s="70"/>
      <c r="F294" s="70"/>
      <c r="G294" s="72"/>
      <c r="H294" s="72"/>
      <c r="I294" s="293"/>
      <c r="J294" s="49"/>
      <c r="K294" s="70"/>
      <c r="L294" s="70"/>
    </row>
    <row r="295" spans="1:12" s="47" customFormat="1">
      <c r="A295" s="70"/>
      <c r="B295" s="70"/>
      <c r="C295" s="70"/>
      <c r="D295" s="70"/>
      <c r="E295" s="70"/>
      <c r="F295" s="70"/>
      <c r="G295" s="72"/>
      <c r="H295" s="72"/>
      <c r="I295" s="49"/>
      <c r="J295" s="74"/>
      <c r="K295" s="70"/>
      <c r="L295" s="70"/>
    </row>
    <row r="296" spans="1:12" s="47" customFormat="1">
      <c r="A296" s="70"/>
      <c r="B296" s="70"/>
      <c r="C296" s="70"/>
      <c r="D296" s="70"/>
      <c r="E296" s="70"/>
      <c r="F296" s="70"/>
      <c r="G296" s="72"/>
      <c r="H296" s="72"/>
      <c r="I296" s="293"/>
      <c r="J296" s="49"/>
      <c r="K296" s="70"/>
      <c r="L296" s="301"/>
    </row>
    <row r="297" spans="1:12" s="65" customFormat="1">
      <c r="A297" s="301"/>
      <c r="B297" s="301"/>
      <c r="C297" s="70"/>
      <c r="D297" s="70"/>
      <c r="E297" s="70"/>
      <c r="F297" s="70"/>
      <c r="G297" s="70"/>
      <c r="H297" s="70"/>
      <c r="I297" s="74"/>
      <c r="J297" s="74"/>
      <c r="K297" s="70"/>
      <c r="L297" s="301"/>
    </row>
    <row r="298" spans="1:12" s="65" customFormat="1">
      <c r="A298" s="70"/>
      <c r="B298" s="70"/>
      <c r="C298" s="70"/>
      <c r="D298" s="70"/>
      <c r="E298" s="70"/>
      <c r="F298" s="70"/>
      <c r="G298" s="70"/>
      <c r="H298" s="70"/>
      <c r="I298" s="74"/>
      <c r="J298" s="74"/>
      <c r="K298" s="70"/>
      <c r="L298" s="309"/>
    </row>
    <row r="299" spans="1:12" s="47" customFormat="1">
      <c r="A299" s="70"/>
      <c r="B299" s="70"/>
      <c r="C299" s="70"/>
      <c r="D299" s="70"/>
      <c r="E299" s="70"/>
      <c r="F299" s="70"/>
      <c r="G299" s="70"/>
      <c r="H299" s="70"/>
      <c r="I299" s="49"/>
      <c r="J299" s="49"/>
      <c r="K299" s="70"/>
      <c r="L299" s="294"/>
    </row>
    <row r="300" spans="1:12" s="47" customFormat="1">
      <c r="A300" s="70"/>
      <c r="B300" s="70"/>
      <c r="C300" s="70"/>
      <c r="D300" s="70"/>
      <c r="E300" s="70"/>
      <c r="F300" s="70"/>
      <c r="G300" s="70"/>
      <c r="H300" s="70"/>
      <c r="I300" s="49"/>
      <c r="J300" s="49"/>
      <c r="K300" s="70"/>
      <c r="L300" s="294"/>
    </row>
    <row r="301" spans="1:12" s="47" customFormat="1">
      <c r="A301" s="70"/>
      <c r="B301" s="70"/>
      <c r="C301" s="70"/>
      <c r="D301" s="70"/>
      <c r="E301" s="70"/>
      <c r="F301" s="70"/>
      <c r="G301" s="70"/>
      <c r="H301" s="70"/>
      <c r="I301" s="49"/>
      <c r="J301" s="49"/>
      <c r="K301" s="70"/>
      <c r="L301" s="309"/>
    </row>
    <row r="302" spans="1:12" s="47" customFormat="1">
      <c r="A302" s="70"/>
      <c r="B302" s="70"/>
      <c r="C302" s="70"/>
      <c r="D302" s="70"/>
      <c r="E302" s="70"/>
      <c r="F302" s="70"/>
      <c r="G302" s="70"/>
      <c r="H302" s="70"/>
      <c r="I302" s="74"/>
      <c r="J302" s="74"/>
      <c r="K302" s="70"/>
      <c r="L302" s="309"/>
    </row>
    <row r="303" spans="1:12" s="47" customFormat="1">
      <c r="A303" s="44"/>
      <c r="B303" s="376"/>
      <c r="C303" s="376"/>
      <c r="D303" s="376"/>
      <c r="E303" s="376"/>
      <c r="F303" s="376"/>
      <c r="G303" s="376"/>
      <c r="H303" s="44"/>
      <c r="J303" s="49"/>
      <c r="K303" s="70"/>
      <c r="L303" s="70"/>
    </row>
    <row r="304" spans="1:12" s="47" customFormat="1">
      <c r="G304" s="70"/>
      <c r="H304" s="70"/>
      <c r="J304" s="49"/>
      <c r="K304" s="70"/>
      <c r="L304" s="70"/>
    </row>
    <row r="305" spans="1:12" s="47" customFormat="1">
      <c r="A305" s="44"/>
      <c r="B305" s="81"/>
      <c r="C305" s="81"/>
      <c r="D305" s="81"/>
      <c r="E305" s="81"/>
      <c r="F305" s="81"/>
      <c r="G305" s="81"/>
      <c r="H305" s="44"/>
      <c r="I305" s="49"/>
      <c r="J305" s="49"/>
      <c r="K305" s="70"/>
      <c r="L305" s="70"/>
    </row>
    <row r="306" spans="1:12" s="47" customFormat="1">
      <c r="A306" s="44"/>
      <c r="B306" s="81"/>
      <c r="C306" s="81"/>
      <c r="D306" s="81"/>
      <c r="E306" s="81"/>
      <c r="F306" s="81"/>
      <c r="G306" s="81"/>
      <c r="H306" s="44"/>
      <c r="I306" s="49"/>
      <c r="J306" s="49"/>
      <c r="K306" s="70"/>
      <c r="L306" s="70"/>
    </row>
    <row r="307" spans="1:12" s="47" customFormat="1">
      <c r="A307" s="44"/>
      <c r="B307" s="81"/>
      <c r="C307" s="81"/>
      <c r="D307" s="81"/>
      <c r="E307" s="81"/>
      <c r="F307" s="81"/>
      <c r="G307" s="81"/>
      <c r="H307" s="44"/>
      <c r="I307" s="49"/>
      <c r="J307" s="49"/>
      <c r="K307" s="70"/>
      <c r="L307" s="70"/>
    </row>
    <row r="308" spans="1:12" s="47" customFormat="1">
      <c r="A308" s="44"/>
      <c r="B308" s="81"/>
      <c r="C308" s="81"/>
      <c r="D308" s="81"/>
      <c r="E308" s="81"/>
      <c r="F308" s="81"/>
      <c r="G308" s="81"/>
      <c r="H308" s="44"/>
      <c r="I308" s="49"/>
      <c r="J308" s="49"/>
      <c r="K308" s="70"/>
      <c r="L308" s="70"/>
    </row>
    <row r="309" spans="1:12" s="47" customFormat="1">
      <c r="A309" s="44"/>
      <c r="B309" s="81"/>
      <c r="C309" s="81"/>
      <c r="D309" s="81"/>
      <c r="E309" s="81"/>
      <c r="F309" s="81"/>
      <c r="G309" s="81"/>
      <c r="H309" s="44"/>
      <c r="I309" s="49"/>
      <c r="J309" s="49"/>
      <c r="K309" s="70"/>
      <c r="L309" s="70"/>
    </row>
    <row r="310" spans="1:12" s="47" customFormat="1">
      <c r="G310" s="70"/>
      <c r="H310" s="70"/>
      <c r="I310" s="49"/>
      <c r="J310" s="49"/>
      <c r="K310" s="70"/>
    </row>
    <row r="311" spans="1:12" s="47" customFormat="1">
      <c r="A311" s="70"/>
      <c r="B311" s="70"/>
      <c r="C311" s="70"/>
      <c r="D311" s="72"/>
      <c r="E311" s="72"/>
      <c r="F311" s="70"/>
      <c r="G311" s="70"/>
      <c r="H311" s="70"/>
      <c r="I311" s="293"/>
      <c r="J311" s="74"/>
      <c r="K311" s="70"/>
      <c r="L311" s="294"/>
    </row>
    <row r="312" spans="1:12" s="47" customFormat="1">
      <c r="A312" s="70"/>
      <c r="B312" s="70"/>
      <c r="C312" s="70"/>
      <c r="D312" s="72"/>
      <c r="E312" s="72"/>
      <c r="F312" s="70"/>
      <c r="G312" s="70"/>
      <c r="H312" s="70"/>
      <c r="I312" s="293"/>
      <c r="J312" s="74"/>
      <c r="K312" s="70"/>
      <c r="L312" s="70"/>
    </row>
    <row r="313" spans="1:12" s="47" customFormat="1">
      <c r="A313" s="70"/>
      <c r="B313" s="72"/>
      <c r="C313" s="72"/>
      <c r="D313" s="72"/>
      <c r="E313" s="72"/>
      <c r="F313" s="72"/>
      <c r="G313" s="70"/>
      <c r="H313" s="70"/>
      <c r="I313" s="49"/>
      <c r="J313" s="49"/>
      <c r="K313" s="70"/>
      <c r="L313" s="294"/>
    </row>
    <row r="314" spans="1:12" s="215" customFormat="1">
      <c r="A314" s="212"/>
      <c r="B314" s="212"/>
      <c r="C314" s="212"/>
      <c r="D314" s="212"/>
      <c r="E314" s="213"/>
      <c r="F314" s="212"/>
      <c r="G314" s="70"/>
      <c r="H314" s="70"/>
      <c r="I314" s="214"/>
      <c r="J314" s="214"/>
      <c r="K314" s="212"/>
      <c r="L314" s="302"/>
    </row>
    <row r="315" spans="1:12" s="47" customFormat="1">
      <c r="A315" s="70"/>
      <c r="B315" s="70"/>
      <c r="C315" s="70"/>
      <c r="D315" s="70"/>
      <c r="E315" s="72"/>
      <c r="F315" s="70"/>
      <c r="G315" s="70"/>
      <c r="H315" s="70"/>
      <c r="I315" s="49"/>
      <c r="J315" s="49"/>
      <c r="K315" s="70"/>
      <c r="L315" s="294"/>
    </row>
    <row r="316" spans="1:12" s="47" customFormat="1">
      <c r="A316" s="70"/>
      <c r="B316" s="70"/>
      <c r="C316" s="70"/>
      <c r="D316" s="70"/>
      <c r="E316" s="72"/>
      <c r="F316" s="70"/>
      <c r="G316" s="70"/>
      <c r="H316" s="70"/>
      <c r="I316" s="49"/>
      <c r="J316" s="49"/>
      <c r="K316" s="70"/>
      <c r="L316" s="294"/>
    </row>
    <row r="317" spans="1:12" s="47" customFormat="1">
      <c r="A317" s="70"/>
      <c r="B317" s="70"/>
      <c r="C317" s="70"/>
      <c r="D317" s="70"/>
      <c r="E317" s="72"/>
      <c r="F317" s="70"/>
      <c r="G317" s="49"/>
      <c r="H317" s="49"/>
      <c r="I317" s="49"/>
      <c r="J317" s="49"/>
      <c r="K317" s="70"/>
      <c r="L317" s="49"/>
    </row>
    <row r="318" spans="1:12" s="47" customFormat="1">
      <c r="A318" s="70"/>
      <c r="B318" s="70"/>
      <c r="C318" s="70"/>
      <c r="D318" s="70"/>
      <c r="E318" s="70"/>
      <c r="F318" s="70"/>
      <c r="G318" s="70"/>
      <c r="H318" s="70"/>
      <c r="I318" s="293"/>
      <c r="J318" s="74"/>
      <c r="K318" s="70"/>
      <c r="L318" s="294"/>
    </row>
    <row r="319" spans="1:12" s="47" customFormat="1">
      <c r="A319" s="70"/>
      <c r="B319" s="70"/>
      <c r="C319" s="70"/>
      <c r="D319" s="72"/>
      <c r="E319" s="72"/>
      <c r="F319" s="70"/>
      <c r="G319" s="70"/>
      <c r="H319" s="70"/>
      <c r="I319" s="293"/>
      <c r="J319" s="49"/>
      <c r="K319" s="70"/>
      <c r="L319" s="294"/>
    </row>
    <row r="320" spans="1:12" s="47" customFormat="1">
      <c r="A320" s="70"/>
      <c r="B320" s="70"/>
      <c r="C320" s="70"/>
      <c r="D320" s="72"/>
      <c r="E320" s="72"/>
      <c r="F320" s="70"/>
      <c r="G320" s="70"/>
      <c r="H320" s="70"/>
      <c r="I320" s="293"/>
      <c r="J320" s="74"/>
      <c r="K320" s="70"/>
      <c r="L320" s="294"/>
    </row>
    <row r="321" spans="1:12" s="47" customFormat="1">
      <c r="A321" s="70"/>
      <c r="B321" s="70"/>
      <c r="C321" s="70"/>
      <c r="D321" s="72"/>
      <c r="E321" s="72"/>
      <c r="F321" s="70"/>
      <c r="G321" s="70"/>
      <c r="H321" s="70"/>
      <c r="I321" s="293"/>
      <c r="J321" s="74"/>
      <c r="K321" s="70"/>
      <c r="L321" s="294"/>
    </row>
    <row r="322" spans="1:12" s="47" customFormat="1">
      <c r="A322" s="70"/>
      <c r="B322" s="70"/>
      <c r="C322" s="70"/>
      <c r="D322" s="72"/>
      <c r="E322" s="72"/>
      <c r="F322" s="70"/>
      <c r="G322" s="70"/>
      <c r="H322" s="70"/>
      <c r="I322" s="293"/>
      <c r="J322" s="74"/>
      <c r="K322" s="70"/>
      <c r="L322" s="70"/>
    </row>
    <row r="323" spans="1:12" s="47" customFormat="1">
      <c r="A323" s="70"/>
      <c r="B323" s="70"/>
      <c r="C323" s="70"/>
      <c r="D323" s="72"/>
      <c r="E323" s="72"/>
      <c r="F323" s="70"/>
      <c r="G323" s="70"/>
      <c r="H323" s="70"/>
      <c r="I323" s="293"/>
      <c r="J323" s="74"/>
      <c r="K323" s="70"/>
      <c r="L323" s="294"/>
    </row>
    <row r="324" spans="1:12" s="47" customFormat="1">
      <c r="A324" s="70"/>
      <c r="B324" s="70"/>
      <c r="C324" s="70"/>
      <c r="D324" s="72"/>
      <c r="E324" s="72"/>
      <c r="F324" s="70"/>
      <c r="G324" s="70"/>
      <c r="H324" s="70"/>
      <c r="I324" s="293"/>
      <c r="J324" s="74"/>
      <c r="K324" s="70"/>
      <c r="L324" s="294"/>
    </row>
    <row r="325" spans="1:12" s="47" customFormat="1">
      <c r="A325" s="70"/>
      <c r="B325" s="70"/>
      <c r="C325" s="70"/>
      <c r="D325" s="72"/>
      <c r="E325" s="72"/>
      <c r="F325" s="70"/>
      <c r="G325" s="70"/>
      <c r="H325" s="70"/>
      <c r="I325" s="293"/>
      <c r="J325" s="74"/>
      <c r="K325" s="70"/>
      <c r="L325" s="294"/>
    </row>
    <row r="326" spans="1:12" s="47" customFormat="1">
      <c r="A326" s="70"/>
      <c r="B326" s="70"/>
      <c r="C326" s="70"/>
      <c r="D326" s="72"/>
      <c r="E326" s="72"/>
      <c r="F326" s="70"/>
      <c r="G326" s="70"/>
      <c r="H326" s="70"/>
      <c r="I326" s="293"/>
      <c r="J326" s="74"/>
      <c r="K326" s="70"/>
      <c r="L326" s="294"/>
    </row>
    <row r="327" spans="1:12" s="47" customFormat="1">
      <c r="A327" s="70"/>
      <c r="B327" s="70"/>
      <c r="C327" s="70"/>
      <c r="D327" s="72"/>
      <c r="E327" s="72"/>
      <c r="F327" s="70"/>
      <c r="G327" s="70"/>
      <c r="H327" s="70"/>
      <c r="I327" s="293"/>
      <c r="J327" s="49"/>
      <c r="K327" s="70"/>
      <c r="L327" s="294"/>
    </row>
    <row r="328" spans="1:12" s="47" customFormat="1">
      <c r="A328" s="70"/>
      <c r="B328" s="70"/>
      <c r="C328" s="70"/>
      <c r="D328" s="72"/>
      <c r="E328" s="72"/>
      <c r="F328" s="70"/>
      <c r="G328" s="70"/>
      <c r="H328" s="70"/>
      <c r="I328" s="293"/>
      <c r="J328" s="49"/>
      <c r="K328" s="70"/>
      <c r="L328" s="294"/>
    </row>
    <row r="329" spans="1:12" s="47" customFormat="1">
      <c r="A329" s="70"/>
      <c r="B329" s="70"/>
      <c r="C329" s="70"/>
      <c r="D329" s="72"/>
      <c r="E329" s="72"/>
      <c r="F329" s="70"/>
      <c r="G329" s="70"/>
      <c r="H329" s="70"/>
      <c r="I329" s="293"/>
      <c r="J329" s="49"/>
      <c r="K329" s="70"/>
      <c r="L329" s="70"/>
    </row>
    <row r="330" spans="1:12" s="47" customFormat="1">
      <c r="A330" s="70"/>
      <c r="B330" s="70"/>
      <c r="C330" s="70"/>
      <c r="D330" s="72"/>
      <c r="E330" s="72"/>
      <c r="F330" s="70"/>
      <c r="G330" s="70"/>
      <c r="H330" s="70"/>
      <c r="I330" s="293"/>
      <c r="J330" s="49"/>
      <c r="K330" s="70"/>
      <c r="L330" s="70"/>
    </row>
    <row r="331" spans="1:12" s="47" customFormat="1">
      <c r="A331" s="70"/>
      <c r="B331" s="70"/>
      <c r="C331" s="70"/>
      <c r="D331" s="72"/>
      <c r="E331" s="72"/>
      <c r="F331" s="70"/>
      <c r="G331" s="70"/>
      <c r="H331" s="70"/>
      <c r="I331" s="293"/>
      <c r="J331" s="49"/>
      <c r="K331" s="70"/>
      <c r="L331" s="70"/>
    </row>
    <row r="332" spans="1:12" s="47" customFormat="1">
      <c r="A332" s="70"/>
      <c r="B332" s="70"/>
      <c r="C332" s="70"/>
      <c r="D332" s="72"/>
      <c r="E332" s="72"/>
      <c r="F332" s="70"/>
      <c r="G332" s="70"/>
      <c r="H332" s="70"/>
      <c r="I332" s="293"/>
      <c r="J332" s="74"/>
      <c r="K332" s="70"/>
      <c r="L332" s="294"/>
    </row>
    <row r="333" spans="1:12" s="47" customFormat="1">
      <c r="A333" s="70"/>
      <c r="B333" s="70"/>
      <c r="C333" s="70"/>
      <c r="D333" s="72"/>
      <c r="E333" s="72"/>
      <c r="F333" s="70"/>
      <c r="G333" s="70"/>
      <c r="H333" s="70"/>
      <c r="I333" s="293"/>
      <c r="J333" s="74"/>
      <c r="K333" s="70"/>
      <c r="L333" s="294"/>
    </row>
    <row r="334" spans="1:12" s="47" customFormat="1">
      <c r="A334" s="70"/>
      <c r="B334" s="70"/>
      <c r="C334" s="70"/>
      <c r="D334" s="72"/>
      <c r="E334" s="72"/>
      <c r="F334" s="70"/>
      <c r="G334" s="70"/>
      <c r="H334" s="70"/>
      <c r="I334" s="293"/>
      <c r="J334" s="74"/>
      <c r="K334" s="70"/>
      <c r="L334" s="294"/>
    </row>
    <row r="335" spans="1:12" s="47" customFormat="1">
      <c r="A335" s="70"/>
      <c r="B335" s="70"/>
      <c r="C335" s="72"/>
      <c r="D335" s="72"/>
      <c r="E335" s="72"/>
      <c r="F335" s="70"/>
      <c r="G335" s="70"/>
      <c r="H335" s="70"/>
      <c r="I335" s="49"/>
      <c r="J335" s="49"/>
      <c r="K335" s="70"/>
      <c r="L335" s="294"/>
    </row>
    <row r="336" spans="1:12" s="47" customFormat="1">
      <c r="A336" s="70"/>
      <c r="B336" s="70"/>
      <c r="C336" s="72"/>
      <c r="D336" s="72"/>
      <c r="E336" s="72"/>
      <c r="F336" s="70"/>
      <c r="G336" s="72"/>
      <c r="H336" s="72"/>
      <c r="I336" s="49"/>
      <c r="J336" s="49"/>
      <c r="K336" s="70"/>
      <c r="L336" s="294"/>
    </row>
    <row r="337" spans="1:12" s="47" customFormat="1">
      <c r="A337" s="70"/>
      <c r="B337" s="70"/>
      <c r="C337" s="72"/>
      <c r="D337" s="72"/>
      <c r="E337" s="70"/>
      <c r="F337" s="70"/>
      <c r="G337" s="72"/>
      <c r="H337" s="72"/>
      <c r="I337" s="49"/>
      <c r="J337" s="49"/>
      <c r="K337" s="70"/>
      <c r="L337" s="294"/>
    </row>
    <row r="338" spans="1:12" s="47" customFormat="1">
      <c r="A338" s="70"/>
      <c r="B338" s="70"/>
      <c r="C338" s="72"/>
      <c r="D338" s="72"/>
      <c r="E338" s="72"/>
      <c r="F338" s="70"/>
      <c r="G338" s="72"/>
      <c r="H338" s="72"/>
      <c r="I338" s="293"/>
      <c r="J338" s="74"/>
      <c r="K338" s="70"/>
      <c r="L338" s="294"/>
    </row>
    <row r="339" spans="1:12" s="47" customFormat="1">
      <c r="A339" s="72"/>
      <c r="B339" s="72"/>
      <c r="C339" s="72"/>
      <c r="D339" s="72"/>
      <c r="E339" s="72"/>
      <c r="F339" s="72"/>
      <c r="G339" s="72"/>
      <c r="H339" s="72"/>
      <c r="I339" s="49"/>
      <c r="J339" s="49"/>
      <c r="K339" s="72"/>
      <c r="L339" s="70"/>
    </row>
    <row r="340" spans="1:12" s="47" customFormat="1">
      <c r="A340" s="70"/>
      <c r="B340" s="70"/>
      <c r="C340" s="70"/>
      <c r="D340" s="70"/>
      <c r="E340" s="70"/>
      <c r="F340" s="70"/>
      <c r="G340" s="70"/>
      <c r="H340" s="70"/>
      <c r="I340" s="49"/>
      <c r="J340" s="74"/>
      <c r="K340" s="70"/>
      <c r="L340" s="294"/>
    </row>
    <row r="341" spans="1:12" s="47" customFormat="1">
      <c r="A341" s="70"/>
      <c r="B341" s="70"/>
      <c r="C341" s="70"/>
      <c r="D341" s="70"/>
      <c r="E341" s="70"/>
      <c r="F341" s="70"/>
      <c r="G341" s="70"/>
      <c r="H341" s="70"/>
      <c r="I341" s="74"/>
      <c r="J341" s="74"/>
      <c r="K341" s="70"/>
      <c r="L341" s="294"/>
    </row>
    <row r="342" spans="1:12" s="47" customFormat="1">
      <c r="A342" s="70"/>
      <c r="B342" s="70"/>
      <c r="C342" s="70"/>
      <c r="D342" s="70"/>
      <c r="E342" s="70"/>
      <c r="F342" s="70"/>
      <c r="G342" s="70"/>
      <c r="H342" s="70"/>
      <c r="I342" s="74"/>
      <c r="J342" s="49"/>
      <c r="K342" s="70"/>
      <c r="L342" s="294"/>
    </row>
    <row r="343" spans="1:12" s="47" customFormat="1">
      <c r="A343" s="44"/>
      <c r="B343" s="376"/>
      <c r="C343" s="376"/>
      <c r="D343" s="376"/>
      <c r="E343" s="376"/>
      <c r="F343" s="376"/>
      <c r="G343" s="376"/>
      <c r="H343" s="44"/>
      <c r="I343" s="49"/>
      <c r="J343" s="49"/>
      <c r="K343" s="70"/>
    </row>
    <row r="344" spans="1:12" s="47" customFormat="1">
      <c r="H344" s="70"/>
      <c r="I344" s="49"/>
      <c r="J344" s="49"/>
      <c r="K344" s="70"/>
    </row>
    <row r="345" spans="1:12">
      <c r="A345" s="47"/>
      <c r="B345" s="47"/>
      <c r="C345" s="47"/>
      <c r="D345" s="47"/>
      <c r="E345" s="47"/>
      <c r="F345" s="47"/>
      <c r="G345" s="47"/>
      <c r="H345" s="70"/>
      <c r="I345" s="49"/>
      <c r="J345" s="49"/>
      <c r="K345" s="70"/>
    </row>
    <row r="346" spans="1:12">
      <c r="A346" s="47"/>
      <c r="B346" s="47"/>
      <c r="C346" s="47"/>
      <c r="D346" s="47"/>
      <c r="E346" s="47"/>
      <c r="F346" s="47"/>
      <c r="G346" s="47"/>
      <c r="H346" s="70"/>
      <c r="I346" s="49"/>
      <c r="J346" s="49"/>
      <c r="K346" s="70"/>
    </row>
    <row r="347" spans="1:12">
      <c r="A347" s="44"/>
      <c r="B347" s="376"/>
      <c r="C347" s="376"/>
      <c r="D347" s="376"/>
      <c r="E347" s="376"/>
      <c r="F347" s="376"/>
      <c r="G347" s="376"/>
      <c r="H347" s="44"/>
      <c r="I347" s="49"/>
      <c r="J347" s="49"/>
      <c r="K347" s="70"/>
    </row>
    <row r="348" spans="1:12">
      <c r="A348" s="47"/>
      <c r="B348" s="47"/>
      <c r="C348" s="47"/>
      <c r="D348" s="47"/>
      <c r="E348" s="47"/>
      <c r="F348" s="47"/>
      <c r="G348" s="47"/>
      <c r="H348" s="70"/>
      <c r="I348" s="49"/>
      <c r="J348" s="49"/>
      <c r="K348" s="70"/>
    </row>
    <row r="349" spans="1:12">
      <c r="A349" s="47"/>
      <c r="B349" s="47"/>
      <c r="C349" s="47"/>
      <c r="D349" s="47"/>
      <c r="E349" s="47"/>
      <c r="F349" s="47"/>
      <c r="G349" s="47"/>
      <c r="H349" s="70"/>
      <c r="I349" s="49"/>
      <c r="J349" s="49"/>
      <c r="K349" s="70"/>
    </row>
    <row r="350" spans="1:12">
      <c r="A350" s="47"/>
      <c r="B350" s="47"/>
      <c r="C350" s="47"/>
      <c r="D350" s="47"/>
      <c r="E350" s="47"/>
      <c r="F350" s="47"/>
      <c r="G350" s="47"/>
      <c r="H350" s="70"/>
      <c r="I350" s="49"/>
      <c r="J350" s="49"/>
      <c r="K350" s="70"/>
    </row>
    <row r="351" spans="1:12">
      <c r="A351" s="47"/>
      <c r="B351" s="47"/>
      <c r="C351" s="47"/>
      <c r="D351" s="47"/>
      <c r="E351" s="47"/>
      <c r="F351" s="47"/>
      <c r="G351" s="47"/>
      <c r="H351" s="70"/>
      <c r="I351" s="49"/>
      <c r="J351" s="49"/>
      <c r="K351" s="70"/>
    </row>
    <row r="352" spans="1:12">
      <c r="A352" s="47"/>
      <c r="B352" s="47"/>
      <c r="C352" s="47"/>
      <c r="D352" s="47"/>
      <c r="E352" s="47"/>
      <c r="F352" s="47"/>
      <c r="G352" s="47"/>
      <c r="H352" s="70"/>
      <c r="I352" s="49"/>
      <c r="J352" s="49"/>
      <c r="K352" s="70"/>
    </row>
    <row r="353" spans="1:11">
      <c r="A353" s="47"/>
      <c r="B353" s="47"/>
      <c r="C353" s="47"/>
      <c r="D353" s="47"/>
      <c r="E353" s="47"/>
      <c r="F353" s="47"/>
      <c r="G353" s="47"/>
      <c r="H353" s="70"/>
      <c r="I353" s="49"/>
      <c r="J353" s="49"/>
      <c r="K353" s="70"/>
    </row>
    <row r="354" spans="1:11">
      <c r="A354" s="47"/>
      <c r="B354" s="47"/>
      <c r="C354" s="47"/>
      <c r="D354" s="47"/>
      <c r="E354" s="47"/>
      <c r="F354" s="47"/>
      <c r="G354" s="47"/>
      <c r="H354" s="70"/>
      <c r="I354" s="49"/>
      <c r="J354" s="49"/>
      <c r="K354" s="70"/>
    </row>
    <row r="355" spans="1:11">
      <c r="A355" s="47"/>
      <c r="B355" s="47"/>
      <c r="C355" s="47"/>
      <c r="D355" s="47"/>
      <c r="E355" s="47"/>
      <c r="F355" s="47"/>
      <c r="G355" s="47"/>
      <c r="H355" s="70"/>
      <c r="I355" s="49"/>
      <c r="J355" s="49"/>
      <c r="K355" s="70"/>
    </row>
    <row r="356" spans="1:11">
      <c r="A356" s="47"/>
      <c r="B356" s="47"/>
      <c r="C356" s="47"/>
      <c r="D356" s="47"/>
      <c r="E356" s="47"/>
      <c r="F356" s="47"/>
      <c r="G356" s="47"/>
      <c r="H356" s="70"/>
      <c r="I356" s="49"/>
      <c r="J356" s="49"/>
      <c r="K356" s="70"/>
    </row>
    <row r="357" spans="1:11">
      <c r="A357" s="47"/>
      <c r="B357" s="47"/>
      <c r="C357" s="47"/>
      <c r="D357" s="47"/>
      <c r="E357" s="47"/>
      <c r="F357" s="47"/>
      <c r="G357" s="47"/>
      <c r="H357" s="70"/>
      <c r="I357" s="49"/>
      <c r="J357" s="49"/>
      <c r="K357" s="70"/>
    </row>
    <row r="358" spans="1:11">
      <c r="A358" s="47"/>
      <c r="B358" s="47"/>
      <c r="C358" s="47"/>
      <c r="D358" s="47"/>
      <c r="E358" s="47"/>
      <c r="F358" s="47"/>
      <c r="G358" s="47"/>
      <c r="H358" s="70"/>
      <c r="I358" s="49"/>
      <c r="J358" s="49"/>
      <c r="K358" s="70"/>
    </row>
    <row r="359" spans="1:11">
      <c r="A359" s="47"/>
      <c r="B359" s="47"/>
      <c r="C359" s="47"/>
      <c r="D359" s="47"/>
      <c r="E359" s="47"/>
      <c r="F359" s="47"/>
      <c r="G359" s="47"/>
      <c r="H359" s="70"/>
      <c r="I359" s="49"/>
      <c r="J359" s="49"/>
      <c r="K359" s="70"/>
    </row>
    <row r="360" spans="1:11">
      <c r="A360" s="47"/>
      <c r="B360" s="47"/>
      <c r="C360" s="47"/>
      <c r="D360" s="47"/>
      <c r="E360" s="47"/>
      <c r="F360" s="47"/>
      <c r="G360" s="47"/>
      <c r="H360" s="70"/>
      <c r="I360" s="49"/>
      <c r="J360" s="49"/>
      <c r="K360" s="70"/>
    </row>
    <row r="361" spans="1:11">
      <c r="A361" s="47"/>
      <c r="B361" s="47"/>
      <c r="C361" s="47"/>
      <c r="D361" s="47"/>
      <c r="E361" s="47"/>
      <c r="F361" s="47"/>
      <c r="G361" s="47"/>
      <c r="H361" s="70"/>
      <c r="I361" s="49"/>
      <c r="J361" s="49"/>
      <c r="K361" s="70"/>
    </row>
    <row r="362" spans="1:11">
      <c r="A362" s="47"/>
      <c r="B362" s="47"/>
      <c r="C362" s="47"/>
      <c r="D362" s="47"/>
      <c r="E362" s="47"/>
      <c r="F362" s="47"/>
      <c r="G362" s="47"/>
      <c r="H362" s="70"/>
      <c r="I362" s="49"/>
      <c r="J362" s="49"/>
      <c r="K362" s="70"/>
    </row>
    <row r="363" spans="1:11">
      <c r="A363" s="47"/>
      <c r="B363" s="47"/>
      <c r="C363" s="47"/>
      <c r="D363" s="47"/>
      <c r="E363" s="47"/>
      <c r="F363" s="47"/>
      <c r="G363" s="47"/>
      <c r="H363" s="70"/>
      <c r="I363" s="49"/>
      <c r="J363" s="49"/>
      <c r="K363" s="70"/>
    </row>
    <row r="364" spans="1:11">
      <c r="A364" s="47"/>
      <c r="B364" s="47"/>
      <c r="C364" s="47"/>
      <c r="D364" s="47"/>
      <c r="E364" s="47"/>
      <c r="F364" s="47"/>
      <c r="G364" s="47"/>
      <c r="H364" s="70"/>
      <c r="I364" s="49"/>
      <c r="J364" s="49"/>
      <c r="K364" s="70"/>
    </row>
    <row r="365" spans="1:11">
      <c r="A365" s="47"/>
      <c r="B365" s="47"/>
      <c r="C365" s="47"/>
      <c r="D365" s="47"/>
      <c r="E365" s="47"/>
      <c r="F365" s="47"/>
      <c r="G365" s="47"/>
      <c r="H365" s="70"/>
      <c r="I365" s="49"/>
      <c r="J365" s="49"/>
      <c r="K365" s="70"/>
    </row>
    <row r="366" spans="1:11">
      <c r="A366" s="47"/>
      <c r="B366" s="47"/>
      <c r="C366" s="47"/>
      <c r="D366" s="47"/>
      <c r="E366" s="47"/>
      <c r="F366" s="47"/>
      <c r="G366" s="47"/>
      <c r="H366" s="70"/>
      <c r="I366" s="49"/>
      <c r="J366" s="49"/>
      <c r="K366" s="70"/>
    </row>
    <row r="367" spans="1:11">
      <c r="A367" s="47"/>
      <c r="B367" s="47"/>
      <c r="C367" s="47"/>
      <c r="D367" s="47"/>
      <c r="E367" s="47"/>
      <c r="F367" s="47"/>
      <c r="G367" s="47"/>
      <c r="H367" s="70"/>
      <c r="I367" s="49"/>
      <c r="J367" s="49"/>
      <c r="K367" s="70"/>
    </row>
    <row r="368" spans="1:11">
      <c r="A368" s="47"/>
      <c r="B368" s="47"/>
      <c r="C368" s="47"/>
      <c r="D368" s="47"/>
      <c r="E368" s="47"/>
      <c r="F368" s="47"/>
      <c r="G368" s="47"/>
      <c r="H368" s="70"/>
      <c r="I368" s="49"/>
      <c r="J368" s="49"/>
      <c r="K368" s="70"/>
    </row>
    <row r="369" spans="1:11">
      <c r="A369" s="47"/>
      <c r="B369" s="47"/>
      <c r="C369" s="47"/>
      <c r="D369" s="47"/>
      <c r="E369" s="47"/>
      <c r="F369" s="47"/>
      <c r="G369" s="47"/>
      <c r="H369" s="70"/>
      <c r="I369" s="49"/>
      <c r="J369" s="49"/>
      <c r="K369" s="70"/>
    </row>
    <row r="370" spans="1:11">
      <c r="A370" s="47"/>
      <c r="B370" s="47"/>
      <c r="C370" s="47"/>
      <c r="D370" s="47"/>
      <c r="E370" s="47"/>
      <c r="F370" s="47"/>
      <c r="G370" s="47"/>
      <c r="H370" s="70"/>
      <c r="I370" s="49"/>
      <c r="J370" s="49"/>
      <c r="K370" s="70"/>
    </row>
    <row r="371" spans="1:11">
      <c r="A371" s="47"/>
      <c r="B371" s="47"/>
      <c r="C371" s="47"/>
      <c r="D371" s="47"/>
      <c r="E371" s="47"/>
      <c r="F371" s="47"/>
      <c r="G371" s="47"/>
      <c r="H371" s="70"/>
      <c r="I371" s="49"/>
      <c r="J371" s="49"/>
      <c r="K371" s="70"/>
    </row>
    <row r="372" spans="1:11">
      <c r="A372" s="47"/>
      <c r="B372" s="47"/>
      <c r="C372" s="47"/>
      <c r="D372" s="47"/>
      <c r="E372" s="47"/>
      <c r="F372" s="47"/>
      <c r="G372" s="47"/>
      <c r="H372" s="70"/>
      <c r="I372" s="49"/>
      <c r="J372" s="49"/>
      <c r="K372" s="70"/>
    </row>
    <row r="373" spans="1:11">
      <c r="A373" s="47"/>
      <c r="B373" s="47"/>
      <c r="C373" s="47"/>
      <c r="D373" s="47"/>
      <c r="E373" s="47"/>
      <c r="F373" s="47"/>
      <c r="G373" s="47"/>
      <c r="H373" s="70"/>
      <c r="I373" s="49"/>
      <c r="J373" s="49"/>
      <c r="K373" s="70"/>
    </row>
    <row r="374" spans="1:11">
      <c r="A374" s="47"/>
      <c r="B374" s="47"/>
      <c r="C374" s="47"/>
      <c r="D374" s="47"/>
      <c r="E374" s="47"/>
      <c r="F374" s="47"/>
      <c r="G374" s="47"/>
      <c r="H374" s="70"/>
      <c r="I374" s="49"/>
      <c r="J374" s="49"/>
      <c r="K374" s="70"/>
    </row>
    <row r="375" spans="1:11">
      <c r="A375" s="47"/>
      <c r="B375" s="47"/>
      <c r="C375" s="47"/>
      <c r="D375" s="47"/>
      <c r="E375" s="47"/>
      <c r="F375" s="47"/>
      <c r="G375" s="47"/>
      <c r="H375" s="70"/>
      <c r="I375" s="49"/>
      <c r="J375" s="49"/>
      <c r="K375" s="70"/>
    </row>
    <row r="376" spans="1:11">
      <c r="A376" s="47"/>
      <c r="B376" s="47"/>
      <c r="C376" s="47"/>
      <c r="D376" s="47"/>
      <c r="E376" s="47"/>
      <c r="F376" s="47"/>
      <c r="G376" s="47"/>
      <c r="H376" s="70"/>
      <c r="I376" s="49"/>
      <c r="J376" s="49"/>
      <c r="K376" s="70"/>
    </row>
    <row r="377" spans="1:11">
      <c r="A377" s="47"/>
      <c r="B377" s="47"/>
      <c r="C377" s="47"/>
      <c r="D377" s="47"/>
      <c r="E377" s="47"/>
      <c r="F377" s="47"/>
      <c r="G377" s="47"/>
      <c r="H377" s="70"/>
      <c r="I377" s="49"/>
      <c r="J377" s="49"/>
      <c r="K377" s="70"/>
    </row>
    <row r="378" spans="1:11">
      <c r="A378" s="47"/>
      <c r="B378" s="47"/>
      <c r="C378" s="47"/>
      <c r="D378" s="47"/>
      <c r="E378" s="47"/>
      <c r="F378" s="47"/>
      <c r="G378" s="47"/>
      <c r="H378" s="70"/>
      <c r="I378" s="49"/>
      <c r="J378" s="49"/>
      <c r="K378" s="70"/>
    </row>
    <row r="379" spans="1:11">
      <c r="A379" s="47"/>
      <c r="B379" s="47"/>
      <c r="C379" s="47"/>
      <c r="D379" s="47"/>
      <c r="E379" s="47"/>
      <c r="F379" s="47"/>
      <c r="G379" s="47"/>
      <c r="H379" s="70"/>
      <c r="I379" s="49"/>
      <c r="J379" s="49"/>
      <c r="K379" s="70"/>
    </row>
    <row r="380" spans="1:11">
      <c r="A380" s="47"/>
      <c r="B380" s="47"/>
      <c r="C380" s="47"/>
      <c r="D380" s="47"/>
      <c r="E380" s="47"/>
      <c r="F380" s="47"/>
      <c r="G380" s="47"/>
      <c r="H380" s="70"/>
      <c r="I380" s="49"/>
      <c r="J380" s="49"/>
      <c r="K380" s="70"/>
    </row>
    <row r="381" spans="1:11">
      <c r="A381" s="47"/>
      <c r="B381" s="47"/>
      <c r="C381" s="47"/>
      <c r="D381" s="47"/>
      <c r="E381" s="47"/>
      <c r="F381" s="47"/>
      <c r="G381" s="47"/>
      <c r="H381" s="70"/>
      <c r="I381" s="49"/>
      <c r="J381" s="49"/>
      <c r="K381" s="70"/>
    </row>
    <row r="382" spans="1:11">
      <c r="A382" s="47"/>
      <c r="B382" s="47"/>
      <c r="C382" s="47"/>
      <c r="D382" s="47"/>
      <c r="E382" s="47"/>
      <c r="F382" s="47"/>
      <c r="G382" s="47"/>
      <c r="H382" s="70"/>
      <c r="I382" s="49"/>
      <c r="J382" s="49"/>
      <c r="K382" s="70"/>
    </row>
    <row r="383" spans="1:11">
      <c r="A383" s="47"/>
      <c r="B383" s="47"/>
      <c r="C383" s="47"/>
      <c r="D383" s="47"/>
      <c r="E383" s="47"/>
      <c r="F383" s="47"/>
      <c r="G383" s="47"/>
      <c r="H383" s="70"/>
      <c r="I383" s="49"/>
      <c r="J383" s="49"/>
      <c r="K383" s="70"/>
    </row>
  </sheetData>
  <mergeCells count="16">
    <mergeCell ref="B289:G289"/>
    <mergeCell ref="B303:G303"/>
    <mergeCell ref="B343:G343"/>
    <mergeCell ref="B347:G347"/>
    <mergeCell ref="B174:G174"/>
    <mergeCell ref="B206:G206"/>
    <mergeCell ref="B232:G232"/>
    <mergeCell ref="B249:G249"/>
    <mergeCell ref="B112:D112"/>
    <mergeCell ref="B142:G142"/>
    <mergeCell ref="B143:G143"/>
    <mergeCell ref="A1:L1"/>
    <mergeCell ref="A2:G2"/>
    <mergeCell ref="B111:D111"/>
    <mergeCell ref="N226:S226"/>
    <mergeCell ref="O228:T2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49"/>
  <sheetViews>
    <sheetView tabSelected="1" workbookViewId="0">
      <selection activeCell="O30" sqref="O30"/>
    </sheetView>
  </sheetViews>
  <sheetFormatPr defaultRowHeight="14.4"/>
  <cols>
    <col min="1" max="1" width="16" customWidth="1"/>
    <col min="2" max="2" width="6.6640625" customWidth="1"/>
    <col min="3" max="3" width="2.6640625" customWidth="1"/>
    <col min="4" max="4" width="6.6640625" customWidth="1"/>
    <col min="5" max="5" width="2.6640625" customWidth="1"/>
    <col min="6" max="6" width="6.6640625" customWidth="1"/>
    <col min="7" max="7" width="2.6640625" customWidth="1"/>
    <col min="8" max="8" width="6.6640625" customWidth="1"/>
    <col min="9" max="9" width="2.6640625" customWidth="1"/>
    <col min="10" max="10" width="6.6640625" customWidth="1"/>
    <col min="11" max="11" width="3.5546875" customWidth="1"/>
    <col min="12" max="13" width="7.109375" customWidth="1"/>
    <col min="14" max="14" width="18.88671875" customWidth="1"/>
    <col min="15" max="15" width="14.6640625" customWidth="1"/>
    <col min="16" max="16" width="16" customWidth="1"/>
  </cols>
  <sheetData>
    <row r="1" spans="1:13" ht="17.399999999999999">
      <c r="A1" s="447" t="s">
        <v>1531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</row>
    <row r="2" spans="1:13">
      <c r="A2" s="448" t="s">
        <v>1532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</row>
    <row r="4" spans="1:13">
      <c r="A4" s="449" t="s">
        <v>1533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</row>
    <row r="5" spans="1:13" s="184" customFormat="1">
      <c r="A5" s="142"/>
      <c r="B5" s="442" t="s">
        <v>1534</v>
      </c>
      <c r="C5" s="443"/>
      <c r="D5" s="444" t="s">
        <v>1535</v>
      </c>
      <c r="E5" s="444"/>
      <c r="F5" s="444" t="s">
        <v>1536</v>
      </c>
      <c r="G5" s="444"/>
      <c r="H5" s="444" t="s">
        <v>1537</v>
      </c>
      <c r="I5" s="444"/>
      <c r="J5" s="443" t="s">
        <v>1538</v>
      </c>
      <c r="K5" s="450"/>
      <c r="L5" s="311" t="s">
        <v>1221</v>
      </c>
    </row>
    <row r="6" spans="1:13">
      <c r="A6" s="36" t="s">
        <v>1539</v>
      </c>
      <c r="B6" s="312">
        <v>146</v>
      </c>
      <c r="C6" s="312"/>
      <c r="D6" s="312">
        <f>B6*0.2</f>
        <v>29.200000000000003</v>
      </c>
      <c r="E6" s="312"/>
      <c r="F6" s="312">
        <v>192</v>
      </c>
      <c r="G6" s="312"/>
      <c r="H6" s="312">
        <f>B6+D6</f>
        <v>175.2</v>
      </c>
      <c r="I6" s="312"/>
      <c r="J6" s="312">
        <v>0</v>
      </c>
      <c r="K6" s="1"/>
      <c r="M6" s="313"/>
    </row>
    <row r="7" spans="1:13">
      <c r="A7" s="36" t="s">
        <v>1540</v>
      </c>
      <c r="B7" s="314">
        <v>3</v>
      </c>
      <c r="C7" s="314"/>
      <c r="D7" s="314">
        <f>B7*0.2</f>
        <v>0.60000000000000009</v>
      </c>
      <c r="E7" s="314"/>
      <c r="F7" s="314">
        <v>5</v>
      </c>
      <c r="G7" s="314"/>
      <c r="H7" s="314">
        <f>B7+D7</f>
        <v>3.6</v>
      </c>
      <c r="I7" s="314"/>
      <c r="J7" s="314">
        <v>0</v>
      </c>
      <c r="K7" s="106"/>
      <c r="L7" s="315"/>
      <c r="M7" s="313"/>
    </row>
    <row r="8" spans="1:13">
      <c r="A8" s="316" t="s">
        <v>1541</v>
      </c>
      <c r="B8" s="317">
        <f>B6+B7</f>
        <v>149</v>
      </c>
      <c r="C8" s="317"/>
      <c r="D8" s="318">
        <f>SUM(D6:D7)</f>
        <v>29.800000000000004</v>
      </c>
      <c r="E8" s="318"/>
      <c r="F8" s="317">
        <f>SUM(F6:F7)</f>
        <v>197</v>
      </c>
      <c r="G8" s="317"/>
      <c r="H8" s="317">
        <f>SUM(H6:H7)</f>
        <v>178.79999999999998</v>
      </c>
      <c r="I8" s="317"/>
      <c r="J8" s="317">
        <f>SUM(J6:J7)</f>
        <v>0</v>
      </c>
      <c r="K8" s="1"/>
      <c r="L8" s="319"/>
      <c r="M8" s="313"/>
    </row>
    <row r="9" spans="1:13">
      <c r="A9" s="1"/>
      <c r="B9" s="1"/>
      <c r="C9" s="1"/>
      <c r="D9" s="316"/>
      <c r="E9" s="316"/>
      <c r="F9" s="316"/>
      <c r="G9" s="316"/>
      <c r="H9" s="316"/>
      <c r="I9" s="316"/>
      <c r="J9" s="316"/>
      <c r="K9" s="1"/>
      <c r="M9" s="313"/>
    </row>
    <row r="10" spans="1:13">
      <c r="A10" s="1"/>
      <c r="B10" s="1"/>
      <c r="C10" s="1"/>
      <c r="D10" s="316"/>
      <c r="E10" s="316"/>
      <c r="F10" s="316"/>
      <c r="G10" s="316"/>
      <c r="H10" s="316"/>
      <c r="I10" s="316"/>
      <c r="J10" s="316"/>
      <c r="K10" s="1"/>
      <c r="M10" s="313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313"/>
    </row>
    <row r="12" spans="1:13">
      <c r="A12" s="441" t="s">
        <v>1542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313"/>
    </row>
    <row r="13" spans="1:13">
      <c r="A13" s="1"/>
      <c r="B13" s="442" t="s">
        <v>1534</v>
      </c>
      <c r="C13" s="443"/>
      <c r="D13" s="443" t="s">
        <v>1535</v>
      </c>
      <c r="E13" s="443"/>
      <c r="F13" s="444" t="s">
        <v>1536</v>
      </c>
      <c r="G13" s="444"/>
      <c r="H13" s="444" t="s">
        <v>1537</v>
      </c>
      <c r="I13" s="444"/>
      <c r="J13" s="443" t="s">
        <v>1538</v>
      </c>
      <c r="K13" s="445"/>
      <c r="L13" s="311" t="s">
        <v>1543</v>
      </c>
      <c r="M13" s="313"/>
    </row>
    <row r="14" spans="1:13">
      <c r="A14" s="36" t="s">
        <v>1544</v>
      </c>
      <c r="B14" s="320">
        <v>58</v>
      </c>
      <c r="C14" s="320"/>
      <c r="D14" s="320">
        <f>B14*0.2</f>
        <v>11.600000000000001</v>
      </c>
      <c r="E14" s="320"/>
      <c r="F14" s="320">
        <v>76</v>
      </c>
      <c r="G14" s="320"/>
      <c r="H14" s="320">
        <f>B14+D14</f>
        <v>69.599999999999994</v>
      </c>
      <c r="I14" s="320"/>
      <c r="J14" s="320">
        <v>0</v>
      </c>
      <c r="K14" s="320"/>
      <c r="M14" s="313"/>
    </row>
    <row r="15" spans="1:13">
      <c r="A15" s="316" t="s">
        <v>1541</v>
      </c>
      <c r="B15" s="317">
        <f>SUM(B14:B14)</f>
        <v>58</v>
      </c>
      <c r="C15" s="317"/>
      <c r="D15" s="318">
        <f>SUM(D14:D14)</f>
        <v>11.600000000000001</v>
      </c>
      <c r="E15" s="318"/>
      <c r="F15" s="317">
        <f>SUM(F14:F14)</f>
        <v>76</v>
      </c>
      <c r="G15" s="317"/>
      <c r="H15" s="317">
        <f>SUM(H14:H14)</f>
        <v>69.599999999999994</v>
      </c>
      <c r="I15" s="317"/>
      <c r="J15" s="317">
        <f>SUM(J14:J14)</f>
        <v>0</v>
      </c>
      <c r="K15" s="312"/>
      <c r="L15" s="319"/>
      <c r="M15" s="313"/>
    </row>
    <row r="16" spans="1:13">
      <c r="A16" s="1"/>
      <c r="B16" s="1"/>
      <c r="C16" s="1"/>
      <c r="D16" s="316"/>
      <c r="E16" s="316"/>
      <c r="F16" s="316"/>
      <c r="G16" s="316"/>
      <c r="H16" s="316"/>
      <c r="I16" s="316"/>
      <c r="J16" s="316"/>
      <c r="K16" s="1"/>
    </row>
    <row r="17" spans="1:13">
      <c r="A17" s="1"/>
      <c r="B17" s="1"/>
      <c r="C17" s="1"/>
      <c r="D17" s="316"/>
      <c r="E17" s="316"/>
      <c r="F17" s="316"/>
      <c r="G17" s="316"/>
      <c r="H17" s="316"/>
      <c r="I17" s="316"/>
      <c r="J17" s="316"/>
      <c r="K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441" t="s">
        <v>1545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</row>
    <row r="20" spans="1:13">
      <c r="A20" s="321"/>
      <c r="B20" s="442" t="s">
        <v>1534</v>
      </c>
      <c r="C20" s="443"/>
      <c r="D20" s="443" t="s">
        <v>1535</v>
      </c>
      <c r="E20" s="443"/>
      <c r="F20" s="444" t="s">
        <v>1536</v>
      </c>
      <c r="G20" s="444"/>
      <c r="H20" s="444" t="s">
        <v>1537</v>
      </c>
      <c r="I20" s="444"/>
      <c r="J20" s="443" t="s">
        <v>1538</v>
      </c>
      <c r="K20" s="445"/>
      <c r="L20" s="311" t="s">
        <v>1543</v>
      </c>
    </row>
    <row r="21" spans="1:13">
      <c r="A21" s="316" t="s">
        <v>1541</v>
      </c>
      <c r="B21" s="322">
        <f>B8+B15</f>
        <v>207</v>
      </c>
      <c r="C21" s="322"/>
      <c r="D21" s="322">
        <f>B21*0.2</f>
        <v>41.400000000000006</v>
      </c>
      <c r="E21" s="323"/>
      <c r="F21" s="322">
        <f>F8+F15</f>
        <v>273</v>
      </c>
      <c r="G21" s="322"/>
      <c r="H21" s="322">
        <f>H8+H15</f>
        <v>248.39999999999998</v>
      </c>
      <c r="I21" s="322"/>
      <c r="J21" s="322">
        <f>J8+J15</f>
        <v>0</v>
      </c>
      <c r="K21" s="322"/>
      <c r="L21" s="319"/>
      <c r="M21" s="313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1:13" ht="18">
      <c r="A24" s="324" t="s">
        <v>1546</v>
      </c>
      <c r="B24" s="446" t="s">
        <v>1547</v>
      </c>
      <c r="C24" s="446"/>
      <c r="D24" s="446"/>
      <c r="E24" s="446"/>
      <c r="F24" s="446"/>
      <c r="G24" s="446"/>
      <c r="H24" s="446"/>
      <c r="I24" s="446"/>
      <c r="J24" s="446"/>
      <c r="K24" s="446"/>
    </row>
    <row r="27" spans="1:13">
      <c r="A27" s="325">
        <f ca="1">YEAR(TODAY())-AVERAGE('[1]Hampton Bus'!B5:B24,'[1]Hampton Bus'!B27:B35,'[1]Hampton Bus'!B38:B46,'[1]Hampton Bus'!B49:B58,'[1]Norfolk Bus'!B59:B70,'[1]Hampton Bus'!B74:B86,'[1]Hampton Bus'!B89:B93)</f>
        <v>9.9078947368420813</v>
      </c>
      <c r="B27" s="434" t="s">
        <v>1548</v>
      </c>
      <c r="C27" s="434"/>
      <c r="D27" s="434" t="s">
        <v>1549</v>
      </c>
      <c r="E27" s="402"/>
      <c r="F27" s="402"/>
      <c r="G27" s="402"/>
      <c r="H27" s="402"/>
      <c r="I27" s="402"/>
      <c r="J27" s="402"/>
      <c r="K27" s="402"/>
    </row>
    <row r="28" spans="1:13">
      <c r="A28" s="326"/>
      <c r="B28" s="327"/>
      <c r="C28" s="327"/>
      <c r="D28" s="327"/>
      <c r="E28" s="183"/>
      <c r="F28" s="183"/>
      <c r="G28" s="183"/>
      <c r="H28" s="183"/>
      <c r="I28" s="183"/>
      <c r="J28" s="183"/>
      <c r="K28" s="183"/>
    </row>
    <row r="29" spans="1:13">
      <c r="A29" s="328">
        <f ca="1">YEAR(TODAY())-AVERAGE('[1]Norfolk Bus'!B6:B9,'[1]Norfolk Bus'!B12:B19,'[1]Norfolk Bus'!B22:B43,'[1]Norfolk Bus'!B46:B48,'[1]Norfolk Bus'!B51:B54,'[1]Norfolk Bus'!B57:B63,'[1]Norfolk Bus'!B66:B71,'[1]Norfolk Bus'!B74:B89,'[1]Norfolk Bus'!B92:B102,'[1]Norfolk Bus'!B105:B147,'[1]Norfolk Bus'!B150:B172,'[1]Norfolk Bus'!B177:B211,'[1]Norfolk Bus'!B214:B222,'[1]Norfolk Bus'!B225:B232)</f>
        <v>7.8241206030149897</v>
      </c>
      <c r="B29" s="434" t="s">
        <v>1548</v>
      </c>
      <c r="C29" s="434"/>
      <c r="D29" s="434" t="s">
        <v>1550</v>
      </c>
      <c r="E29" s="402"/>
      <c r="F29" s="402"/>
      <c r="G29" s="402"/>
      <c r="H29" s="402"/>
      <c r="I29" s="402"/>
      <c r="J29" s="402"/>
      <c r="K29" s="402"/>
    </row>
    <row r="30" spans="1:13">
      <c r="A30" s="325">
        <f ca="1">YEAR(TODAY())-AVERAGE('[1]Hampton Bus'!B41:B43,'[1]Norfolk Bus'!B205:B205)</f>
        <v>8.75</v>
      </c>
      <c r="B30" s="434" t="s">
        <v>1548</v>
      </c>
      <c r="C30" s="434"/>
      <c r="D30" s="434" t="s">
        <v>1551</v>
      </c>
      <c r="E30" s="402"/>
      <c r="F30" s="402"/>
      <c r="G30" s="402"/>
      <c r="H30" s="402"/>
      <c r="I30" s="402"/>
      <c r="J30" s="402"/>
      <c r="K30" s="402"/>
    </row>
    <row r="31" spans="1:13">
      <c r="A31" s="325">
        <f ca="1">YEAR(TODAY())-AVERAGE('[1]Norfolk Bus'!B205:B205)</f>
        <v>2</v>
      </c>
      <c r="B31" s="434" t="s">
        <v>1548</v>
      </c>
      <c r="C31" s="434"/>
      <c r="D31" s="434" t="s">
        <v>1552</v>
      </c>
      <c r="E31" s="402"/>
      <c r="F31" s="402"/>
      <c r="G31" s="402"/>
      <c r="H31" s="402"/>
      <c r="I31" s="402"/>
      <c r="J31" s="402"/>
      <c r="K31" s="402"/>
    </row>
    <row r="32" spans="1:13">
      <c r="A32" s="325">
        <f ca="1">YEAR(TODAY())-AVERAGE('[1]Norfolk Bus'!B6:B9,'[1]Norfolk Bus'!B12:B19,'[1]Norfolk Bus'!B22:B43,'[1]Norfolk Bus'!B46:B48,'[1]Norfolk Bus'!B51:B54,'[1]Norfolk Bus'!B57:B63,'[1]Norfolk Bus'!B66:B71,'[1]Norfolk Bus'!B74:B89,'[1]Norfolk Bus'!B92:B102,'[1]Norfolk Bus'!B105:B147,'[1]Norfolk Bus'!B150:B172,'[1]Norfolk Bus'!B177:B211,'[1]Norfolk Bus'!B214:B222,'[1]Norfolk Bus'!B225:B232,'[1]Hampton Bus'!B41:B43,'[1]Norfolk Bus'!B205:B205)</f>
        <v>7.8423645320197011</v>
      </c>
      <c r="B32" s="434" t="s">
        <v>1548</v>
      </c>
      <c r="C32" s="434"/>
      <c r="D32" s="434" t="s">
        <v>1553</v>
      </c>
      <c r="E32" s="402"/>
      <c r="F32" s="402"/>
      <c r="G32" s="402"/>
      <c r="H32" s="402"/>
      <c r="I32" s="402"/>
      <c r="J32" s="402"/>
      <c r="K32" s="402"/>
    </row>
    <row r="33" spans="1:21" ht="8.1" customHeight="1">
      <c r="B33" s="329"/>
      <c r="C33" s="329"/>
      <c r="D33" s="316"/>
      <c r="E33" s="316"/>
    </row>
    <row r="34" spans="1:21">
      <c r="A34" s="330">
        <f ca="1">YEAR(TODAY())-AVERAGE('[1]Hampton Bus'!B5:B24,'[1]Hampton Bus'!B27:B35,'[1]Hampton Bus'!B38:B46,'[1]Hampton Bus'!B49:B58,'[1]Norfolk Bus'!B59:B70,'[1]Hampton Bus'!B74:B86,'[1]Hampton Bus'!B89:B93,'[1]Norfolk Bus'!B8:B11,'[1]Norfolk Bus'!B14:B21,'[1]Norfolk Bus'!B24:B45,'[1]Norfolk Bus'!B48:B50,'[1]Norfolk Bus'!B53:B56,'[1]Norfolk Bus'!B59:B65,'[1]Norfolk Bus'!B68:B73,'[1]Norfolk Bus'!B76:B91,'[1]Norfolk Bus'!B94:B104,'[1]Norfolk Bus'!B107:B149,'[1]Norfolk Bus'!B152:B174,'[1]Norfolk Bus'!B182:B213,'[1]Norfolk Bus'!B216:B224,'[1]Norfolk Bus'!B227:B233,'[1]VA Beach'!B9:B10,'[1]VA Beach'!B13:B13)</f>
        <v>8.2786885245900521</v>
      </c>
      <c r="B34" s="435" t="s">
        <v>1554</v>
      </c>
      <c r="C34" s="434"/>
      <c r="D34" s="436" t="s">
        <v>1555</v>
      </c>
      <c r="E34" s="402"/>
      <c r="F34" s="402"/>
      <c r="G34" s="402"/>
      <c r="H34" s="402"/>
      <c r="I34" s="402"/>
      <c r="J34" s="402"/>
      <c r="K34" s="402"/>
    </row>
    <row r="35" spans="1:21">
      <c r="A35" s="331"/>
      <c r="B35" s="332"/>
      <c r="C35" s="327"/>
      <c r="D35" s="437" t="s">
        <v>1556</v>
      </c>
      <c r="E35" s="438"/>
      <c r="F35" s="438"/>
      <c r="G35" s="438"/>
      <c r="H35" s="438"/>
      <c r="I35" s="438"/>
      <c r="J35" s="438"/>
      <c r="K35" s="438"/>
    </row>
    <row r="36" spans="1:21" ht="8.1" customHeight="1">
      <c r="A36" s="331"/>
      <c r="B36" s="332"/>
      <c r="C36" s="327"/>
      <c r="D36" s="333"/>
      <c r="E36" s="334"/>
      <c r="F36" s="334"/>
      <c r="G36" s="334"/>
      <c r="H36" s="334"/>
      <c r="I36" s="334"/>
      <c r="J36" s="334"/>
      <c r="K36" s="334"/>
    </row>
    <row r="37" spans="1:21">
      <c r="A37" s="331"/>
      <c r="B37" s="435"/>
      <c r="C37" s="434"/>
      <c r="D37" s="436"/>
      <c r="E37" s="402"/>
      <c r="F37" s="402"/>
      <c r="G37" s="402"/>
      <c r="H37" s="402"/>
      <c r="I37" s="402"/>
      <c r="J37" s="402"/>
      <c r="K37" s="402"/>
    </row>
    <row r="38" spans="1:21">
      <c r="D38" s="439"/>
      <c r="E38" s="440"/>
      <c r="F38" s="440"/>
      <c r="G38" s="440"/>
      <c r="H38" s="440"/>
      <c r="I38" s="440"/>
      <c r="J38" s="440"/>
      <c r="K38" s="440"/>
    </row>
    <row r="39" spans="1:21">
      <c r="D39" s="402"/>
      <c r="E39" s="402"/>
      <c r="F39" s="402"/>
      <c r="G39" s="402"/>
      <c r="H39" s="402"/>
      <c r="I39" s="402"/>
      <c r="J39" s="402"/>
      <c r="K39" s="402"/>
    </row>
    <row r="40" spans="1:21">
      <c r="A40" s="319"/>
    </row>
    <row r="41" spans="1:21" ht="15" thickBot="1"/>
    <row r="42" spans="1:21">
      <c r="A42" s="431"/>
      <c r="B42" s="432"/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3"/>
    </row>
    <row r="43" spans="1:21" ht="51.75" customHeight="1">
      <c r="A43" s="335" t="s">
        <v>251</v>
      </c>
      <c r="B43" s="427" t="s">
        <v>1557</v>
      </c>
      <c r="C43" s="427"/>
      <c r="D43" s="427"/>
      <c r="E43" s="428" t="s">
        <v>253</v>
      </c>
      <c r="F43" s="428"/>
      <c r="G43" s="428"/>
      <c r="H43" s="428"/>
      <c r="I43" s="427" t="s">
        <v>1558</v>
      </c>
      <c r="J43" s="427"/>
      <c r="K43" s="429"/>
      <c r="L43" s="430" t="s">
        <v>1559</v>
      </c>
      <c r="M43" s="427"/>
      <c r="N43" s="336" t="s">
        <v>253</v>
      </c>
      <c r="O43" s="337" t="s">
        <v>1557</v>
      </c>
      <c r="P43" s="338" t="s">
        <v>251</v>
      </c>
      <c r="Q43" s="339"/>
    </row>
    <row r="44" spans="1:21">
      <c r="A44" s="340">
        <f>SUM('[1]Norfolk Bus'!A244)</f>
        <v>23</v>
      </c>
      <c r="B44" s="424">
        <v>17</v>
      </c>
      <c r="C44" s="424"/>
      <c r="D44" s="424"/>
      <c r="E44" s="424" t="s">
        <v>254</v>
      </c>
      <c r="F44" s="424"/>
      <c r="G44" s="424"/>
      <c r="H44" s="424"/>
      <c r="I44" s="425">
        <f>SUM(A44-B44)</f>
        <v>6</v>
      </c>
      <c r="J44" s="425"/>
      <c r="K44" s="425"/>
      <c r="L44" s="425">
        <f>SUM(P44-O44)</f>
        <v>2</v>
      </c>
      <c r="M44" s="425"/>
      <c r="N44" s="44" t="s">
        <v>254</v>
      </c>
      <c r="O44" s="342">
        <v>11</v>
      </c>
      <c r="P44" s="343">
        <f>SUM('[1]Hampton Bus'!A106)</f>
        <v>13</v>
      </c>
      <c r="R44" s="81"/>
      <c r="S44" s="81"/>
      <c r="T44" s="81"/>
      <c r="U44" s="81"/>
    </row>
    <row r="45" spans="1:21">
      <c r="A45" s="340">
        <f>SUM('[1]Norfolk Bus'!A245)</f>
        <v>62</v>
      </c>
      <c r="B45" s="424">
        <v>66</v>
      </c>
      <c r="C45" s="424"/>
      <c r="D45" s="424"/>
      <c r="E45" s="424" t="s">
        <v>255</v>
      </c>
      <c r="F45" s="424"/>
      <c r="G45" s="424"/>
      <c r="H45" s="424"/>
      <c r="I45" s="425">
        <f t="shared" ref="I45:I47" si="0">SUM(A45-B45)</f>
        <v>-4</v>
      </c>
      <c r="J45" s="425"/>
      <c r="K45" s="425"/>
      <c r="L45" s="425">
        <f t="shared" ref="L45:L47" si="1">SUM(P45-O45)</f>
        <v>7</v>
      </c>
      <c r="M45" s="425"/>
      <c r="N45" s="44" t="s">
        <v>255</v>
      </c>
      <c r="O45" s="342">
        <v>13</v>
      </c>
      <c r="P45" s="343">
        <f>SUM('[1]Hampton Bus'!A107)</f>
        <v>20</v>
      </c>
      <c r="R45" s="81"/>
      <c r="S45" s="81"/>
      <c r="T45" s="81"/>
      <c r="U45" s="81"/>
    </row>
    <row r="46" spans="1:21">
      <c r="A46" s="340">
        <f>SUM('[1]Norfolk Bus'!A246)</f>
        <v>58</v>
      </c>
      <c r="B46" s="424">
        <v>24</v>
      </c>
      <c r="C46" s="424"/>
      <c r="D46" s="424"/>
      <c r="E46" s="424" t="s">
        <v>256</v>
      </c>
      <c r="F46" s="424"/>
      <c r="G46" s="424"/>
      <c r="H46" s="424"/>
      <c r="I46" s="425">
        <f t="shared" si="0"/>
        <v>34</v>
      </c>
      <c r="J46" s="425"/>
      <c r="K46" s="425"/>
      <c r="L46" s="425">
        <f t="shared" si="1"/>
        <v>11</v>
      </c>
      <c r="M46" s="425"/>
      <c r="N46" s="44" t="s">
        <v>256</v>
      </c>
      <c r="O46" s="342">
        <v>23</v>
      </c>
      <c r="P46" s="343">
        <f>SUM('[1]Hampton Bus'!A108)</f>
        <v>34</v>
      </c>
      <c r="R46" s="81"/>
      <c r="S46" s="81"/>
      <c r="T46" s="81"/>
      <c r="U46" s="81"/>
    </row>
    <row r="47" spans="1:21">
      <c r="A47" s="340">
        <f>SUM('[1]Norfolk Bus'!A247)</f>
        <v>50</v>
      </c>
      <c r="B47" s="423">
        <v>38</v>
      </c>
      <c r="C47" s="423"/>
      <c r="D47" s="423"/>
      <c r="E47" s="424" t="s">
        <v>719</v>
      </c>
      <c r="F47" s="424"/>
      <c r="G47" s="424"/>
      <c r="H47" s="424"/>
      <c r="I47" s="425">
        <f t="shared" si="0"/>
        <v>12</v>
      </c>
      <c r="J47" s="425"/>
      <c r="K47" s="425"/>
      <c r="L47" s="425">
        <f t="shared" si="1"/>
        <v>-3</v>
      </c>
      <c r="M47" s="425"/>
      <c r="N47" s="44" t="s">
        <v>1560</v>
      </c>
      <c r="O47" s="342">
        <v>12</v>
      </c>
      <c r="P47" s="343">
        <f>SUM('[1]Hampton Bus'!A109)</f>
        <v>9</v>
      </c>
      <c r="R47" s="81"/>
      <c r="S47" s="81"/>
      <c r="T47" s="81"/>
      <c r="U47" s="81"/>
    </row>
    <row r="48" spans="1:21">
      <c r="A48" s="344">
        <f>SUM(A44:A47)</f>
        <v>193</v>
      </c>
      <c r="B48" s="426">
        <f>SUM(B44:B47)</f>
        <v>145</v>
      </c>
      <c r="C48" s="426"/>
      <c r="D48" s="426"/>
      <c r="E48" s="424"/>
      <c r="F48" s="424"/>
      <c r="G48" s="424"/>
      <c r="H48" s="424"/>
      <c r="I48" s="415"/>
      <c r="J48" s="415"/>
      <c r="K48" s="415"/>
      <c r="L48" s="415"/>
      <c r="M48" s="415"/>
      <c r="N48" s="65"/>
      <c r="O48" s="346">
        <f>SUM(O44:O47)</f>
        <v>59</v>
      </c>
      <c r="P48" s="347">
        <f>SUM(P44:P47)</f>
        <v>76</v>
      </c>
    </row>
    <row r="49" spans="1:16" ht="15" thickBot="1">
      <c r="A49" s="420"/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2"/>
    </row>
  </sheetData>
  <mergeCells count="64">
    <mergeCell ref="A1:L1"/>
    <mergeCell ref="A2:L2"/>
    <mergeCell ref="A4:L4"/>
    <mergeCell ref="B5:C5"/>
    <mergeCell ref="D5:E5"/>
    <mergeCell ref="F5:G5"/>
    <mergeCell ref="H5:I5"/>
    <mergeCell ref="J5:K5"/>
    <mergeCell ref="A12:L12"/>
    <mergeCell ref="B13:C13"/>
    <mergeCell ref="D13:E13"/>
    <mergeCell ref="F13:G13"/>
    <mergeCell ref="H13:I13"/>
    <mergeCell ref="J13:K13"/>
    <mergeCell ref="B30:C30"/>
    <mergeCell ref="D30:K30"/>
    <mergeCell ref="A19:L19"/>
    <mergeCell ref="B20:C20"/>
    <mergeCell ref="D20:E20"/>
    <mergeCell ref="F20:G20"/>
    <mergeCell ref="H20:I20"/>
    <mergeCell ref="J20:K20"/>
    <mergeCell ref="B24:K24"/>
    <mergeCell ref="B27:C27"/>
    <mergeCell ref="D27:K27"/>
    <mergeCell ref="B29:C29"/>
    <mergeCell ref="D29:K29"/>
    <mergeCell ref="A42:P42"/>
    <mergeCell ref="B31:C31"/>
    <mergeCell ref="D31:K31"/>
    <mergeCell ref="B32:C32"/>
    <mergeCell ref="D32:K32"/>
    <mergeCell ref="B34:C34"/>
    <mergeCell ref="D34:K34"/>
    <mergeCell ref="D35:K35"/>
    <mergeCell ref="B37:C37"/>
    <mergeCell ref="D37:K37"/>
    <mergeCell ref="D38:K38"/>
    <mergeCell ref="D39:K39"/>
    <mergeCell ref="B43:D43"/>
    <mergeCell ref="E43:H43"/>
    <mergeCell ref="I43:K43"/>
    <mergeCell ref="L43:M43"/>
    <mergeCell ref="B44:D44"/>
    <mergeCell ref="E44:H44"/>
    <mergeCell ref="I44:K44"/>
    <mergeCell ref="L44:M44"/>
    <mergeCell ref="B45:D45"/>
    <mergeCell ref="E45:H45"/>
    <mergeCell ref="I45:K45"/>
    <mergeCell ref="L45:M45"/>
    <mergeCell ref="B46:D46"/>
    <mergeCell ref="E46:H46"/>
    <mergeCell ref="I46:K46"/>
    <mergeCell ref="L46:M46"/>
    <mergeCell ref="A49:P49"/>
    <mergeCell ref="B47:D47"/>
    <mergeCell ref="E47:H47"/>
    <mergeCell ref="I47:K47"/>
    <mergeCell ref="L47:M47"/>
    <mergeCell ref="B48:D48"/>
    <mergeCell ref="E48:H48"/>
    <mergeCell ref="I48:K48"/>
    <mergeCell ref="L48:M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Hampton Bus</vt:lpstr>
      <vt:lpstr>Norfolk Bus</vt:lpstr>
      <vt:lpstr>VA Beach</vt:lpstr>
      <vt:lpstr>Rail</vt:lpstr>
      <vt:lpstr>Ferry</vt:lpstr>
      <vt:lpstr>Paratransit-MV</vt:lpstr>
      <vt:lpstr>Traffix-Leased</vt:lpstr>
      <vt:lpstr>Support Fleet</vt:lpstr>
      <vt:lpstr>Fleet Config</vt:lpstr>
      <vt:lpstr>Inactive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mperez</dc:creator>
  <cp:lastModifiedBy>dabrown</cp:lastModifiedBy>
  <dcterms:created xsi:type="dcterms:W3CDTF">2013-10-14T18:02:20Z</dcterms:created>
  <dcterms:modified xsi:type="dcterms:W3CDTF">2013-11-10T20:56:34Z</dcterms:modified>
</cp:coreProperties>
</file>