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C:\Users\Yaroslav\Desktop\"/>
    </mc:Choice>
  </mc:AlternateContent>
  <xr:revisionPtr revIDLastSave="0" documentId="8_{AA0607B1-4CA6-401C-947A-1F55CDBCF5C9}" xr6:coauthVersionLast="47" xr6:coauthVersionMax="47" xr10:uidLastSave="{00000000-0000-0000-0000-000000000000}"/>
  <bookViews>
    <workbookView xWindow="5925" yWindow="2730" windowWidth="21600" windowHeight="11385" activeTab="1" xr2:uid="{00000000-000D-0000-FFFF-FFFF00000000}"/>
  </bookViews>
  <sheets>
    <sheet name="Задание 2.1" sheetId="1" r:id="rId1"/>
    <sheet name="Задание 2.2" sheetId="2" r:id="rId2"/>
    <sheet name="Задание 2.3" sheetId="3" r:id="rId3"/>
    <sheet name="Задание 2.4" sheetId="4" r:id="rId4"/>
    <sheet name="Задание 2.5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9" i="2" l="1"/>
  <c r="D19" i="2"/>
  <c r="J19" i="2"/>
  <c r="K19" i="2"/>
  <c r="D28" i="2"/>
  <c r="C20" i="2"/>
  <c r="D20" i="2"/>
  <c r="J20" i="2"/>
  <c r="K20" i="2"/>
  <c r="D29" i="2"/>
  <c r="C21" i="2"/>
  <c r="D21" i="2"/>
  <c r="J21" i="2"/>
  <c r="K21" i="2"/>
  <c r="D30" i="2"/>
  <c r="J17" i="2"/>
  <c r="K17" i="2"/>
  <c r="J18" i="2"/>
  <c r="K18" i="2"/>
  <c r="C20" i="5"/>
  <c r="C19" i="5"/>
  <c r="C18" i="5"/>
  <c r="C17" i="5"/>
  <c r="C16" i="5"/>
  <c r="C15" i="5"/>
  <c r="C14" i="5"/>
  <c r="C13" i="5"/>
  <c r="D12" i="5"/>
  <c r="D13" i="5" s="1"/>
  <c r="C12" i="5"/>
  <c r="I11" i="5"/>
  <c r="E11" i="5"/>
  <c r="F11" i="5" s="1"/>
  <c r="G11" i="5" s="1"/>
  <c r="H11" i="5" s="1"/>
  <c r="C11" i="5"/>
  <c r="C8" i="4"/>
  <c r="D8" i="4" s="1"/>
  <c r="E8" i="4"/>
  <c r="F8" i="4" s="1"/>
  <c r="C9" i="4"/>
  <c r="E9" i="4"/>
  <c r="G9" i="4" s="1"/>
  <c r="C10" i="4"/>
  <c r="E10" i="4"/>
  <c r="G10" i="4" s="1"/>
  <c r="C11" i="4"/>
  <c r="E11" i="4"/>
  <c r="G11" i="4" s="1"/>
  <c r="C12" i="4"/>
  <c r="E12" i="4"/>
  <c r="F12" i="4" s="1"/>
  <c r="C13" i="4"/>
  <c r="E13" i="4"/>
  <c r="G13" i="4" s="1"/>
  <c r="C14" i="4"/>
  <c r="E14" i="4"/>
  <c r="G14" i="4" s="1"/>
  <c r="C15" i="4"/>
  <c r="E15" i="4"/>
  <c r="F15" i="4" s="1"/>
  <c r="C16" i="4"/>
  <c r="E16" i="4"/>
  <c r="F16" i="4" s="1"/>
  <c r="C17" i="4"/>
  <c r="E17" i="4"/>
  <c r="G17" i="4" s="1"/>
  <c r="E38" i="1"/>
  <c r="G34" i="3"/>
  <c r="C34" i="3"/>
  <c r="I18" i="3"/>
  <c r="E18" i="3"/>
  <c r="C18" i="3"/>
  <c r="G33" i="3"/>
  <c r="C33" i="3"/>
  <c r="I17" i="3"/>
  <c r="E17" i="3"/>
  <c r="C17" i="3"/>
  <c r="G32" i="3"/>
  <c r="C32" i="3"/>
  <c r="I16" i="3"/>
  <c r="E16" i="3"/>
  <c r="C16" i="3"/>
  <c r="G31" i="3"/>
  <c r="C31" i="3"/>
  <c r="I15" i="3"/>
  <c r="E15" i="3"/>
  <c r="C15" i="3"/>
  <c r="G30" i="3"/>
  <c r="C30" i="3"/>
  <c r="I14" i="3"/>
  <c r="E14" i="3"/>
  <c r="C14" i="3"/>
  <c r="G29" i="3"/>
  <c r="C29" i="3"/>
  <c r="I13" i="3"/>
  <c r="E13" i="3"/>
  <c r="C13" i="3"/>
  <c r="G28" i="3"/>
  <c r="C28" i="3"/>
  <c r="I12" i="3"/>
  <c r="E12" i="3"/>
  <c r="C12" i="3"/>
  <c r="G27" i="3"/>
  <c r="C27" i="3"/>
  <c r="I11" i="3"/>
  <c r="E11" i="3"/>
  <c r="C11" i="3"/>
  <c r="G26" i="3"/>
  <c r="C26" i="3"/>
  <c r="I10" i="3"/>
  <c r="E10" i="3"/>
  <c r="C10" i="3"/>
  <c r="G25" i="3"/>
  <c r="C25" i="3"/>
  <c r="I9" i="3"/>
  <c r="E9" i="3"/>
  <c r="C9" i="3"/>
  <c r="D9" i="3" s="1"/>
  <c r="D27" i="2"/>
  <c r="D18" i="2"/>
  <c r="C18" i="2"/>
  <c r="D26" i="2"/>
  <c r="D17" i="2"/>
  <c r="C17" i="2"/>
  <c r="D25" i="2"/>
  <c r="K16" i="2"/>
  <c r="J16" i="2"/>
  <c r="D16" i="2"/>
  <c r="C16" i="2"/>
  <c r="D24" i="2"/>
  <c r="K15" i="2"/>
  <c r="J15" i="2"/>
  <c r="D15" i="2"/>
  <c r="C15" i="2"/>
  <c r="D59" i="1"/>
  <c r="C59" i="1"/>
  <c r="D58" i="1"/>
  <c r="C58" i="1"/>
  <c r="D57" i="1"/>
  <c r="C57" i="1"/>
  <c r="D56" i="1"/>
  <c r="C56" i="1"/>
  <c r="D55" i="1"/>
  <c r="C55" i="1"/>
  <c r="E55" i="1" s="1"/>
  <c r="E47" i="1"/>
  <c r="D47" i="1"/>
  <c r="E46" i="1"/>
  <c r="D46" i="1"/>
  <c r="E45" i="1"/>
  <c r="D45" i="1"/>
  <c r="E44" i="1"/>
  <c r="D44" i="1"/>
  <c r="E43" i="1"/>
  <c r="D43" i="1"/>
  <c r="E42" i="1"/>
  <c r="D42" i="1"/>
  <c r="E41" i="1"/>
  <c r="D41" i="1"/>
  <c r="E40" i="1"/>
  <c r="D40" i="1"/>
  <c r="E39" i="1"/>
  <c r="D39" i="1"/>
  <c r="D38" i="1"/>
  <c r="J22" i="1"/>
  <c r="E22" i="1"/>
  <c r="F22" i="1" s="1"/>
  <c r="C22" i="1"/>
  <c r="J21" i="1"/>
  <c r="E21" i="1"/>
  <c r="F21" i="1" s="1"/>
  <c r="C21" i="1"/>
  <c r="J20" i="1"/>
  <c r="E20" i="1"/>
  <c r="F20" i="1" s="1"/>
  <c r="C20" i="1"/>
  <c r="J19" i="1"/>
  <c r="E19" i="1"/>
  <c r="F19" i="1" s="1"/>
  <c r="C19" i="1"/>
  <c r="J18" i="1"/>
  <c r="E18" i="1"/>
  <c r="F18" i="1" s="1"/>
  <c r="C18" i="1"/>
  <c r="J17" i="1"/>
  <c r="E17" i="1"/>
  <c r="F17" i="1" s="1"/>
  <c r="C17" i="1"/>
  <c r="J16" i="1"/>
  <c r="E16" i="1"/>
  <c r="F16" i="1" s="1"/>
  <c r="C16" i="1"/>
  <c r="J15" i="1"/>
  <c r="E15" i="1"/>
  <c r="F15" i="1" s="1"/>
  <c r="C15" i="1"/>
  <c r="J14" i="1"/>
  <c r="E14" i="1"/>
  <c r="F14" i="1" s="1"/>
  <c r="C14" i="1"/>
  <c r="J13" i="1"/>
  <c r="E13" i="1"/>
  <c r="C13" i="1"/>
  <c r="D13" i="1" s="1"/>
  <c r="G13" i="1" s="1"/>
  <c r="B24" i="2" l="1"/>
  <c r="B23" i="2"/>
  <c r="F10" i="4"/>
  <c r="E12" i="5"/>
  <c r="F12" i="5" s="1"/>
  <c r="G12" i="5" s="1"/>
  <c r="H12" i="5" s="1"/>
  <c r="I12" i="5"/>
  <c r="E13" i="5"/>
  <c r="F13" i="5" s="1"/>
  <c r="G13" i="5" s="1"/>
  <c r="H13" i="5" s="1"/>
  <c r="D14" i="5"/>
  <c r="I13" i="5"/>
  <c r="F13" i="4"/>
  <c r="G15" i="4"/>
  <c r="D9" i="4"/>
  <c r="D10" i="4" s="1"/>
  <c r="D11" i="4" s="1"/>
  <c r="D12" i="4" s="1"/>
  <c r="F14" i="4"/>
  <c r="F17" i="4"/>
  <c r="G12" i="4"/>
  <c r="G16" i="4"/>
  <c r="F11" i="4"/>
  <c r="G8" i="4"/>
  <c r="F9" i="4"/>
  <c r="B20" i="3"/>
  <c r="B29" i="1"/>
  <c r="B26" i="1"/>
  <c r="F38" i="1"/>
  <c r="C39" i="1" s="1"/>
  <c r="F39" i="1" s="1"/>
  <c r="F55" i="1"/>
  <c r="E56" i="1" s="1"/>
  <c r="F56" i="1" s="1"/>
  <c r="E57" i="1" s="1"/>
  <c r="F57" i="1" s="1"/>
  <c r="E58" i="1" s="1"/>
  <c r="F58" i="1" s="1"/>
  <c r="E59" i="1" s="1"/>
  <c r="F59" i="1" s="1"/>
  <c r="D25" i="3"/>
  <c r="E25" i="3" s="1"/>
  <c r="D26" i="3" s="1"/>
  <c r="E26" i="3" s="1"/>
  <c r="F9" i="3"/>
  <c r="D10" i="3" s="1"/>
  <c r="B26" i="2"/>
  <c r="F13" i="1"/>
  <c r="B24" i="1" s="1"/>
  <c r="G16" i="2"/>
  <c r="E15" i="2"/>
  <c r="E14" i="5" l="1"/>
  <c r="F14" i="5" s="1"/>
  <c r="G14" i="5" s="1"/>
  <c r="H14" i="5" s="1"/>
  <c r="I14" i="5"/>
  <c r="D15" i="5"/>
  <c r="B20" i="4"/>
  <c r="B22" i="4" s="1"/>
  <c r="G9" i="3"/>
  <c r="H9" i="3" s="1"/>
  <c r="D13" i="4"/>
  <c r="C40" i="1"/>
  <c r="F40" i="1" s="1"/>
  <c r="C41" i="1" s="1"/>
  <c r="F41" i="1" s="1"/>
  <c r="C42" i="1" s="1"/>
  <c r="F42" i="1" s="1"/>
  <c r="C43" i="1" s="1"/>
  <c r="F43" i="1" s="1"/>
  <c r="C44" i="1" s="1"/>
  <c r="F44" i="1" s="1"/>
  <c r="C45" i="1" s="1"/>
  <c r="F45" i="1" s="1"/>
  <c r="C46" i="1" s="1"/>
  <c r="F46" i="1" s="1"/>
  <c r="C47" i="1" s="1"/>
  <c r="F47" i="1" s="1"/>
  <c r="D27" i="3"/>
  <c r="E27" i="3" s="1"/>
  <c r="D28" i="3" s="1"/>
  <c r="E28" i="3" s="1"/>
  <c r="I15" i="2"/>
  <c r="F15" i="2"/>
  <c r="I16" i="2"/>
  <c r="H16" i="2"/>
  <c r="G17" i="2" s="1"/>
  <c r="H13" i="1"/>
  <c r="H17" i="2" l="1"/>
  <c r="G19" i="2" s="1"/>
  <c r="I17" i="2"/>
  <c r="I15" i="5"/>
  <c r="E15" i="5"/>
  <c r="F15" i="5" s="1"/>
  <c r="G15" i="5" s="1"/>
  <c r="H15" i="5" s="1"/>
  <c r="D16" i="5"/>
  <c r="F10" i="3"/>
  <c r="D11" i="3" s="1"/>
  <c r="D14" i="4"/>
  <c r="D29" i="3"/>
  <c r="E29" i="3" s="1"/>
  <c r="D30" i="3" s="1"/>
  <c r="E30" i="3" s="1"/>
  <c r="D14" i="1"/>
  <c r="I13" i="1"/>
  <c r="H19" i="2" l="1"/>
  <c r="G20" i="2" s="1"/>
  <c r="I19" i="2"/>
  <c r="E18" i="2"/>
  <c r="I16" i="5"/>
  <c r="E16" i="5"/>
  <c r="F16" i="5" s="1"/>
  <c r="G16" i="5" s="1"/>
  <c r="H16" i="5" s="1"/>
  <c r="D17" i="5"/>
  <c r="G10" i="3"/>
  <c r="H10" i="3" s="1"/>
  <c r="D15" i="4"/>
  <c r="D31" i="3"/>
  <c r="E31" i="3" s="1"/>
  <c r="D32" i="3" s="1"/>
  <c r="E32" i="3" s="1"/>
  <c r="G14" i="1"/>
  <c r="H14" i="1" s="1"/>
  <c r="H20" i="2" l="1"/>
  <c r="E21" i="2" s="1"/>
  <c r="I20" i="2"/>
  <c r="F18" i="2"/>
  <c r="I18" i="2"/>
  <c r="F11" i="3"/>
  <c r="D12" i="3" s="1"/>
  <c r="I17" i="5"/>
  <c r="D18" i="5"/>
  <c r="E17" i="5"/>
  <c r="F17" i="5" s="1"/>
  <c r="G17" i="5" s="1"/>
  <c r="H17" i="5" s="1"/>
  <c r="D16" i="4"/>
  <c r="D33" i="3"/>
  <c r="E33" i="3" s="1"/>
  <c r="D34" i="3" s="1"/>
  <c r="E34" i="3" s="1"/>
  <c r="D15" i="1"/>
  <c r="I14" i="1"/>
  <c r="F21" i="2" l="1"/>
  <c r="I21" i="2"/>
  <c r="G11" i="3"/>
  <c r="H11" i="3" s="1"/>
  <c r="D19" i="5"/>
  <c r="E18" i="5"/>
  <c r="F18" i="5" s="1"/>
  <c r="G18" i="5" s="1"/>
  <c r="H18" i="5" s="1"/>
  <c r="I18" i="5"/>
  <c r="D17" i="4"/>
  <c r="G15" i="1"/>
  <c r="H15" i="1" s="1"/>
  <c r="F12" i="3" l="1"/>
  <c r="G12" i="3" s="1"/>
  <c r="H12" i="3" s="1"/>
  <c r="D20" i="5"/>
  <c r="E19" i="5"/>
  <c r="F19" i="5" s="1"/>
  <c r="G19" i="5" s="1"/>
  <c r="H19" i="5" s="1"/>
  <c r="I19" i="5"/>
  <c r="B19" i="4"/>
  <c r="D16" i="1"/>
  <c r="I15" i="1"/>
  <c r="B25" i="2"/>
  <c r="D13" i="3" l="1"/>
  <c r="F13" i="3" s="1"/>
  <c r="D14" i="3" s="1"/>
  <c r="B26" i="5"/>
  <c r="E20" i="5"/>
  <c r="F20" i="5" s="1"/>
  <c r="G20" i="5" s="1"/>
  <c r="H20" i="5" s="1"/>
  <c r="I20" i="5"/>
  <c r="G16" i="1"/>
  <c r="H16" i="1" s="1"/>
  <c r="B24" i="5" l="1"/>
  <c r="B22" i="5"/>
  <c r="B23" i="5"/>
  <c r="B25" i="5"/>
  <c r="G13" i="3"/>
  <c r="H13" i="3" s="1"/>
  <c r="D17" i="1"/>
  <c r="B27" i="1" s="1"/>
  <c r="I16" i="1"/>
  <c r="F14" i="3" l="1"/>
  <c r="G17" i="1"/>
  <c r="H17" i="1" s="1"/>
  <c r="D15" i="3" l="1"/>
  <c r="G14" i="3"/>
  <c r="H14" i="3" s="1"/>
  <c r="D18" i="1"/>
  <c r="G18" i="1" s="1"/>
  <c r="H18" i="1" s="1"/>
  <c r="I17" i="1"/>
  <c r="F15" i="3" l="1"/>
  <c r="I18" i="1"/>
  <c r="D19" i="1"/>
  <c r="G19" i="1" s="1"/>
  <c r="H19" i="1" s="1"/>
  <c r="D16" i="3" l="1"/>
  <c r="G15" i="3"/>
  <c r="H15" i="3" s="1"/>
  <c r="I19" i="1"/>
  <c r="D20" i="1"/>
  <c r="G20" i="1" s="1"/>
  <c r="H20" i="1" s="1"/>
  <c r="F16" i="3" l="1"/>
  <c r="D21" i="1"/>
  <c r="G21" i="1" s="1"/>
  <c r="H21" i="1" s="1"/>
  <c r="I20" i="1"/>
  <c r="D17" i="3" l="1"/>
  <c r="G16" i="3"/>
  <c r="H16" i="3" s="1"/>
  <c r="D22" i="1"/>
  <c r="B30" i="1" s="1"/>
  <c r="I21" i="1"/>
  <c r="B25" i="1" l="1"/>
  <c r="F17" i="3"/>
  <c r="G22" i="1"/>
  <c r="H22" i="1" s="1"/>
  <c r="I22" i="1" s="1"/>
  <c r="D18" i="3" l="1"/>
  <c r="G17" i="3"/>
  <c r="H17" i="3" s="1"/>
  <c r="F18" i="3" l="1"/>
  <c r="G18" i="3" s="1"/>
  <c r="H18" i="3" s="1"/>
  <c r="J15" i="4"/>
  <c r="H15" i="4"/>
  <c r="I15" i="4"/>
  <c r="B21" i="4"/>
  <c r="M8" i="4"/>
  <c r="J12" i="4"/>
  <c r="H12" i="4"/>
  <c r="I12" i="4"/>
  <c r="J14" i="4"/>
  <c r="H14" i="4"/>
  <c r="I14" i="4"/>
  <c r="J10" i="4"/>
  <c r="H10" i="4"/>
  <c r="I10" i="4"/>
  <c r="I13" i="4"/>
  <c r="H13" i="4"/>
  <c r="J13" i="4"/>
  <c r="I11" i="4"/>
  <c r="H11" i="4"/>
  <c r="J11" i="4"/>
  <c r="J17" i="4"/>
  <c r="H17" i="4"/>
  <c r="I17" i="4"/>
  <c r="J16" i="4"/>
  <c r="H16" i="4"/>
  <c r="I16" i="4"/>
  <c r="M12" i="4"/>
  <c r="M15" i="4"/>
  <c r="M11" i="4"/>
  <c r="M9" i="4"/>
  <c r="M16" i="4"/>
  <c r="M17" i="4"/>
  <c r="M13" i="4"/>
  <c r="M14" i="4"/>
  <c r="K8" i="4"/>
  <c r="M10" i="4"/>
  <c r="K9" i="4"/>
  <c r="K13" i="4"/>
  <c r="K12" i="4"/>
  <c r="K16" i="4"/>
  <c r="I8" i="4"/>
  <c r="K14" i="4"/>
  <c r="K11" i="4"/>
  <c r="K10" i="4"/>
  <c r="K15" i="4"/>
  <c r="K17" i="4"/>
  <c r="I9" i="4"/>
  <c r="H8" i="4"/>
  <c r="J8" i="4"/>
  <c r="H9" i="4"/>
  <c r="J9" i="4"/>
</calcChain>
</file>

<file path=xl/sharedStrings.xml><?xml version="1.0" encoding="utf-8"?>
<sst xmlns="http://schemas.openxmlformats.org/spreadsheetml/2006/main" count="146" uniqueCount="85">
  <si>
    <t>руб</t>
  </si>
  <si>
    <t>tz</t>
  </si>
  <si>
    <t>час</t>
  </si>
  <si>
    <t>a</t>
  </si>
  <si>
    <t>мин</t>
  </si>
  <si>
    <t>b</t>
  </si>
  <si>
    <t>tn</t>
  </si>
  <si>
    <t>Среднее время между заявками, tz, мин</t>
  </si>
  <si>
    <t>Среднее время обслуживания заявки, t0, мин</t>
  </si>
  <si>
    <t>Заявка, n</t>
  </si>
  <si>
    <t>Время между заявками, мин</t>
  </si>
  <si>
    <t>Время прибытия заявки (ч:мм)</t>
  </si>
  <si>
    <t>Время обслуживания, мин</t>
  </si>
  <si>
    <t>Время обслуживания (ч:мм)</t>
  </si>
  <si>
    <t>Обслуживание</t>
  </si>
  <si>
    <t>Ожидание (ч:мм)</t>
  </si>
  <si>
    <t>Размер вклада</t>
  </si>
  <si>
    <t>Начало</t>
  </si>
  <si>
    <t>Конец</t>
  </si>
  <si>
    <t>Среднее время пребывания клиента</t>
  </si>
  <si>
    <t>Общий размер вклада после прихода пятого клиента</t>
  </si>
  <si>
    <t>Общий размер вклада к моменту времени 12:00 ч</t>
  </si>
  <si>
    <t>Среднее время ожидания, t об</t>
  </si>
  <si>
    <t>Среднее число обслуженных заявок за период с 9:00 до 15:00 ч</t>
  </si>
  <si>
    <t>Время ожидания, Wn</t>
  </si>
  <si>
    <t>Время обслуживания, Xn</t>
  </si>
  <si>
    <t>Время между заявками, Yn</t>
  </si>
  <si>
    <t>Wn+Xn-Yn</t>
  </si>
  <si>
    <t>Среднее время между заявками, tz, дни</t>
  </si>
  <si>
    <t>Среднее время обслуживания заявки, t0, час</t>
  </si>
  <si>
    <t>Номер отказа</t>
  </si>
  <si>
    <t>Время работы до отказа (дни)</t>
  </si>
  <si>
    <t>Время ремонта (часы)</t>
  </si>
  <si>
    <t>Время наступления отказа (дни)</t>
  </si>
  <si>
    <t>Время завершения ремонта (дни)</t>
  </si>
  <si>
    <t>Время прибытия заявки</t>
  </si>
  <si>
    <t>Время обслуживания мин</t>
  </si>
  <si>
    <t>Обслуживание 1</t>
  </si>
  <si>
    <t>Обслуживание 2</t>
  </si>
  <si>
    <t>Ожидание</t>
  </si>
  <si>
    <t>Сумма покупки</t>
  </si>
  <si>
    <t>Значение</t>
  </si>
  <si>
    <t>Среднее время ожидания</t>
  </si>
  <si>
    <t>Средний размер выручки</t>
  </si>
  <si>
    <t>Время прибытия заявки Ч:ММ</t>
  </si>
  <si>
    <t>Поступление на обслуживание</t>
  </si>
  <si>
    <t>Время обслуживания</t>
  </si>
  <si>
    <t>Стоимость</t>
  </si>
  <si>
    <t>Поступление по вероятности</t>
  </si>
  <si>
    <t>Тип прически</t>
  </si>
  <si>
    <t>Длина очереди</t>
  </si>
  <si>
    <t>Статус</t>
  </si>
  <si>
    <t>Макс.длина очереди</t>
  </si>
  <si>
    <t>Общее время очереди</t>
  </si>
  <si>
    <t>Сумма выручки</t>
  </si>
  <si>
    <t>Да</t>
  </si>
  <si>
    <t>Ср.число отказов в обслуживании</t>
  </si>
  <si>
    <t>Средняя выручка</t>
  </si>
  <si>
    <t>Мин.время обслуживания, a, мин</t>
  </si>
  <si>
    <t>Макс.время обслуживания, b, мин</t>
  </si>
  <si>
    <t>Число человек в группе, NGrup</t>
  </si>
  <si>
    <t>Заявка</t>
  </si>
  <si>
    <t>Размер группы</t>
  </si>
  <si>
    <t>Прибыль</t>
  </si>
  <si>
    <t>начало</t>
  </si>
  <si>
    <t>конец</t>
  </si>
  <si>
    <t>Общая выручка</t>
  </si>
  <si>
    <t>Среднее значение</t>
  </si>
  <si>
    <t>Среднее квадрат. Отклон.</t>
  </si>
  <si>
    <t>Число заявок</t>
  </si>
  <si>
    <t>Время прихода последнего клиента</t>
  </si>
  <si>
    <t>Макс. время ожидания, TOMax Ч:ММ</t>
  </si>
  <si>
    <t>Средняя сумма заказов</t>
  </si>
  <si>
    <t>Макс. время ожидания, LOMax</t>
  </si>
  <si>
    <t>Среднее время обслуживания заявки, t0, ч</t>
  </si>
  <si>
    <t>Выручка</t>
  </si>
  <si>
    <t>Время ожидания</t>
  </si>
  <si>
    <t>Среднее значение выручки</t>
  </si>
  <si>
    <t>Среднее значение ожидания</t>
  </si>
  <si>
    <t>Вероятность, что общ.время ожид.&gt;=10мин</t>
  </si>
  <si>
    <t>Стоимость билета, В</t>
  </si>
  <si>
    <t>Среднее время между заявками, tz</t>
  </si>
  <si>
    <t>Среднее время обслуживания заявки, t0</t>
  </si>
  <si>
    <t>Совершил покупку (Р = 0,6)</t>
  </si>
  <si>
    <t>Выручка к моменту времени 10:00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</si>
</sst>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h:mm;@"/>
  </numFmts>
  <fonts count="3">
    <font>
      <sz val="11"/>
      <color theme="1"/>
      <name val="Calibri"/>
      <charset val="134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95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>
      <alignment vertical="center"/>
    </xf>
    <xf numFmtId="164" fontId="0" fillId="0" borderId="1" xfId="0" applyNumberFormat="1" applyBorder="1" applyAlignment="1">
      <alignment horizontal="center" vertical="center"/>
    </xf>
    <xf numFmtId="1" fontId="0" fillId="0" borderId="1" xfId="0" applyNumberFormat="1" applyBorder="1">
      <alignment vertical="center"/>
    </xf>
    <xf numFmtId="164" fontId="0" fillId="0" borderId="1" xfId="0" applyNumberFormat="1" applyBorder="1">
      <alignment vertical="center"/>
    </xf>
    <xf numFmtId="1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 wrapText="1"/>
    </xf>
    <xf numFmtId="0" fontId="0" fillId="0" borderId="1" xfId="0" applyFill="1" applyBorder="1" applyAlignment="1">
      <alignment vertical="center" wrapText="1"/>
    </xf>
    <xf numFmtId="0" fontId="0" fillId="0" borderId="1" xfId="0" applyNumberFormat="1" applyBorder="1">
      <alignment vertical="center"/>
    </xf>
    <xf numFmtId="0" fontId="0" fillId="0" borderId="1" xfId="0" applyNumberFormat="1" applyBorder="1" applyAlignment="1">
      <alignment horizontal="center" vertical="center"/>
    </xf>
    <xf numFmtId="1" fontId="0" fillId="0" borderId="5" xfId="0" applyNumberForma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0" fillId="0" borderId="1" xfId="0" applyFill="1" applyBorder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3" borderId="1" xfId="0" applyFill="1" applyBorder="1" applyAlignment="1">
      <alignment horizontal="center" vertical="center" wrapText="1"/>
    </xf>
    <xf numFmtId="20" fontId="0" fillId="3" borderId="1" xfId="0" applyNumberFormat="1" applyFill="1" applyBorder="1" applyAlignment="1">
      <alignment horizontal="center" vertical="center" wrapText="1"/>
    </xf>
    <xf numFmtId="0" fontId="0" fillId="3" borderId="1" xfId="0" applyFill="1" applyBorder="1" applyAlignment="1">
      <alignment vertical="center" wrapText="1"/>
    </xf>
    <xf numFmtId="0" fontId="0" fillId="3" borderId="1" xfId="0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2" borderId="1" xfId="0" applyFill="1" applyBorder="1" applyAlignment="1">
      <alignment horizontal="center" vertical="center" wrapText="1"/>
    </xf>
    <xf numFmtId="0" fontId="2" fillId="0" borderId="1" xfId="0" applyFont="1" applyBorder="1" applyAlignment="1">
      <alignment vertical="center"/>
    </xf>
    <xf numFmtId="0" fontId="2" fillId="0" borderId="1" xfId="0" applyFont="1" applyBorder="1">
      <alignment vertical="center"/>
    </xf>
    <xf numFmtId="0" fontId="0" fillId="4" borderId="1" xfId="0" applyFill="1" applyBorder="1">
      <alignment vertical="center"/>
    </xf>
    <xf numFmtId="0" fontId="0" fillId="5" borderId="1" xfId="0" applyFill="1" applyBorder="1">
      <alignment vertical="center"/>
    </xf>
    <xf numFmtId="164" fontId="0" fillId="4" borderId="1" xfId="0" applyNumberFormat="1" applyFill="1" applyBorder="1" applyAlignment="1">
      <alignment vertical="center"/>
    </xf>
    <xf numFmtId="164" fontId="0" fillId="4" borderId="1" xfId="0" applyNumberFormat="1" applyFill="1" applyBorder="1">
      <alignment vertical="center"/>
    </xf>
    <xf numFmtId="1" fontId="0" fillId="4" borderId="1" xfId="0" applyNumberFormat="1" applyFill="1" applyBorder="1" applyAlignment="1">
      <alignment vertical="center"/>
    </xf>
    <xf numFmtId="0" fontId="0" fillId="4" borderId="1" xfId="0" applyFill="1" applyBorder="1" applyAlignment="1">
      <alignment vertical="center"/>
    </xf>
    <xf numFmtId="1" fontId="0" fillId="4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20" fontId="0" fillId="4" borderId="1" xfId="0" applyNumberFormat="1" applyFill="1" applyBorder="1">
      <alignment vertical="center"/>
    </xf>
    <xf numFmtId="0" fontId="0" fillId="4" borderId="1" xfId="0" applyFill="1" applyBorder="1" applyAlignment="1">
      <alignment horizontal="right" vertical="center"/>
    </xf>
    <xf numFmtId="0" fontId="0" fillId="5" borderId="4" xfId="0" applyFill="1" applyBorder="1" applyAlignment="1">
      <alignment horizontal="center" vertical="center" wrapText="1"/>
    </xf>
    <xf numFmtId="0" fontId="0" fillId="5" borderId="5" xfId="0" applyFill="1" applyBorder="1" applyAlignment="1">
      <alignment horizontal="center" vertical="center" wrapText="1"/>
    </xf>
    <xf numFmtId="0" fontId="0" fillId="5" borderId="1" xfId="0" applyFill="1" applyBorder="1" applyAlignment="1">
      <alignment vertical="center" wrapText="1"/>
    </xf>
    <xf numFmtId="1" fontId="0" fillId="4" borderId="1" xfId="0" applyNumberFormat="1" applyFill="1" applyBorder="1">
      <alignment vertical="center"/>
    </xf>
    <xf numFmtId="0" fontId="0" fillId="5" borderId="2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5" borderId="4" xfId="0" applyFill="1" applyBorder="1" applyAlignment="1">
      <alignment horizontal="center" vertical="center" wrapText="1"/>
    </xf>
    <xf numFmtId="0" fontId="0" fillId="5" borderId="5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6" borderId="0" xfId="0" applyFill="1">
      <alignment vertical="center"/>
    </xf>
    <xf numFmtId="0" fontId="2" fillId="6" borderId="0" xfId="0" applyFont="1" applyFill="1">
      <alignment vertical="center"/>
    </xf>
    <xf numFmtId="0" fontId="0" fillId="6" borderId="0" xfId="0" applyFill="1" applyAlignment="1">
      <alignment vertical="center"/>
    </xf>
    <xf numFmtId="0" fontId="0" fillId="6" borderId="0" xfId="0" applyFill="1" applyBorder="1">
      <alignment vertical="center"/>
    </xf>
    <xf numFmtId="0" fontId="2" fillId="2" borderId="1" xfId="0" applyFont="1" applyFill="1" applyBorder="1">
      <alignment vertical="center"/>
    </xf>
    <xf numFmtId="0" fontId="0" fillId="2" borderId="1" xfId="0" applyFill="1" applyBorder="1">
      <alignment vertical="center"/>
    </xf>
    <xf numFmtId="0" fontId="0" fillId="2" borderId="1" xfId="0" applyFill="1" applyBorder="1" applyAlignment="1">
      <alignment vertical="center" wrapText="1"/>
    </xf>
    <xf numFmtId="164" fontId="0" fillId="2" borderId="1" xfId="0" applyNumberFormat="1" applyFill="1" applyBorder="1" applyAlignment="1">
      <alignment horizontal="center" vertical="center" wrapText="1"/>
    </xf>
    <xf numFmtId="1" fontId="0" fillId="2" borderId="1" xfId="0" applyNumberFormat="1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1" fontId="0" fillId="2" borderId="1" xfId="0" applyNumberFormat="1" applyFill="1" applyBorder="1">
      <alignment vertical="center"/>
    </xf>
    <xf numFmtId="0" fontId="0" fillId="7" borderId="1" xfId="0" applyFill="1" applyBorder="1" applyAlignment="1">
      <alignment horizontal="center" vertical="center"/>
    </xf>
    <xf numFmtId="0" fontId="0" fillId="5" borderId="1" xfId="0" applyFill="1" applyBorder="1" applyAlignment="1">
      <alignment vertical="center"/>
    </xf>
    <xf numFmtId="0" fontId="2" fillId="5" borderId="0" xfId="0" applyFont="1" applyFill="1">
      <alignment vertical="center"/>
    </xf>
    <xf numFmtId="0" fontId="2" fillId="5" borderId="1" xfId="0" applyFont="1" applyFill="1" applyBorder="1" applyAlignment="1">
      <alignment horizontal="center" vertical="center"/>
    </xf>
    <xf numFmtId="1" fontId="0" fillId="5" borderId="1" xfId="0" applyNumberForma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0" fillId="6" borderId="0" xfId="0" applyFill="1" applyBorder="1" applyAlignment="1">
      <alignment vertical="center"/>
    </xf>
    <xf numFmtId="1" fontId="0" fillId="6" borderId="0" xfId="0" applyNumberFormat="1" applyFill="1" applyBorder="1" applyAlignment="1">
      <alignment vertical="center"/>
    </xf>
    <xf numFmtId="1" fontId="0" fillId="6" borderId="0" xfId="0" applyNumberFormat="1" applyFill="1" applyBorder="1" applyAlignment="1">
      <alignment horizontal="center" vertical="center"/>
    </xf>
    <xf numFmtId="164" fontId="0" fillId="6" borderId="0" xfId="0" applyNumberFormat="1" applyFill="1" applyBorder="1" applyAlignment="1">
      <alignment horizontal="center" vertical="center"/>
    </xf>
    <xf numFmtId="1" fontId="0" fillId="6" borderId="0" xfId="0" applyNumberFormat="1" applyFill="1" applyBorder="1">
      <alignment vertical="center"/>
    </xf>
    <xf numFmtId="0" fontId="1" fillId="6" borderId="0" xfId="0" applyFont="1" applyFill="1">
      <alignment vertical="center"/>
    </xf>
    <xf numFmtId="0" fontId="0" fillId="6" borderId="0" xfId="0" applyFill="1" applyAlignment="1">
      <alignment vertical="center" wrapText="1"/>
    </xf>
    <xf numFmtId="0" fontId="1" fillId="6" borderId="0" xfId="0" applyFont="1" applyFill="1" applyAlignment="1">
      <alignment horizontal="right" vertical="center"/>
    </xf>
    <xf numFmtId="0" fontId="2" fillId="5" borderId="2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>
      <alignment vertical="center"/>
    </xf>
    <xf numFmtId="0" fontId="0" fillId="3" borderId="1" xfId="0" applyFill="1" applyBorder="1" applyAlignment="1">
      <alignment horizontal="right" vertical="center" wrapText="1"/>
    </xf>
    <xf numFmtId="164" fontId="0" fillId="3" borderId="1" xfId="0" applyNumberFormat="1" applyFill="1" applyBorder="1" applyAlignment="1">
      <alignment horizontal="center" vertical="center" wrapText="1"/>
    </xf>
    <xf numFmtId="164" fontId="0" fillId="3" borderId="1" xfId="0" applyNumberFormat="1" applyFill="1" applyBorder="1" applyAlignment="1">
      <alignment horizontal="center" vertical="center"/>
    </xf>
    <xf numFmtId="1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right" vertical="center"/>
    </xf>
    <xf numFmtId="0" fontId="2" fillId="5" borderId="1" xfId="0" applyFont="1" applyFill="1" applyBorder="1">
      <alignment vertical="center"/>
    </xf>
    <xf numFmtId="0" fontId="2" fillId="5" borderId="1" xfId="0" applyFont="1" applyFill="1" applyBorder="1" applyAlignment="1">
      <alignment vertical="center"/>
    </xf>
    <xf numFmtId="0" fontId="2" fillId="3" borderId="1" xfId="0" applyFont="1" applyFill="1" applyBorder="1">
      <alignment vertical="center"/>
    </xf>
    <xf numFmtId="1" fontId="0" fillId="3" borderId="1" xfId="0" applyNumberFormat="1" applyFill="1" applyBorder="1">
      <alignment vertical="center"/>
    </xf>
    <xf numFmtId="164" fontId="0" fillId="3" borderId="1" xfId="0" applyNumberFormat="1" applyFill="1" applyBorder="1">
      <alignment vertical="center"/>
    </xf>
  </cellXfs>
  <cellStyles count="1">
    <cellStyle name="Обычный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00000000-0011-0000-FFFF-FFFF00000000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00000000-0011-0000-FFFF-FFFF01000000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64"/>
  <sheetViews>
    <sheetView topLeftCell="A34" zoomScale="85" zoomScaleNormal="85" workbookViewId="0">
      <selection activeCell="K53" sqref="K53"/>
    </sheetView>
  </sheetViews>
  <sheetFormatPr defaultColWidth="8.85546875" defaultRowHeight="15"/>
  <cols>
    <col min="1" max="1" width="46" bestFit="1" customWidth="1"/>
    <col min="3" max="3" width="14.28515625" customWidth="1"/>
    <col min="4" max="4" width="17.140625" customWidth="1"/>
    <col min="5" max="5" width="20.28515625" customWidth="1"/>
    <col min="6" max="6" width="20" customWidth="1"/>
    <col min="9" max="9" width="11.140625" customWidth="1"/>
    <col min="10" max="10" width="12.85546875"/>
    <col min="15" max="15" width="12.42578125" customWidth="1"/>
    <col min="16" max="16" width="9.7109375" customWidth="1"/>
  </cols>
  <sheetData>
    <row r="1" spans="1:23">
      <c r="A1" s="59" t="s">
        <v>67</v>
      </c>
      <c r="B1" s="30">
        <v>30000</v>
      </c>
      <c r="C1" s="30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</row>
    <row r="2" spans="1:23">
      <c r="A2" s="59" t="s">
        <v>68</v>
      </c>
      <c r="B2" s="30">
        <v>10000</v>
      </c>
      <c r="C2" s="30" t="s">
        <v>0</v>
      </c>
      <c r="D2" s="55"/>
      <c r="E2" s="66" t="s">
        <v>7</v>
      </c>
      <c r="F2" s="66"/>
      <c r="G2" s="66"/>
      <c r="H2" s="66"/>
      <c r="I2" s="29">
        <v>60</v>
      </c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</row>
    <row r="3" spans="1:23">
      <c r="A3" s="60" t="s">
        <v>1</v>
      </c>
      <c r="B3" s="30">
        <v>1</v>
      </c>
      <c r="C3" s="30" t="s">
        <v>2</v>
      </c>
      <c r="D3" s="55"/>
      <c r="E3" s="66" t="s">
        <v>8</v>
      </c>
      <c r="F3" s="66"/>
      <c r="G3" s="66"/>
      <c r="H3" s="66"/>
      <c r="I3" s="29">
        <v>108</v>
      </c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</row>
    <row r="4" spans="1:23">
      <c r="A4" s="60" t="s">
        <v>3</v>
      </c>
      <c r="B4" s="30">
        <v>20</v>
      </c>
      <c r="C4" s="30" t="s">
        <v>4</v>
      </c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</row>
    <row r="5" spans="1:23">
      <c r="A5" s="60" t="s">
        <v>5</v>
      </c>
      <c r="B5" s="30">
        <v>30</v>
      </c>
      <c r="C5" s="30" t="s">
        <v>4</v>
      </c>
      <c r="D5" s="55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</row>
    <row r="6" spans="1:23">
      <c r="A6" s="60" t="s">
        <v>6</v>
      </c>
      <c r="B6" s="30">
        <v>9</v>
      </c>
      <c r="C6" s="30" t="s">
        <v>2</v>
      </c>
      <c r="D6" s="55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5"/>
    </row>
    <row r="7" spans="1:23">
      <c r="A7" s="59" t="s">
        <v>69</v>
      </c>
      <c r="B7" s="30">
        <v>5</v>
      </c>
      <c r="C7" s="30"/>
      <c r="D7" s="55"/>
      <c r="E7" s="55"/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</row>
    <row r="8" spans="1:23">
      <c r="A8" s="56"/>
      <c r="B8" s="55"/>
      <c r="C8" s="55"/>
      <c r="D8" s="55"/>
      <c r="E8" s="55"/>
      <c r="F8" s="55"/>
      <c r="G8" s="55"/>
      <c r="H8" s="55"/>
      <c r="I8" s="55"/>
      <c r="J8" s="55"/>
      <c r="K8" s="55"/>
      <c r="L8" s="55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</row>
    <row r="9" spans="1:23">
      <c r="A9" s="55"/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</row>
    <row r="10" spans="1:23" ht="28.9" customHeight="1">
      <c r="A10" s="56"/>
      <c r="B10" s="47" t="s">
        <v>9</v>
      </c>
      <c r="C10" s="47" t="s">
        <v>10</v>
      </c>
      <c r="D10" s="47" t="s">
        <v>11</v>
      </c>
      <c r="E10" s="47" t="s">
        <v>12</v>
      </c>
      <c r="F10" s="47" t="s">
        <v>13</v>
      </c>
      <c r="G10" s="49" t="s">
        <v>14</v>
      </c>
      <c r="H10" s="50"/>
      <c r="I10" s="47" t="s">
        <v>15</v>
      </c>
      <c r="J10" s="47" t="s">
        <v>16</v>
      </c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</row>
    <row r="11" spans="1:23">
      <c r="A11" s="55"/>
      <c r="B11" s="48"/>
      <c r="C11" s="48"/>
      <c r="D11" s="48"/>
      <c r="E11" s="48"/>
      <c r="F11" s="48"/>
      <c r="G11" s="30" t="s">
        <v>17</v>
      </c>
      <c r="H11" s="30" t="s">
        <v>18</v>
      </c>
      <c r="I11" s="48"/>
      <c r="J11" s="48"/>
      <c r="K11" s="55"/>
      <c r="L11" s="55"/>
      <c r="M11" s="55"/>
      <c r="N11" s="55"/>
      <c r="O11" s="55"/>
      <c r="P11" s="55"/>
      <c r="Q11" s="55"/>
      <c r="R11" s="55"/>
      <c r="S11" s="55"/>
      <c r="T11" s="55"/>
      <c r="U11" s="55"/>
      <c r="V11" s="55"/>
      <c r="W11" s="55"/>
    </row>
    <row r="12" spans="1:23">
      <c r="A12" s="55"/>
      <c r="B12" s="26"/>
      <c r="C12" s="61"/>
      <c r="D12" s="62">
        <v>0.375</v>
      </c>
      <c r="E12" s="26"/>
      <c r="F12" s="26"/>
      <c r="G12" s="60"/>
      <c r="H12" s="60"/>
      <c r="I12" s="26"/>
      <c r="J12" s="60"/>
      <c r="K12" s="55"/>
      <c r="L12" s="55"/>
      <c r="M12" s="55"/>
      <c r="N12" s="55"/>
      <c r="O12" s="55"/>
      <c r="P12" s="55"/>
      <c r="Q12" s="55"/>
      <c r="R12" s="55"/>
      <c r="S12" s="55"/>
      <c r="T12" s="55"/>
      <c r="U12" s="55"/>
      <c r="V12" s="55"/>
      <c r="W12" s="55"/>
    </row>
    <row r="13" spans="1:23">
      <c r="A13" s="55"/>
      <c r="B13" s="60">
        <v>1</v>
      </c>
      <c r="C13" s="63">
        <f t="shared" ref="C13:C22" ca="1" si="0">-$I$2*LN(RAND())</f>
        <v>25.677667060259203</v>
      </c>
      <c r="D13" s="64">
        <f ca="1">D12+C13/1440</f>
        <v>0.39283171323629112</v>
      </c>
      <c r="E13" s="63">
        <f t="shared" ref="E13:E22" ca="1" si="1">-$I$3*LN(RAND())</f>
        <v>21.531513901438014</v>
      </c>
      <c r="F13" s="64">
        <f t="shared" ref="F13:F22" ca="1" si="2">E13/1440</f>
        <v>1.4952440209331954E-2</v>
      </c>
      <c r="G13" s="64">
        <f ca="1">D13</f>
        <v>0.39283171323629112</v>
      </c>
      <c r="H13" s="64">
        <f t="shared" ref="H13:H22" ca="1" si="3">G13+F13</f>
        <v>0.40778415344562308</v>
      </c>
      <c r="I13" s="64">
        <f ca="1">H13-G13</f>
        <v>1.4952440209331952E-2</v>
      </c>
      <c r="J13" s="65">
        <f t="shared" ref="J13:J22" ca="1" si="4">NORMINV(RAND(),$B$1,$B$2)</f>
        <v>21621.176339076243</v>
      </c>
      <c r="K13" s="55"/>
      <c r="L13" s="55"/>
      <c r="M13" s="55"/>
      <c r="N13" s="55"/>
      <c r="O13" s="55"/>
      <c r="P13" s="55"/>
      <c r="Q13" s="55"/>
      <c r="R13" s="55"/>
      <c r="S13" s="55"/>
      <c r="T13" s="55"/>
      <c r="U13" s="55"/>
      <c r="V13" s="55"/>
      <c r="W13" s="55"/>
    </row>
    <row r="14" spans="1:23">
      <c r="A14" s="55"/>
      <c r="B14" s="60">
        <v>2</v>
      </c>
      <c r="C14" s="63">
        <f t="shared" ca="1" si="0"/>
        <v>27.409765160705895</v>
      </c>
      <c r="D14" s="64">
        <f ca="1">H13+C14/1440</f>
        <v>0.42681871258500215</v>
      </c>
      <c r="E14" s="63">
        <f t="shared" ca="1" si="1"/>
        <v>94.636596819910508</v>
      </c>
      <c r="F14" s="64">
        <f t="shared" ca="1" si="2"/>
        <v>6.571985890271563E-2</v>
      </c>
      <c r="G14" s="64">
        <f t="shared" ref="G14:G22" ca="1" si="5">IF(D14&gt;=H13,D14,H13)</f>
        <v>0.42681871258500215</v>
      </c>
      <c r="H14" s="64">
        <f t="shared" ca="1" si="3"/>
        <v>0.49253857148771779</v>
      </c>
      <c r="I14" s="64">
        <f t="shared" ref="I14:I22" ca="1" si="6">H14-G14</f>
        <v>6.5719858902715644E-2</v>
      </c>
      <c r="J14" s="65">
        <f t="shared" ca="1" si="4"/>
        <v>31205.609873050271</v>
      </c>
      <c r="K14" s="55"/>
      <c r="L14" s="55"/>
      <c r="M14" s="55"/>
      <c r="N14" s="55"/>
      <c r="O14" s="55"/>
      <c r="P14" s="55"/>
      <c r="Q14" s="55"/>
      <c r="R14" s="55"/>
      <c r="S14" s="55"/>
      <c r="T14" s="55"/>
      <c r="U14" s="55"/>
      <c r="V14" s="55"/>
      <c r="W14" s="55"/>
    </row>
    <row r="15" spans="1:23" ht="14.45" customHeight="1">
      <c r="A15" s="55"/>
      <c r="B15" s="60">
        <v>3</v>
      </c>
      <c r="C15" s="63">
        <f t="shared" ca="1" si="0"/>
        <v>66.371630337523541</v>
      </c>
      <c r="D15" s="64">
        <f ca="1">H14+C15/1440</f>
        <v>0.53862998144433138</v>
      </c>
      <c r="E15" s="63">
        <f t="shared" ca="1" si="1"/>
        <v>216.79326425784993</v>
      </c>
      <c r="F15" s="64">
        <f t="shared" ca="1" si="2"/>
        <v>0.15055087795684022</v>
      </c>
      <c r="G15" s="64">
        <f t="shared" ca="1" si="5"/>
        <v>0.53862998144433138</v>
      </c>
      <c r="H15" s="64">
        <f t="shared" ca="1" si="3"/>
        <v>0.68918085940117157</v>
      </c>
      <c r="I15" s="64">
        <f t="shared" ca="1" si="6"/>
        <v>0.15055087795684019</v>
      </c>
      <c r="J15" s="65">
        <f t="shared" ca="1" si="4"/>
        <v>33848.189803974979</v>
      </c>
      <c r="K15" s="55"/>
      <c r="L15" s="55"/>
      <c r="M15" s="55"/>
      <c r="N15" s="55"/>
      <c r="O15" s="55"/>
      <c r="P15" s="55"/>
      <c r="Q15" s="55"/>
      <c r="R15" s="55"/>
      <c r="S15" s="55"/>
      <c r="T15" s="55"/>
      <c r="U15" s="55"/>
      <c r="V15" s="55"/>
      <c r="W15" s="55"/>
    </row>
    <row r="16" spans="1:23">
      <c r="A16" s="55"/>
      <c r="B16" s="60">
        <v>4</v>
      </c>
      <c r="C16" s="63">
        <f t="shared" ca="1" si="0"/>
        <v>36.242648388594532</v>
      </c>
      <c r="D16" s="64">
        <f t="shared" ref="D16:D22" ca="1" si="7">H15+C16/1440</f>
        <v>0.71434936522658443</v>
      </c>
      <c r="E16" s="63">
        <f t="shared" ca="1" si="1"/>
        <v>358.6694380248407</v>
      </c>
      <c r="F16" s="64">
        <f t="shared" ca="1" si="2"/>
        <v>0.24907599862836161</v>
      </c>
      <c r="G16" s="64">
        <f t="shared" ca="1" si="5"/>
        <v>0.71434936522658443</v>
      </c>
      <c r="H16" s="64">
        <f t="shared" ca="1" si="3"/>
        <v>0.96342536385494604</v>
      </c>
      <c r="I16" s="64">
        <f t="shared" ca="1" si="6"/>
        <v>0.24907599862836161</v>
      </c>
      <c r="J16" s="65">
        <f t="shared" ca="1" si="4"/>
        <v>25134.986553143677</v>
      </c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5"/>
    </row>
    <row r="17" spans="1:23">
      <c r="A17" s="55"/>
      <c r="B17" s="60">
        <v>5</v>
      </c>
      <c r="C17" s="63">
        <f t="shared" ca="1" si="0"/>
        <v>10.586500306614555</v>
      </c>
      <c r="D17" s="64">
        <f t="shared" ca="1" si="7"/>
        <v>0.97077710017898389</v>
      </c>
      <c r="E17" s="63">
        <f t="shared" ca="1" si="1"/>
        <v>64.593972004175441</v>
      </c>
      <c r="F17" s="64">
        <f t="shared" ca="1" si="2"/>
        <v>4.485692500289961E-2</v>
      </c>
      <c r="G17" s="64">
        <f t="shared" ca="1" si="5"/>
        <v>0.97077710017898389</v>
      </c>
      <c r="H17" s="64">
        <f t="shared" ca="1" si="3"/>
        <v>1.0156340251818834</v>
      </c>
      <c r="I17" s="64">
        <f t="shared" ca="1" si="6"/>
        <v>4.4856925002899506E-2</v>
      </c>
      <c r="J17" s="65">
        <f t="shared" ca="1" si="4"/>
        <v>38451.690419494436</v>
      </c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5"/>
    </row>
    <row r="18" spans="1:23">
      <c r="A18" s="55"/>
      <c r="B18" s="60">
        <v>6</v>
      </c>
      <c r="C18" s="63">
        <f t="shared" ca="1" si="0"/>
        <v>33.292159170763355</v>
      </c>
      <c r="D18" s="64">
        <f t="shared" ca="1" si="7"/>
        <v>1.0387535801615801</v>
      </c>
      <c r="E18" s="63">
        <f t="shared" ca="1" si="1"/>
        <v>82.492584209421381</v>
      </c>
      <c r="F18" s="64">
        <f t="shared" ca="1" si="2"/>
        <v>5.7286516812098183E-2</v>
      </c>
      <c r="G18" s="64">
        <f t="shared" ca="1" si="5"/>
        <v>1.0387535801615801</v>
      </c>
      <c r="H18" s="64">
        <f t="shared" ca="1" si="3"/>
        <v>1.0960400969736783</v>
      </c>
      <c r="I18" s="64">
        <f t="shared" ca="1" si="6"/>
        <v>5.7286516812098176E-2</v>
      </c>
      <c r="J18" s="65">
        <f t="shared" ca="1" si="4"/>
        <v>36450.214467903563</v>
      </c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</row>
    <row r="19" spans="1:23">
      <c r="A19" s="55"/>
      <c r="B19" s="60">
        <v>7</v>
      </c>
      <c r="C19" s="63">
        <f t="shared" ca="1" si="0"/>
        <v>34.670096471119237</v>
      </c>
      <c r="D19" s="64">
        <f t="shared" ca="1" si="7"/>
        <v>1.1201165528564001</v>
      </c>
      <c r="E19" s="63">
        <f t="shared" ca="1" si="1"/>
        <v>87.525555736086815</v>
      </c>
      <c r="F19" s="64">
        <f t="shared" ca="1" si="2"/>
        <v>6.0781635927838064E-2</v>
      </c>
      <c r="G19" s="64">
        <f t="shared" ca="1" si="5"/>
        <v>1.1201165528564001</v>
      </c>
      <c r="H19" s="64">
        <f t="shared" ca="1" si="3"/>
        <v>1.1808981887842382</v>
      </c>
      <c r="I19" s="64">
        <f t="shared" ca="1" si="6"/>
        <v>6.078163592783814E-2</v>
      </c>
      <c r="J19" s="65">
        <f t="shared" ca="1" si="4"/>
        <v>21263.295401212104</v>
      </c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</row>
    <row r="20" spans="1:23">
      <c r="A20" s="55"/>
      <c r="B20" s="60">
        <v>8</v>
      </c>
      <c r="C20" s="63">
        <f t="shared" ca="1" si="0"/>
        <v>73.467476424178571</v>
      </c>
      <c r="D20" s="64">
        <f t="shared" ca="1" si="7"/>
        <v>1.2319172696343623</v>
      </c>
      <c r="E20" s="63">
        <f t="shared" ca="1" si="1"/>
        <v>82.040889013973413</v>
      </c>
      <c r="F20" s="64">
        <f t="shared" ca="1" si="2"/>
        <v>5.6972839593037089E-2</v>
      </c>
      <c r="G20" s="64">
        <f t="shared" ca="1" si="5"/>
        <v>1.2319172696343623</v>
      </c>
      <c r="H20" s="64">
        <f t="shared" ca="1" si="3"/>
        <v>1.2888901092273994</v>
      </c>
      <c r="I20" s="64">
        <f t="shared" ca="1" si="6"/>
        <v>5.6972839593037117E-2</v>
      </c>
      <c r="J20" s="65">
        <f t="shared" ca="1" si="4"/>
        <v>40744.412149262418</v>
      </c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</row>
    <row r="21" spans="1:23">
      <c r="A21" s="55"/>
      <c r="B21" s="60">
        <v>9</v>
      </c>
      <c r="C21" s="63">
        <f t="shared" ca="1" si="0"/>
        <v>76.646277802357787</v>
      </c>
      <c r="D21" s="64">
        <f t="shared" ca="1" si="7"/>
        <v>1.3421166910345923</v>
      </c>
      <c r="E21" s="63">
        <f t="shared" ca="1" si="1"/>
        <v>32.131520174829753</v>
      </c>
      <c r="F21" s="64">
        <f t="shared" ca="1" si="2"/>
        <v>2.2313555676965104E-2</v>
      </c>
      <c r="G21" s="64">
        <f t="shared" ca="1" si="5"/>
        <v>1.3421166910345923</v>
      </c>
      <c r="H21" s="64">
        <f t="shared" ca="1" si="3"/>
        <v>1.3644302467115574</v>
      </c>
      <c r="I21" s="64">
        <f t="shared" ca="1" si="6"/>
        <v>2.2313555676965136E-2</v>
      </c>
      <c r="J21" s="65">
        <f t="shared" ca="1" si="4"/>
        <v>36231.147392274674</v>
      </c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</row>
    <row r="22" spans="1:23">
      <c r="A22" s="55"/>
      <c r="B22" s="60">
        <v>10</v>
      </c>
      <c r="C22" s="63">
        <f t="shared" ca="1" si="0"/>
        <v>125.21570453341377</v>
      </c>
      <c r="D22" s="64">
        <f t="shared" ca="1" si="7"/>
        <v>1.4513855970819836</v>
      </c>
      <c r="E22" s="63">
        <f t="shared" ca="1" si="1"/>
        <v>224.60613179404896</v>
      </c>
      <c r="F22" s="64">
        <f t="shared" ca="1" si="2"/>
        <v>0.15597648041253401</v>
      </c>
      <c r="G22" s="64">
        <f t="shared" ca="1" si="5"/>
        <v>1.4513855970819836</v>
      </c>
      <c r="H22" s="64">
        <f t="shared" ca="1" si="3"/>
        <v>1.6073620774945176</v>
      </c>
      <c r="I22" s="64">
        <f t="shared" ca="1" si="6"/>
        <v>0.15597648041253409</v>
      </c>
      <c r="J22" s="65">
        <f t="shared" ca="1" si="4"/>
        <v>21977.747544761776</v>
      </c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</row>
    <row r="23" spans="1:23">
      <c r="A23" s="55"/>
      <c r="B23" s="55"/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</row>
    <row r="24" spans="1:23">
      <c r="A24" s="67" t="s">
        <v>19</v>
      </c>
      <c r="B24" s="31">
        <f ca="1">SUM(F13:F22)/10</f>
        <v>8.7848712912262136E-2</v>
      </c>
      <c r="C24" s="55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</row>
    <row r="25" spans="1:23">
      <c r="A25" s="68" t="s">
        <v>70</v>
      </c>
      <c r="B25" s="32">
        <f ca="1">D22</f>
        <v>1.4513855970819836</v>
      </c>
      <c r="C25" s="55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</row>
    <row r="26" spans="1:23">
      <c r="A26" s="67" t="s">
        <v>20</v>
      </c>
      <c r="B26" s="33">
        <f ca="1">SUM($J$13:$J$17)</f>
        <v>150261.6529887396</v>
      </c>
      <c r="C26" s="55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</row>
    <row r="27" spans="1:23">
      <c r="A27" s="67" t="s">
        <v>21</v>
      </c>
      <c r="B27" s="34">
        <f ca="1">SUMIF($D$13:$D$17,"&lt;=12:00",$J$13:$J$17)</f>
        <v>52826.786212126513</v>
      </c>
      <c r="C27" s="55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</row>
    <row r="28" spans="1:23">
      <c r="A28" s="55"/>
      <c r="B28" s="55"/>
      <c r="C28" s="55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</row>
    <row r="29" spans="1:23">
      <c r="A29" s="37" t="s">
        <v>22</v>
      </c>
      <c r="B29" s="38">
        <f ca="1">SUM(E13:E22)/10</f>
        <v>126.5021465936575</v>
      </c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</row>
    <row r="30" spans="1:23">
      <c r="A30" s="69" t="s">
        <v>23</v>
      </c>
      <c r="B30" s="38">
        <f ca="1">COUNTIFS(D13:D22,"&gt;=9:00",D13:D22,"&lt;=15:00")</f>
        <v>3</v>
      </c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</row>
    <row r="31" spans="1:23">
      <c r="A31" s="55"/>
      <c r="B31" s="55"/>
      <c r="C31" s="55"/>
      <c r="D31" s="55"/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</row>
    <row r="32" spans="1:23">
      <c r="A32" s="30" t="s">
        <v>7</v>
      </c>
      <c r="B32" s="29">
        <v>60</v>
      </c>
      <c r="C32" s="57"/>
      <c r="D32" s="57"/>
      <c r="E32" s="57"/>
      <c r="F32" s="57"/>
      <c r="G32" s="55"/>
      <c r="H32" s="55"/>
      <c r="I32" s="55"/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</row>
    <row r="33" spans="1:23">
      <c r="A33" s="30" t="s">
        <v>8</v>
      </c>
      <c r="B33" s="29">
        <v>0</v>
      </c>
      <c r="C33" s="55"/>
      <c r="D33" s="58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</row>
    <row r="34" spans="1:23">
      <c r="A34" s="55"/>
      <c r="B34" s="55"/>
      <c r="C34" s="55"/>
      <c r="D34" s="58"/>
      <c r="E34" s="55"/>
      <c r="F34" s="55"/>
      <c r="G34" s="55"/>
      <c r="H34" s="55"/>
      <c r="I34" s="55"/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</row>
    <row r="35" spans="1:23">
      <c r="A35" s="55"/>
      <c r="B35" s="55"/>
      <c r="C35" s="55"/>
      <c r="D35" s="55"/>
      <c r="E35" s="55"/>
      <c r="F35" s="55"/>
      <c r="G35" s="55"/>
      <c r="H35" s="55"/>
      <c r="I35" s="55"/>
      <c r="J35" s="55"/>
      <c r="K35" s="55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</row>
    <row r="36" spans="1:23">
      <c r="A36" s="55"/>
      <c r="B36" s="51" t="s">
        <v>9</v>
      </c>
      <c r="C36" s="51" t="s">
        <v>24</v>
      </c>
      <c r="D36" s="51" t="s">
        <v>25</v>
      </c>
      <c r="E36" s="51" t="s">
        <v>26</v>
      </c>
      <c r="F36" s="52" t="s">
        <v>27</v>
      </c>
      <c r="G36" s="55"/>
      <c r="H36" s="55"/>
      <c r="I36" s="55"/>
      <c r="J36" s="55"/>
      <c r="K36" s="55"/>
      <c r="L36" s="55"/>
      <c r="M36" s="55"/>
      <c r="N36" s="55"/>
      <c r="O36" s="55"/>
      <c r="P36" s="55"/>
      <c r="Q36" s="55"/>
      <c r="R36" s="55"/>
      <c r="S36" s="55"/>
      <c r="T36" s="55"/>
      <c r="U36" s="55"/>
      <c r="V36" s="55"/>
      <c r="W36" s="55"/>
    </row>
    <row r="37" spans="1:23">
      <c r="A37" s="55"/>
      <c r="B37" s="51"/>
      <c r="C37" s="51"/>
      <c r="D37" s="51"/>
      <c r="E37" s="51"/>
      <c r="F37" s="52"/>
      <c r="G37" s="55"/>
      <c r="H37" s="55"/>
      <c r="I37" s="55"/>
      <c r="J37" s="55"/>
      <c r="K37" s="55"/>
      <c r="L37" s="55"/>
      <c r="M37" s="55"/>
      <c r="N37" s="55"/>
      <c r="O37" s="55"/>
      <c r="P37" s="55"/>
      <c r="Q37" s="55"/>
      <c r="R37" s="55"/>
      <c r="S37" s="55"/>
      <c r="T37" s="55"/>
      <c r="U37" s="55"/>
      <c r="V37" s="55"/>
      <c r="W37" s="55"/>
    </row>
    <row r="38" spans="1:23">
      <c r="A38" s="55"/>
      <c r="B38" s="30">
        <v>1</v>
      </c>
      <c r="C38" s="37">
        <v>0</v>
      </c>
      <c r="D38" s="37">
        <f t="shared" ref="D38:D47" ca="1" si="8">-$B$33*LN(RAND())</f>
        <v>0</v>
      </c>
      <c r="E38" s="70">
        <f t="shared" ref="E38:E47" ca="1" si="9">-$B$32*LN(RAND())</f>
        <v>62.012352504924522</v>
      </c>
      <c r="F38" s="35">
        <f ca="1">C38+D38-E38</f>
        <v>-62.012352504924522</v>
      </c>
      <c r="G38" s="55"/>
      <c r="H38" s="55"/>
      <c r="I38" s="55"/>
      <c r="J38" s="55"/>
      <c r="K38" s="55"/>
      <c r="L38" s="55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</row>
    <row r="39" spans="1:23">
      <c r="A39" s="55"/>
      <c r="B39" s="30">
        <v>2</v>
      </c>
      <c r="C39" s="37">
        <f ca="1">IF(F38&gt;0,F38,0)</f>
        <v>0</v>
      </c>
      <c r="D39" s="37">
        <f t="shared" ca="1" si="8"/>
        <v>0</v>
      </c>
      <c r="E39" s="70">
        <f t="shared" ca="1" si="9"/>
        <v>12.228502914757113</v>
      </c>
      <c r="F39" s="35">
        <f t="shared" ref="F39:F47" ca="1" si="10">C39+D39-E39</f>
        <v>-12.228502914757113</v>
      </c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</row>
    <row r="40" spans="1:23">
      <c r="A40" s="55"/>
      <c r="B40" s="30">
        <v>3</v>
      </c>
      <c r="C40" s="37">
        <f ca="1">IF(F39&gt;0,F39,0)</f>
        <v>0</v>
      </c>
      <c r="D40" s="37">
        <f t="shared" ca="1" si="8"/>
        <v>0</v>
      </c>
      <c r="E40" s="70">
        <f t="shared" ca="1" si="9"/>
        <v>237.78521730622415</v>
      </c>
      <c r="F40" s="35">
        <f t="shared" ca="1" si="10"/>
        <v>-237.78521730622415</v>
      </c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</row>
    <row r="41" spans="1:23">
      <c r="A41" s="55"/>
      <c r="B41" s="30">
        <v>4</v>
      </c>
      <c r="C41" s="37">
        <f t="shared" ref="C41:C47" ca="1" si="11">IF(F40&gt;0,F40,0)</f>
        <v>0</v>
      </c>
      <c r="D41" s="37">
        <f t="shared" ca="1" si="8"/>
        <v>0</v>
      </c>
      <c r="E41" s="70">
        <f t="shared" ca="1" si="9"/>
        <v>95.120778612385777</v>
      </c>
      <c r="F41" s="35">
        <f t="shared" ca="1" si="10"/>
        <v>-95.120778612385777</v>
      </c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</row>
    <row r="42" spans="1:23">
      <c r="A42" s="55"/>
      <c r="B42" s="30">
        <v>5</v>
      </c>
      <c r="C42" s="37">
        <f t="shared" ca="1" si="11"/>
        <v>0</v>
      </c>
      <c r="D42" s="37">
        <f t="shared" ca="1" si="8"/>
        <v>0</v>
      </c>
      <c r="E42" s="70">
        <f t="shared" ca="1" si="9"/>
        <v>94.675850745905507</v>
      </c>
      <c r="F42" s="35">
        <f t="shared" ca="1" si="10"/>
        <v>-94.675850745905507</v>
      </c>
      <c r="G42" s="55"/>
      <c r="H42" s="55"/>
      <c r="I42" s="55"/>
      <c r="J42" s="55"/>
      <c r="K42" s="55"/>
      <c r="L42" s="55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55"/>
    </row>
    <row r="43" spans="1:23">
      <c r="A43" s="55"/>
      <c r="B43" s="30">
        <v>6</v>
      </c>
      <c r="C43" s="37">
        <f t="shared" ca="1" si="11"/>
        <v>0</v>
      </c>
      <c r="D43" s="37">
        <f t="shared" ca="1" si="8"/>
        <v>0</v>
      </c>
      <c r="E43" s="70">
        <f t="shared" ca="1" si="9"/>
        <v>50.744448746584268</v>
      </c>
      <c r="F43" s="35">
        <f t="shared" ca="1" si="10"/>
        <v>-50.744448746584268</v>
      </c>
      <c r="G43" s="55"/>
      <c r="H43" s="55"/>
      <c r="I43" s="55"/>
      <c r="J43" s="55"/>
      <c r="K43" s="55"/>
      <c r="L43" s="55"/>
      <c r="M43" s="55"/>
      <c r="N43" s="55"/>
      <c r="O43" s="55"/>
      <c r="P43" s="55"/>
      <c r="Q43" s="55"/>
      <c r="R43" s="55"/>
      <c r="S43" s="55"/>
      <c r="T43" s="55"/>
      <c r="U43" s="55"/>
      <c r="V43" s="55"/>
      <c r="W43" s="55"/>
    </row>
    <row r="44" spans="1:23">
      <c r="A44" s="55"/>
      <c r="B44" s="30">
        <v>7</v>
      </c>
      <c r="C44" s="37">
        <f t="shared" ca="1" si="11"/>
        <v>0</v>
      </c>
      <c r="D44" s="37">
        <f t="shared" ca="1" si="8"/>
        <v>0</v>
      </c>
      <c r="E44" s="70">
        <f t="shared" ca="1" si="9"/>
        <v>22.128757181385733</v>
      </c>
      <c r="F44" s="35">
        <f t="shared" ca="1" si="10"/>
        <v>-22.128757181385733</v>
      </c>
      <c r="G44" s="55"/>
      <c r="H44" s="55"/>
      <c r="I44" s="55"/>
      <c r="J44" s="55"/>
      <c r="K44" s="55"/>
      <c r="L44" s="55"/>
      <c r="M44" s="55"/>
      <c r="N44" s="55"/>
      <c r="O44" s="55"/>
      <c r="P44" s="55"/>
      <c r="Q44" s="55"/>
      <c r="R44" s="55"/>
      <c r="S44" s="55"/>
      <c r="T44" s="55"/>
      <c r="U44" s="55"/>
      <c r="V44" s="55"/>
      <c r="W44" s="55"/>
    </row>
    <row r="45" spans="1:23">
      <c r="A45" s="55"/>
      <c r="B45" s="30">
        <v>8</v>
      </c>
      <c r="C45" s="37">
        <f t="shared" ca="1" si="11"/>
        <v>0</v>
      </c>
      <c r="D45" s="37">
        <f t="shared" ca="1" si="8"/>
        <v>0</v>
      </c>
      <c r="E45" s="70">
        <f t="shared" ca="1" si="9"/>
        <v>26.123013781865652</v>
      </c>
      <c r="F45" s="35">
        <f t="shared" ca="1" si="10"/>
        <v>-26.123013781865652</v>
      </c>
      <c r="G45" s="55"/>
      <c r="H45" s="55"/>
      <c r="I45" s="55"/>
      <c r="J45" s="55"/>
      <c r="K45" s="55"/>
      <c r="L45" s="55"/>
      <c r="M45" s="55"/>
      <c r="N45" s="55"/>
      <c r="O45" s="55"/>
      <c r="P45" s="55"/>
      <c r="Q45" s="55"/>
      <c r="R45" s="55"/>
      <c r="S45" s="55"/>
      <c r="T45" s="55"/>
      <c r="U45" s="55"/>
      <c r="V45" s="55"/>
      <c r="W45" s="55"/>
    </row>
    <row r="46" spans="1:23">
      <c r="A46" s="55"/>
      <c r="B46" s="30">
        <v>9</v>
      </c>
      <c r="C46" s="37">
        <f t="shared" ca="1" si="11"/>
        <v>0</v>
      </c>
      <c r="D46" s="37">
        <f t="shared" ca="1" si="8"/>
        <v>0</v>
      </c>
      <c r="E46" s="70">
        <f t="shared" ca="1" si="9"/>
        <v>75.857464277993344</v>
      </c>
      <c r="F46" s="35">
        <f t="shared" ca="1" si="10"/>
        <v>-75.857464277993344</v>
      </c>
      <c r="G46" s="55"/>
      <c r="H46" s="55"/>
      <c r="I46" s="55"/>
      <c r="J46" s="55"/>
      <c r="K46" s="55"/>
      <c r="L46" s="55"/>
      <c r="M46" s="55"/>
      <c r="N46" s="55"/>
      <c r="O46" s="55"/>
      <c r="P46" s="55"/>
      <c r="Q46" s="55"/>
      <c r="R46" s="55"/>
      <c r="S46" s="55"/>
      <c r="T46" s="55"/>
      <c r="U46" s="55"/>
      <c r="V46" s="55"/>
      <c r="W46" s="55"/>
    </row>
    <row r="47" spans="1:23">
      <c r="A47" s="55"/>
      <c r="B47" s="30">
        <v>10</v>
      </c>
      <c r="C47" s="37">
        <f t="shared" ca="1" si="11"/>
        <v>0</v>
      </c>
      <c r="D47" s="37">
        <f t="shared" ca="1" si="8"/>
        <v>0</v>
      </c>
      <c r="E47" s="70">
        <f t="shared" ca="1" si="9"/>
        <v>50.615988896775889</v>
      </c>
      <c r="F47" s="35">
        <f t="shared" ca="1" si="10"/>
        <v>-50.615988896775889</v>
      </c>
      <c r="G47" s="55"/>
      <c r="H47" s="55"/>
      <c r="I47" s="55"/>
      <c r="J47" s="55"/>
      <c r="K47" s="55"/>
      <c r="L47" s="55"/>
      <c r="M47" s="55"/>
      <c r="N47" s="55"/>
      <c r="O47" s="55"/>
      <c r="P47" s="55"/>
      <c r="Q47" s="55"/>
      <c r="R47" s="55"/>
      <c r="S47" s="55"/>
      <c r="T47" s="55"/>
      <c r="U47" s="55"/>
      <c r="V47" s="55"/>
      <c r="W47" s="55"/>
    </row>
    <row r="48" spans="1:23">
      <c r="A48" s="55"/>
      <c r="B48" s="55"/>
      <c r="C48" s="55"/>
      <c r="D48" s="55"/>
      <c r="E48" s="55"/>
      <c r="F48" s="55"/>
      <c r="G48" s="55"/>
      <c r="H48" s="55"/>
      <c r="I48" s="55"/>
      <c r="J48" s="55"/>
      <c r="K48" s="55"/>
      <c r="L48" s="55"/>
      <c r="M48" s="55"/>
      <c r="N48" s="55"/>
      <c r="O48" s="55"/>
      <c r="P48" s="55"/>
      <c r="Q48" s="55"/>
      <c r="R48" s="55"/>
      <c r="S48" s="55"/>
      <c r="T48" s="55"/>
      <c r="U48" s="55"/>
      <c r="V48" s="55"/>
    </row>
    <row r="49" spans="1:22">
      <c r="A49" s="55"/>
      <c r="B49" s="55"/>
      <c r="C49" s="55"/>
      <c r="D49" s="55"/>
      <c r="E49" s="55"/>
      <c r="F49" s="55"/>
      <c r="G49" s="55"/>
      <c r="H49" s="55"/>
      <c r="I49" s="55"/>
      <c r="J49" s="55"/>
      <c r="K49" s="55"/>
      <c r="L49" s="55"/>
      <c r="M49" s="55"/>
      <c r="N49" s="55"/>
      <c r="O49" s="55"/>
      <c r="P49" s="55"/>
      <c r="Q49" s="55"/>
      <c r="R49" s="55"/>
      <c r="S49" s="55"/>
      <c r="T49" s="55"/>
      <c r="U49" s="55"/>
      <c r="V49" s="55"/>
    </row>
    <row r="50" spans="1:22">
      <c r="A50" s="30" t="s">
        <v>28</v>
      </c>
      <c r="B50" s="29">
        <v>30</v>
      </c>
      <c r="C50" s="55"/>
      <c r="D50" s="55"/>
      <c r="E50" s="55"/>
      <c r="F50" s="55"/>
      <c r="G50" s="55"/>
      <c r="H50" s="55"/>
      <c r="I50" s="55"/>
      <c r="J50" s="55"/>
      <c r="K50" s="55"/>
      <c r="L50" s="55"/>
      <c r="M50" s="55"/>
      <c r="N50" s="55"/>
      <c r="O50" s="55"/>
      <c r="P50" s="55"/>
      <c r="Q50" s="55"/>
      <c r="R50" s="55"/>
      <c r="S50" s="55"/>
      <c r="T50" s="55"/>
      <c r="U50" s="55"/>
      <c r="V50" s="55"/>
    </row>
    <row r="51" spans="1:22">
      <c r="A51" s="30" t="s">
        <v>29</v>
      </c>
      <c r="B51" s="29">
        <v>3</v>
      </c>
      <c r="C51" s="55"/>
      <c r="D51" s="55"/>
      <c r="E51" s="55"/>
      <c r="F51" s="55"/>
      <c r="G51" s="55"/>
      <c r="H51" s="55"/>
      <c r="I51" s="55"/>
      <c r="J51" s="55"/>
      <c r="K51" s="55"/>
      <c r="L51" s="55"/>
      <c r="M51" s="55"/>
      <c r="N51" s="55"/>
      <c r="O51" s="55"/>
      <c r="P51" s="55"/>
      <c r="Q51" s="55"/>
      <c r="R51" s="55"/>
      <c r="S51" s="55"/>
      <c r="T51" s="55"/>
      <c r="U51" s="55"/>
      <c r="V51" s="55"/>
    </row>
    <row r="52" spans="1:22">
      <c r="A52" s="55"/>
      <c r="B52" s="55"/>
      <c r="C52" s="55"/>
      <c r="D52" s="55"/>
      <c r="E52" s="55"/>
      <c r="F52" s="55"/>
      <c r="G52" s="55"/>
      <c r="H52" s="55"/>
      <c r="I52" s="55"/>
      <c r="J52" s="55"/>
      <c r="K52" s="55"/>
      <c r="L52" s="55"/>
      <c r="M52" s="55"/>
      <c r="N52" s="55"/>
      <c r="O52" s="55"/>
      <c r="P52" s="55"/>
      <c r="Q52" s="55"/>
      <c r="R52" s="55"/>
      <c r="S52" s="55"/>
      <c r="T52" s="55"/>
      <c r="U52" s="55"/>
      <c r="V52" s="55"/>
    </row>
    <row r="53" spans="1:22">
      <c r="A53" s="55"/>
      <c r="B53" s="51" t="s">
        <v>30</v>
      </c>
      <c r="C53" s="51" t="s">
        <v>31</v>
      </c>
      <c r="D53" s="51" t="s">
        <v>32</v>
      </c>
      <c r="E53" s="51" t="s">
        <v>33</v>
      </c>
      <c r="F53" s="51" t="s">
        <v>34</v>
      </c>
      <c r="G53" s="55"/>
      <c r="H53" s="55"/>
      <c r="I53" s="55"/>
      <c r="J53" s="55"/>
      <c r="K53" s="55"/>
      <c r="L53" s="55"/>
      <c r="M53" s="55"/>
      <c r="N53" s="55"/>
      <c r="O53" s="55"/>
      <c r="P53" s="55"/>
      <c r="Q53" s="55"/>
      <c r="R53" s="55"/>
      <c r="S53" s="55"/>
      <c r="T53" s="55"/>
      <c r="U53" s="55"/>
      <c r="V53" s="55"/>
    </row>
    <row r="54" spans="1:22">
      <c r="A54" s="55"/>
      <c r="B54" s="51"/>
      <c r="C54" s="51"/>
      <c r="D54" s="51"/>
      <c r="E54" s="51"/>
      <c r="F54" s="51"/>
      <c r="G54" s="55"/>
      <c r="H54" s="55"/>
      <c r="I54" s="55"/>
      <c r="J54" s="55"/>
      <c r="K54" s="55"/>
      <c r="L54" s="55"/>
      <c r="M54" s="55"/>
      <c r="N54" s="55"/>
      <c r="O54" s="55"/>
      <c r="P54" s="55"/>
      <c r="Q54" s="55"/>
      <c r="R54" s="55"/>
      <c r="S54" s="55"/>
      <c r="T54" s="55"/>
      <c r="U54" s="55"/>
      <c r="V54" s="55"/>
    </row>
    <row r="55" spans="1:22">
      <c r="A55" s="55"/>
      <c r="B55" s="60">
        <v>1</v>
      </c>
      <c r="C55" s="63">
        <f ca="1">-$B$50*LN(RAND())</f>
        <v>36.38557134423165</v>
      </c>
      <c r="D55" s="63">
        <f ca="1">-$B$51*LN(RAND())</f>
        <v>0.6445586191873216</v>
      </c>
      <c r="E55" s="63">
        <f ca="1">C55</f>
        <v>36.38557134423165</v>
      </c>
      <c r="F55" s="63">
        <f ca="1">(E55+D55)/24</f>
        <v>1.5429220818091238</v>
      </c>
      <c r="G55" s="55"/>
      <c r="H55" s="55"/>
      <c r="I55" s="55"/>
      <c r="J55" s="55"/>
      <c r="K55" s="55"/>
      <c r="L55" s="55"/>
      <c r="M55" s="55"/>
      <c r="N55" s="55"/>
      <c r="O55" s="55"/>
      <c r="P55" s="55"/>
      <c r="Q55" s="55"/>
      <c r="R55" s="55"/>
      <c r="S55" s="55"/>
      <c r="T55" s="55"/>
      <c r="U55" s="55"/>
      <c r="V55" s="55"/>
    </row>
    <row r="56" spans="1:22">
      <c r="A56" s="55"/>
      <c r="B56" s="60">
        <v>2</v>
      </c>
      <c r="C56" s="63">
        <f ca="1">-$B$50*LN(RAND())</f>
        <v>18.172695198503536</v>
      </c>
      <c r="D56" s="63">
        <f ca="1">-$B$51*LN(RAND())</f>
        <v>1.1058257446995516</v>
      </c>
      <c r="E56" s="63">
        <f ca="1">F55+C55</f>
        <v>37.928493426040774</v>
      </c>
      <c r="F56" s="63">
        <f ca="1">(E56+D56)/24</f>
        <v>1.6264299654475136</v>
      </c>
      <c r="G56" s="55"/>
      <c r="H56" s="55"/>
      <c r="I56" s="55"/>
      <c r="J56" s="55"/>
      <c r="K56" s="55"/>
      <c r="L56" s="55"/>
      <c r="M56" s="55"/>
      <c r="N56" s="55"/>
      <c r="O56" s="55"/>
      <c r="P56" s="55"/>
      <c r="Q56" s="55"/>
      <c r="R56" s="55"/>
      <c r="S56" s="55"/>
      <c r="T56" s="55"/>
      <c r="U56" s="55"/>
      <c r="V56" s="55"/>
    </row>
    <row r="57" spans="1:22">
      <c r="A57" s="55"/>
      <c r="B57" s="60">
        <v>3</v>
      </c>
      <c r="C57" s="63">
        <f ca="1">-$B$50*LN(RAND())</f>
        <v>82.599655554409253</v>
      </c>
      <c r="D57" s="63">
        <f ca="1">-$B$51*LN(RAND())</f>
        <v>5.1547245082342981</v>
      </c>
      <c r="E57" s="63">
        <f ca="1">F56+C56</f>
        <v>19.79912516395105</v>
      </c>
      <c r="F57" s="63">
        <f ca="1">(E57+D57)/24</f>
        <v>1.0397437363410562</v>
      </c>
      <c r="G57" s="55"/>
      <c r="H57" s="55"/>
      <c r="I57" s="55"/>
      <c r="J57" s="55"/>
      <c r="K57" s="55"/>
      <c r="L57" s="55"/>
      <c r="M57" s="55"/>
      <c r="N57" s="55"/>
      <c r="O57" s="55"/>
      <c r="P57" s="55"/>
      <c r="Q57" s="55"/>
      <c r="R57" s="55"/>
      <c r="S57" s="55"/>
      <c r="T57" s="55"/>
      <c r="U57" s="55"/>
      <c r="V57" s="55"/>
    </row>
    <row r="58" spans="1:22">
      <c r="A58" s="55"/>
      <c r="B58" s="60">
        <v>4</v>
      </c>
      <c r="C58" s="63">
        <f ca="1">-$B$50*LN(RAND())</f>
        <v>8.5698952752134403</v>
      </c>
      <c r="D58" s="63">
        <f ca="1">-$B$51*LN(RAND())</f>
        <v>11.225167877240208</v>
      </c>
      <c r="E58" s="63">
        <f ca="1">F57+C57</f>
        <v>83.639399290750305</v>
      </c>
      <c r="F58" s="63">
        <f ca="1">(E58+D58)/24</f>
        <v>3.9526902986662713</v>
      </c>
      <c r="G58" s="55"/>
      <c r="H58" s="55"/>
      <c r="I58" s="55"/>
      <c r="J58" s="55"/>
      <c r="K58" s="55"/>
      <c r="L58" s="55"/>
      <c r="M58" s="55"/>
      <c r="N58" s="55"/>
      <c r="O58" s="55"/>
      <c r="P58" s="55"/>
      <c r="Q58" s="55"/>
      <c r="R58" s="55"/>
      <c r="S58" s="55"/>
      <c r="T58" s="55"/>
      <c r="U58" s="55"/>
      <c r="V58" s="55"/>
    </row>
    <row r="59" spans="1:22">
      <c r="A59" s="55"/>
      <c r="B59" s="60">
        <v>5</v>
      </c>
      <c r="C59" s="63">
        <f ca="1">-$B$50*LN(RAND())</f>
        <v>14.132004081945219</v>
      </c>
      <c r="D59" s="63">
        <f ca="1">-$B$51*LN(RAND())</f>
        <v>2.035632501390245</v>
      </c>
      <c r="E59" s="63">
        <f ca="1">F58+C58</f>
        <v>12.522585573879711</v>
      </c>
      <c r="F59" s="63">
        <f ca="1">(E59+D59)/24</f>
        <v>0.60659241980291478</v>
      </c>
      <c r="G59" s="55"/>
      <c r="H59" s="55"/>
      <c r="I59" s="55"/>
      <c r="J59" s="55"/>
      <c r="K59" s="55"/>
      <c r="L59" s="55"/>
      <c r="M59" s="55"/>
      <c r="N59" s="55"/>
      <c r="O59" s="55"/>
      <c r="P59" s="55"/>
      <c r="Q59" s="55"/>
      <c r="R59" s="55"/>
      <c r="S59" s="55"/>
      <c r="T59" s="55"/>
      <c r="U59" s="55"/>
      <c r="V59" s="55"/>
    </row>
    <row r="60" spans="1:22">
      <c r="A60" s="55"/>
      <c r="B60" s="55"/>
      <c r="C60" s="55"/>
      <c r="D60" s="55"/>
      <c r="E60" s="55"/>
      <c r="F60" s="55"/>
      <c r="G60" s="55"/>
      <c r="H60" s="55"/>
      <c r="I60" s="55"/>
      <c r="J60" s="55"/>
      <c r="K60" s="55"/>
      <c r="L60" s="55"/>
      <c r="M60" s="55"/>
      <c r="N60" s="55"/>
      <c r="O60" s="55"/>
      <c r="P60" s="55"/>
      <c r="Q60" s="55"/>
      <c r="R60" s="55"/>
      <c r="S60" s="55"/>
      <c r="T60" s="55"/>
      <c r="U60" s="55"/>
      <c r="V60" s="55"/>
    </row>
    <row r="61" spans="1:22">
      <c r="A61" s="55"/>
      <c r="B61" s="55"/>
      <c r="C61" s="55"/>
      <c r="D61" s="55"/>
      <c r="E61" s="55"/>
      <c r="F61" s="55"/>
      <c r="G61" s="55"/>
      <c r="H61" s="55"/>
      <c r="I61" s="55"/>
      <c r="J61" s="55"/>
      <c r="K61" s="55"/>
      <c r="L61" s="55"/>
      <c r="M61" s="55"/>
      <c r="N61" s="55"/>
      <c r="O61" s="55"/>
      <c r="P61" s="55"/>
      <c r="Q61" s="55"/>
      <c r="R61" s="55"/>
      <c r="S61" s="55"/>
      <c r="T61" s="55"/>
      <c r="U61" s="55"/>
      <c r="V61" s="55"/>
    </row>
    <row r="62" spans="1:22">
      <c r="A62" s="55"/>
      <c r="B62" s="55"/>
      <c r="C62" s="55"/>
      <c r="D62" s="55"/>
      <c r="E62" s="55"/>
      <c r="F62" s="55"/>
      <c r="G62" s="55"/>
      <c r="H62" s="55"/>
      <c r="I62" s="55"/>
      <c r="J62" s="55"/>
      <c r="K62" s="55"/>
      <c r="L62" s="55"/>
      <c r="M62" s="55"/>
      <c r="N62" s="55"/>
      <c r="O62" s="55"/>
      <c r="P62" s="55"/>
      <c r="Q62" s="55"/>
      <c r="R62" s="55"/>
      <c r="S62" s="55"/>
      <c r="T62" s="55"/>
      <c r="U62" s="55"/>
      <c r="V62" s="55"/>
    </row>
    <row r="63" spans="1:22">
      <c r="A63" s="55"/>
      <c r="B63" s="55"/>
      <c r="C63" s="55"/>
      <c r="D63" s="55"/>
      <c r="E63" s="55"/>
      <c r="F63" s="55"/>
      <c r="G63" s="55"/>
      <c r="H63" s="55"/>
      <c r="I63" s="55"/>
      <c r="J63" s="55"/>
      <c r="K63" s="55"/>
      <c r="L63" s="55"/>
      <c r="M63" s="55"/>
      <c r="N63" s="55"/>
      <c r="O63" s="55"/>
      <c r="P63" s="55"/>
      <c r="Q63" s="55"/>
      <c r="R63" s="55"/>
      <c r="S63" s="55"/>
      <c r="T63" s="55"/>
      <c r="U63" s="55"/>
      <c r="V63" s="55"/>
    </row>
    <row r="64" spans="1:22">
      <c r="A64" s="55"/>
      <c r="B64" s="55"/>
      <c r="C64" s="55"/>
      <c r="D64" s="55"/>
      <c r="E64" s="55"/>
      <c r="F64" s="55"/>
      <c r="G64" s="55"/>
      <c r="H64" s="55"/>
      <c r="I64" s="55"/>
      <c r="J64" s="55"/>
      <c r="K64" s="55"/>
      <c r="L64" s="55"/>
      <c r="M64" s="55"/>
      <c r="N64" s="55"/>
      <c r="O64" s="55"/>
      <c r="P64" s="55"/>
      <c r="Q64" s="55"/>
      <c r="R64" s="55"/>
      <c r="S64" s="55"/>
      <c r="T64" s="55"/>
      <c r="U64" s="55"/>
      <c r="V64" s="55"/>
    </row>
  </sheetData>
  <mergeCells count="20">
    <mergeCell ref="E2:H2"/>
    <mergeCell ref="E3:H3"/>
    <mergeCell ref="B53:B54"/>
    <mergeCell ref="C36:C37"/>
    <mergeCell ref="C53:C54"/>
    <mergeCell ref="D36:D37"/>
    <mergeCell ref="D53:D54"/>
    <mergeCell ref="B36:B37"/>
    <mergeCell ref="G10:H10"/>
    <mergeCell ref="I10:I11"/>
    <mergeCell ref="J10:J11"/>
    <mergeCell ref="E53:E54"/>
    <mergeCell ref="F36:F37"/>
    <mergeCell ref="F53:F54"/>
    <mergeCell ref="E36:E37"/>
    <mergeCell ref="B10:B11"/>
    <mergeCell ref="C10:C11"/>
    <mergeCell ref="D10:D11"/>
    <mergeCell ref="E10:E11"/>
    <mergeCell ref="F10:F1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45"/>
  <sheetViews>
    <sheetView tabSelected="1" topLeftCell="A16" zoomScale="85" zoomScaleNormal="85" workbookViewId="0">
      <selection activeCell="E7" sqref="E7"/>
    </sheetView>
  </sheetViews>
  <sheetFormatPr defaultColWidth="8.85546875" defaultRowHeight="15"/>
  <cols>
    <col min="1" max="1" width="49.7109375" bestFit="1" customWidth="1"/>
    <col min="2" max="2" width="9.7109375" customWidth="1"/>
    <col min="3" max="3" width="17.7109375" customWidth="1"/>
    <col min="4" max="4" width="14.7109375" customWidth="1"/>
    <col min="9" max="9" width="11.28515625" customWidth="1"/>
    <col min="10" max="10" width="12.85546875"/>
    <col min="11" max="11" width="21.7109375" customWidth="1"/>
    <col min="13" max="13" width="10.42578125" customWidth="1"/>
    <col min="15" max="15" width="12.7109375" customWidth="1"/>
    <col min="16" max="17" width="12.85546875"/>
  </cols>
  <sheetData>
    <row r="1" spans="1:17">
      <c r="A1" s="90" t="s">
        <v>67</v>
      </c>
      <c r="B1" s="84">
        <v>400</v>
      </c>
      <c r="C1" s="84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</row>
    <row r="2" spans="1:17">
      <c r="A2" s="90" t="s">
        <v>68</v>
      </c>
      <c r="B2" s="84">
        <v>100</v>
      </c>
      <c r="C2" s="84" t="s">
        <v>0</v>
      </c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</row>
    <row r="3" spans="1:17">
      <c r="A3" s="30" t="s">
        <v>1</v>
      </c>
      <c r="B3" s="84">
        <v>10</v>
      </c>
      <c r="C3" s="84" t="s">
        <v>4</v>
      </c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</row>
    <row r="4" spans="1:17">
      <c r="A4" s="30" t="s">
        <v>3</v>
      </c>
      <c r="B4" s="84">
        <v>3</v>
      </c>
      <c r="C4" s="84" t="s">
        <v>4</v>
      </c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</row>
    <row r="5" spans="1:17">
      <c r="A5" s="30" t="s">
        <v>5</v>
      </c>
      <c r="B5" s="84">
        <v>7</v>
      </c>
      <c r="C5" s="84" t="s">
        <v>4</v>
      </c>
      <c r="D5" s="55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</row>
    <row r="6" spans="1:17">
      <c r="A6" s="30" t="s">
        <v>6</v>
      </c>
      <c r="B6" s="84">
        <v>9</v>
      </c>
      <c r="C6" s="84" t="s">
        <v>2</v>
      </c>
      <c r="D6" s="55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</row>
    <row r="7" spans="1:17">
      <c r="A7" s="91" t="s">
        <v>81</v>
      </c>
      <c r="B7" s="84">
        <v>10</v>
      </c>
      <c r="C7" s="92" t="s">
        <v>4</v>
      </c>
      <c r="D7" s="55"/>
      <c r="E7" s="55"/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</row>
    <row r="8" spans="1:17">
      <c r="A8" s="91" t="s">
        <v>82</v>
      </c>
      <c r="B8" s="84">
        <v>77</v>
      </c>
      <c r="C8" s="92" t="s">
        <v>4</v>
      </c>
      <c r="D8" s="55"/>
      <c r="E8" s="55"/>
      <c r="F8" s="55"/>
      <c r="G8" s="55"/>
      <c r="H8" s="55"/>
      <c r="I8" s="55"/>
      <c r="J8" s="55"/>
      <c r="K8" s="55"/>
      <c r="L8" s="55"/>
      <c r="M8" s="55"/>
      <c r="N8" s="55"/>
      <c r="O8" s="55"/>
      <c r="P8" s="55"/>
      <c r="Q8" s="55"/>
    </row>
    <row r="9" spans="1:17">
      <c r="A9" s="55"/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</row>
    <row r="10" spans="1:17">
      <c r="A10" s="55"/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</row>
    <row r="11" spans="1:17">
      <c r="A11" s="55"/>
      <c r="B11" s="55"/>
      <c r="C11" s="55"/>
      <c r="D11" s="55"/>
      <c r="E11" s="55"/>
      <c r="F11" s="55"/>
      <c r="G11" s="55"/>
      <c r="H11" s="55"/>
      <c r="I11" s="55"/>
      <c r="J11" s="55"/>
      <c r="K11" s="71"/>
      <c r="L11" s="55"/>
      <c r="M11" s="71"/>
      <c r="N11" s="55"/>
      <c r="O11" s="55"/>
      <c r="P11" s="55"/>
      <c r="Q11" s="55"/>
    </row>
    <row r="12" spans="1:17" ht="45">
      <c r="A12" s="55"/>
      <c r="B12" s="36" t="s">
        <v>9</v>
      </c>
      <c r="C12" s="36" t="s">
        <v>35</v>
      </c>
      <c r="D12" s="36" t="s">
        <v>36</v>
      </c>
      <c r="E12" s="80" t="s">
        <v>37</v>
      </c>
      <c r="F12" s="81"/>
      <c r="G12" s="49" t="s">
        <v>38</v>
      </c>
      <c r="H12" s="50"/>
      <c r="I12" s="36" t="s">
        <v>39</v>
      </c>
      <c r="J12" s="36" t="s">
        <v>40</v>
      </c>
      <c r="K12" s="82" t="s">
        <v>83</v>
      </c>
      <c r="L12" s="58"/>
      <c r="M12" s="55"/>
      <c r="N12" s="55"/>
      <c r="O12" s="55"/>
      <c r="P12" s="55"/>
      <c r="Q12" s="55"/>
    </row>
    <row r="13" spans="1:17">
      <c r="A13" s="55"/>
      <c r="B13" s="21"/>
      <c r="C13" s="21"/>
      <c r="D13" s="21"/>
      <c r="E13" s="21" t="s">
        <v>17</v>
      </c>
      <c r="F13" s="21" t="s">
        <v>18</v>
      </c>
      <c r="G13" s="83" t="s">
        <v>17</v>
      </c>
      <c r="H13" s="83" t="s">
        <v>18</v>
      </c>
      <c r="I13" s="21"/>
      <c r="J13" s="21"/>
      <c r="K13" s="21"/>
      <c r="L13" s="58"/>
      <c r="M13" s="55"/>
      <c r="N13" s="55"/>
      <c r="O13" s="55"/>
      <c r="P13" s="55"/>
      <c r="Q13" s="55"/>
    </row>
    <row r="14" spans="1:17">
      <c r="A14" s="55"/>
      <c r="B14" s="21"/>
      <c r="C14" s="22">
        <v>0.375</v>
      </c>
      <c r="D14" s="21"/>
      <c r="E14" s="23"/>
      <c r="F14" s="23"/>
      <c r="G14" s="24"/>
      <c r="H14" s="24"/>
      <c r="I14" s="21"/>
      <c r="J14" s="23"/>
      <c r="K14" s="84"/>
      <c r="L14" s="58"/>
      <c r="M14" s="55"/>
      <c r="N14" s="55"/>
      <c r="O14" s="55"/>
      <c r="P14" s="55"/>
      <c r="Q14" s="55"/>
    </row>
    <row r="15" spans="1:17" s="20" customFormat="1" ht="14.45" customHeight="1">
      <c r="A15" s="58"/>
      <c r="B15" s="85">
        <v>1</v>
      </c>
      <c r="C15" s="86">
        <f t="shared" ref="C15:C21" ca="1" si="0">-$B$7*LN(RAND())</f>
        <v>12.976869688403657</v>
      </c>
      <c r="D15" s="86">
        <f ca="1">$B$4+($B$5-$B$4)*RAND()</f>
        <v>6.7734684257785531</v>
      </c>
      <c r="E15" s="86">
        <f ca="1">IF(MAX($F$14:F14)&lt;=MAX($H$14:H14),C15,"")</f>
        <v>12.976869688403657</v>
      </c>
      <c r="F15" s="86">
        <f ca="1">IF(ISTEXT(E15),"",E15+D15)</f>
        <v>19.75033811418221</v>
      </c>
      <c r="G15" s="87"/>
      <c r="H15" s="87"/>
      <c r="I15" s="86">
        <f t="shared" ref="I15:I21" ca="1" si="1">IF(ISNUMBER(E15),E15-C15,G15-C15)</f>
        <v>0</v>
      </c>
      <c r="J15" s="88">
        <f ca="1">NORMINV(RAND(),$B$1,$B$2)</f>
        <v>444.70889614334214</v>
      </c>
      <c r="K15" s="83" t="str">
        <f ca="1">IF(RAND()&lt;=0.6,"Да","Нет")</f>
        <v>Да</v>
      </c>
      <c r="L15" s="58"/>
      <c r="M15" s="58"/>
      <c r="N15" s="58"/>
      <c r="O15" s="58"/>
      <c r="P15" s="58"/>
      <c r="Q15" s="58"/>
    </row>
    <row r="16" spans="1:17" s="20" customFormat="1">
      <c r="A16" s="58"/>
      <c r="B16" s="89">
        <v>2</v>
      </c>
      <c r="C16" s="86">
        <f t="shared" ca="1" si="0"/>
        <v>30.124936801906927</v>
      </c>
      <c r="D16" s="86">
        <f t="shared" ref="D16:D21" ca="1" si="2">$B$4+($B$5-$B$4)*RAND()</f>
        <v>4.7192640645327826</v>
      </c>
      <c r="E16" s="86"/>
      <c r="F16" s="86"/>
      <c r="G16" s="87">
        <f ca="1">IF(MAX($F$14:F14)&lt;=MAX($H$14:H14),C15,"")</f>
        <v>12.976869688403657</v>
      </c>
      <c r="H16" s="87">
        <f t="shared" ref="H16:H20" ca="1" si="3">IF(ISTEXT(G16),"",G16+D16)</f>
        <v>17.69613375293644</v>
      </c>
      <c r="I16" s="86">
        <f t="shared" ca="1" si="1"/>
        <v>-17.14806711350327</v>
      </c>
      <c r="J16" s="88">
        <f t="shared" ref="J16:J21" ca="1" si="4">NORMINV(RAND(),$B$1,$B$2)</f>
        <v>494.46247437041569</v>
      </c>
      <c r="K16" s="83" t="str">
        <f t="shared" ref="K16:K21" ca="1" si="5">IF(RAND()&lt;=0.6,"Да","Нет")</f>
        <v>Да</v>
      </c>
      <c r="L16" s="58"/>
      <c r="M16" s="58"/>
      <c r="N16" s="58"/>
      <c r="O16" s="58"/>
      <c r="P16" s="58"/>
      <c r="Q16" s="58"/>
    </row>
    <row r="17" spans="1:17" s="20" customFormat="1">
      <c r="A17" s="58"/>
      <c r="B17" s="85">
        <v>3</v>
      </c>
      <c r="C17" s="86">
        <f t="shared" ca="1" si="0"/>
        <v>3.9761716096161375</v>
      </c>
      <c r="D17" s="86">
        <f t="shared" ca="1" si="2"/>
        <v>6.1894324155053777</v>
      </c>
      <c r="E17" s="86"/>
      <c r="F17" s="86"/>
      <c r="G17" s="87">
        <f ca="1">IF(MAX($F$16)&lt;=MAX($H$16),C16,"")</f>
        <v>30.124936801906927</v>
      </c>
      <c r="H17" s="87">
        <f t="shared" ca="1" si="3"/>
        <v>36.314369217412306</v>
      </c>
      <c r="I17" s="86">
        <f t="shared" ca="1" si="1"/>
        <v>26.148765192290789</v>
      </c>
      <c r="J17" s="88">
        <f t="shared" ca="1" si="4"/>
        <v>433.1988937331281</v>
      </c>
      <c r="K17" s="83" t="str">
        <f t="shared" ca="1" si="5"/>
        <v>Да</v>
      </c>
      <c r="L17" s="58"/>
      <c r="M17" s="58"/>
      <c r="N17" s="58"/>
      <c r="O17" s="58"/>
      <c r="P17" s="58"/>
      <c r="Q17" s="58"/>
    </row>
    <row r="18" spans="1:17" s="20" customFormat="1">
      <c r="A18" s="58"/>
      <c r="B18" s="89">
        <v>4</v>
      </c>
      <c r="C18" s="86">
        <f t="shared" ca="1" si="0"/>
        <v>18.338534877936851</v>
      </c>
      <c r="D18" s="86">
        <f t="shared" ca="1" si="2"/>
        <v>4.9773603833125044</v>
      </c>
      <c r="E18" s="86">
        <f ca="1">IF(MAX($F$17)&lt;=MAX($H$17),C18,"")</f>
        <v>18.338534877936851</v>
      </c>
      <c r="F18" s="86">
        <f ca="1">IF(ISTEXT(E18),"",E18+D18)</f>
        <v>23.315895261249356</v>
      </c>
      <c r="G18" s="87"/>
      <c r="H18" s="87"/>
      <c r="I18" s="86">
        <f t="shared" ca="1" si="1"/>
        <v>0</v>
      </c>
      <c r="J18" s="88">
        <f t="shared" ca="1" si="4"/>
        <v>412.53094969842778</v>
      </c>
      <c r="K18" s="83" t="str">
        <f t="shared" ca="1" si="5"/>
        <v>Нет</v>
      </c>
      <c r="L18" s="58"/>
      <c r="M18" s="58"/>
      <c r="N18" s="58"/>
      <c r="O18" s="58"/>
      <c r="P18" s="58"/>
      <c r="Q18" s="58"/>
    </row>
    <row r="19" spans="1:17" s="20" customFormat="1">
      <c r="A19" s="55"/>
      <c r="B19" s="85">
        <v>5</v>
      </c>
      <c r="C19" s="86">
        <f t="shared" ca="1" si="0"/>
        <v>7.991077148905398</v>
      </c>
      <c r="D19" s="86">
        <f t="shared" ca="1" si="2"/>
        <v>5.2642193400354316</v>
      </c>
      <c r="E19" s="86"/>
      <c r="F19" s="86"/>
      <c r="G19" s="87">
        <f ca="1">IF(MAX($F$17)&lt;=MAX($H$17),C18,"")</f>
        <v>18.338534877936851</v>
      </c>
      <c r="H19" s="87">
        <f t="shared" ca="1" si="3"/>
        <v>23.602754217972283</v>
      </c>
      <c r="I19" s="86">
        <f t="shared" ca="1" si="1"/>
        <v>10.347457729031454</v>
      </c>
      <c r="J19" s="88">
        <f t="shared" ca="1" si="4"/>
        <v>265.62092233598287</v>
      </c>
      <c r="K19" s="83" t="str">
        <f t="shared" ca="1" si="5"/>
        <v>Нет</v>
      </c>
      <c r="L19" s="72"/>
      <c r="M19" s="58"/>
      <c r="N19" s="58"/>
      <c r="O19" s="58"/>
      <c r="P19" s="58"/>
      <c r="Q19" s="58"/>
    </row>
    <row r="20" spans="1:17" s="20" customFormat="1">
      <c r="A20" s="55"/>
      <c r="B20" s="89">
        <v>6</v>
      </c>
      <c r="C20" s="86">
        <f t="shared" ca="1" si="0"/>
        <v>2.5269880132035833</v>
      </c>
      <c r="D20" s="86">
        <f t="shared" ca="1" si="2"/>
        <v>3.9893492904307046</v>
      </c>
      <c r="E20" s="86"/>
      <c r="F20" s="86"/>
      <c r="G20" s="87">
        <f ca="1">IF(MAX($F$19)&lt;=MAX($H$19),C20,"")</f>
        <v>2.5269880132035833</v>
      </c>
      <c r="H20" s="87">
        <f t="shared" ca="1" si="3"/>
        <v>6.5163373036342875</v>
      </c>
      <c r="I20" s="86">
        <f t="shared" ca="1" si="1"/>
        <v>0</v>
      </c>
      <c r="J20" s="88">
        <f t="shared" ca="1" si="4"/>
        <v>434.37787890580648</v>
      </c>
      <c r="K20" s="83" t="str">
        <f t="shared" ca="1" si="5"/>
        <v>Нет</v>
      </c>
      <c r="L20" s="72"/>
      <c r="M20" s="58"/>
      <c r="N20" s="58"/>
      <c r="O20" s="58"/>
      <c r="P20" s="58"/>
      <c r="Q20" s="58"/>
    </row>
    <row r="21" spans="1:17" s="20" customFormat="1">
      <c r="A21" s="55"/>
      <c r="B21" s="85">
        <v>7</v>
      </c>
      <c r="C21" s="86">
        <f t="shared" ca="1" si="0"/>
        <v>3.6646365624856969</v>
      </c>
      <c r="D21" s="86">
        <f t="shared" ca="1" si="2"/>
        <v>6.745632841668515</v>
      </c>
      <c r="E21" s="86">
        <f ca="1">IF(MAX($F$20)&lt;=MAX($H$20),C21,"")</f>
        <v>3.6646365624856969</v>
      </c>
      <c r="F21" s="86">
        <f ca="1">IF(ISTEXT(E21),"",E21+D21)</f>
        <v>10.410269404154212</v>
      </c>
      <c r="G21" s="87"/>
      <c r="H21" s="87"/>
      <c r="I21" s="86">
        <f t="shared" ca="1" si="1"/>
        <v>0</v>
      </c>
      <c r="J21" s="88">
        <f t="shared" ca="1" si="4"/>
        <v>305.5673392748468</v>
      </c>
      <c r="K21" s="83" t="str">
        <f t="shared" ca="1" si="5"/>
        <v>Да</v>
      </c>
      <c r="L21" s="72"/>
      <c r="M21" s="58"/>
      <c r="N21" s="58"/>
      <c r="O21" s="58"/>
      <c r="P21" s="58"/>
      <c r="Q21" s="58"/>
    </row>
    <row r="22" spans="1:17" s="20" customFormat="1">
      <c r="A22" s="58"/>
      <c r="B22" s="58"/>
      <c r="C22" s="58"/>
      <c r="D22" s="58"/>
      <c r="E22" s="58"/>
      <c r="F22" s="58"/>
      <c r="G22" s="58"/>
      <c r="H22" s="58"/>
      <c r="I22" s="58"/>
      <c r="J22" s="58"/>
      <c r="K22" s="58"/>
      <c r="L22" s="58"/>
      <c r="M22" s="58"/>
      <c r="N22" s="72"/>
      <c r="O22" s="72"/>
      <c r="P22" s="72"/>
      <c r="Q22" s="73"/>
    </row>
    <row r="23" spans="1:17" s="20" customFormat="1">
      <c r="A23" s="90" t="s">
        <v>75</v>
      </c>
      <c r="B23" s="93">
        <f ca="1">SUM(J15:J21)</f>
        <v>2790.46735446195</v>
      </c>
      <c r="C23" s="58"/>
      <c r="D23" s="90" t="s">
        <v>41</v>
      </c>
      <c r="E23" s="58"/>
      <c r="F23" s="58"/>
      <c r="G23" s="58"/>
      <c r="H23" s="58"/>
      <c r="I23" s="58"/>
      <c r="J23" s="58"/>
      <c r="K23" s="58"/>
      <c r="L23" s="58"/>
      <c r="M23" s="58"/>
      <c r="N23" s="72"/>
      <c r="O23" s="72"/>
      <c r="P23" s="72"/>
      <c r="Q23" s="73"/>
    </row>
    <row r="24" spans="1:17" s="20" customFormat="1">
      <c r="A24" s="90" t="s">
        <v>84</v>
      </c>
      <c r="B24" s="84">
        <f ca="1">SUMIF($C$15:$C$21,"&lt;=10:00",$J$15:$J$21)</f>
        <v>0</v>
      </c>
      <c r="C24" s="58"/>
      <c r="D24" s="83">
        <f ca="1">IF(RAND()&lt;=0.2,1,IF(RAND()&lt;=0.4,2,IF(RAND()&lt;=0.8,3,4)))</f>
        <v>3</v>
      </c>
      <c r="E24" s="58"/>
      <c r="F24" s="58"/>
      <c r="G24" s="58"/>
      <c r="H24" s="58"/>
      <c r="I24" s="58"/>
      <c r="J24" s="58"/>
      <c r="K24" s="58"/>
      <c r="L24" s="58"/>
      <c r="M24" s="58"/>
      <c r="N24" s="72"/>
      <c r="O24" s="72"/>
      <c r="P24" s="73"/>
      <c r="Q24" s="58"/>
    </row>
    <row r="25" spans="1:17" s="20" customFormat="1">
      <c r="A25" s="30" t="s">
        <v>42</v>
      </c>
      <c r="B25" s="94">
        <f ca="1">SUM(I15:I21)/7</f>
        <v>2.7640222582598533</v>
      </c>
      <c r="C25" s="74"/>
      <c r="D25" s="83">
        <f t="shared" ref="D25:D30" ca="1" si="6">IF(RAND()&lt;=0.2,1,IF(RAND()&lt;=0.4,2,IF(RAND()&lt;=0.8,3,4)))</f>
        <v>1</v>
      </c>
      <c r="E25" s="74"/>
      <c r="F25" s="75"/>
      <c r="G25" s="75"/>
      <c r="H25" s="75"/>
      <c r="I25" s="75"/>
      <c r="J25" s="76"/>
      <c r="K25" s="58"/>
      <c r="L25" s="58"/>
      <c r="M25" s="58"/>
      <c r="N25" s="58"/>
      <c r="O25" s="58"/>
      <c r="P25" s="58"/>
      <c r="Q25" s="58"/>
    </row>
    <row r="26" spans="1:17">
      <c r="A26" s="30" t="s">
        <v>43</v>
      </c>
      <c r="B26" s="93">
        <f ca="1">SUM(J15:J21)/7</f>
        <v>398.63819349456429</v>
      </c>
      <c r="C26" s="55"/>
      <c r="D26" s="83">
        <f t="shared" ca="1" si="6"/>
        <v>1</v>
      </c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</row>
    <row r="27" spans="1:17" ht="14.45" customHeight="1">
      <c r="A27" s="55"/>
      <c r="B27" s="77"/>
      <c r="C27" s="78"/>
      <c r="D27" s="83">
        <f t="shared" ca="1" si="6"/>
        <v>2</v>
      </c>
      <c r="E27" s="78"/>
      <c r="F27" s="78"/>
      <c r="G27" s="78"/>
      <c r="H27" s="78"/>
      <c r="I27" s="78"/>
      <c r="J27" s="78"/>
      <c r="K27" s="55"/>
      <c r="L27" s="55"/>
      <c r="M27" s="55"/>
      <c r="N27" s="55"/>
      <c r="O27" s="55"/>
      <c r="P27" s="55"/>
      <c r="Q27" s="55"/>
    </row>
    <row r="28" spans="1:17">
      <c r="A28" s="55"/>
      <c r="B28" s="55"/>
      <c r="C28" s="78"/>
      <c r="D28" s="83">
        <f t="shared" ca="1" si="6"/>
        <v>3</v>
      </c>
      <c r="E28" s="78"/>
      <c r="F28" s="78"/>
      <c r="G28" s="78"/>
      <c r="H28" s="78"/>
      <c r="I28" s="78"/>
      <c r="J28" s="78"/>
      <c r="K28" s="55"/>
      <c r="L28" s="55"/>
      <c r="M28" s="55"/>
      <c r="N28" s="55"/>
      <c r="O28" s="55"/>
      <c r="P28" s="55"/>
      <c r="Q28" s="55"/>
    </row>
    <row r="29" spans="1:17">
      <c r="A29" s="55"/>
      <c r="B29" s="55"/>
      <c r="C29" s="55"/>
      <c r="D29" s="83">
        <f t="shared" ca="1" si="6"/>
        <v>2</v>
      </c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</row>
    <row r="30" spans="1:17">
      <c r="A30" s="55"/>
      <c r="B30" s="55"/>
      <c r="C30" s="55"/>
      <c r="D30" s="83">
        <f t="shared" ca="1" si="6"/>
        <v>2</v>
      </c>
      <c r="E30" s="55"/>
      <c r="F30" s="55"/>
      <c r="G30" s="55"/>
      <c r="H30" s="55"/>
      <c r="I30" s="55"/>
      <c r="J30" s="55"/>
      <c r="K30" s="79"/>
      <c r="L30" s="55"/>
      <c r="M30" s="55"/>
      <c r="N30" s="55"/>
      <c r="O30" s="55"/>
      <c r="P30" s="55"/>
      <c r="Q30" s="55"/>
    </row>
    <row r="31" spans="1:17">
      <c r="A31" s="55"/>
      <c r="B31" s="55"/>
      <c r="C31" s="55"/>
      <c r="D31" s="55"/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55"/>
      <c r="P31" s="55"/>
      <c r="Q31" s="55"/>
    </row>
    <row r="32" spans="1:17">
      <c r="A32" s="55"/>
      <c r="B32" s="55"/>
      <c r="C32" s="55"/>
      <c r="D32" s="55"/>
      <c r="E32" s="55"/>
      <c r="F32" s="55"/>
      <c r="G32" s="55"/>
      <c r="H32" s="55"/>
      <c r="I32" s="55"/>
      <c r="J32" s="55"/>
      <c r="K32" s="55"/>
      <c r="L32" s="55"/>
      <c r="M32" s="55"/>
      <c r="N32" s="55"/>
      <c r="O32" s="55"/>
      <c r="P32" s="55"/>
      <c r="Q32" s="55"/>
    </row>
    <row r="33" spans="1:17">
      <c r="A33" s="55"/>
      <c r="B33" s="55"/>
      <c r="C33" s="55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</row>
    <row r="34" spans="1:17">
      <c r="A34" s="55"/>
      <c r="B34" s="55"/>
      <c r="C34" s="55"/>
      <c r="D34" s="55"/>
      <c r="E34" s="55"/>
      <c r="F34" s="55"/>
      <c r="G34" s="55"/>
      <c r="H34" s="55"/>
      <c r="I34" s="55"/>
      <c r="J34" s="55"/>
      <c r="K34" s="55"/>
      <c r="L34" s="55"/>
      <c r="M34" s="55"/>
      <c r="N34" s="55"/>
      <c r="O34" s="55"/>
      <c r="P34" s="55"/>
      <c r="Q34" s="55"/>
    </row>
    <row r="35" spans="1:17">
      <c r="A35" s="55"/>
      <c r="B35" s="55"/>
      <c r="C35" s="55"/>
      <c r="D35" s="55"/>
      <c r="E35" s="55"/>
      <c r="F35" s="55"/>
      <c r="G35" s="55"/>
      <c r="H35" s="55"/>
      <c r="I35" s="55"/>
      <c r="J35" s="55"/>
      <c r="K35" s="55"/>
      <c r="L35" s="55"/>
      <c r="M35" s="55"/>
      <c r="N35" s="55"/>
      <c r="O35" s="55"/>
      <c r="P35" s="55"/>
      <c r="Q35" s="55"/>
    </row>
    <row r="36" spans="1:17">
      <c r="A36" s="55"/>
      <c r="B36" s="55"/>
      <c r="C36" s="55"/>
      <c r="D36" s="55"/>
      <c r="E36" s="55"/>
      <c r="F36" s="55"/>
      <c r="G36" s="55"/>
      <c r="H36" s="55"/>
      <c r="I36" s="55"/>
      <c r="J36" s="55"/>
      <c r="K36" s="55"/>
      <c r="L36" s="55"/>
      <c r="M36" s="55"/>
      <c r="N36" s="55"/>
      <c r="O36" s="55"/>
      <c r="P36" s="55"/>
      <c r="Q36" s="55"/>
    </row>
    <row r="37" spans="1:17">
      <c r="A37" s="55"/>
      <c r="B37" s="55"/>
      <c r="C37" s="55"/>
      <c r="D37" s="55"/>
      <c r="E37" s="55"/>
      <c r="F37" s="55"/>
      <c r="G37" s="55"/>
      <c r="H37" s="55"/>
      <c r="I37" s="55"/>
      <c r="J37" s="55"/>
      <c r="K37" s="55"/>
      <c r="L37" s="55"/>
      <c r="M37" s="55"/>
      <c r="N37" s="55"/>
      <c r="O37" s="55"/>
      <c r="P37" s="55"/>
      <c r="Q37" s="55"/>
    </row>
    <row r="38" spans="1:17">
      <c r="A38" s="55"/>
      <c r="B38" s="55"/>
      <c r="C38" s="55"/>
      <c r="D38" s="55"/>
      <c r="E38" s="55"/>
      <c r="F38" s="55"/>
      <c r="G38" s="55"/>
      <c r="H38" s="55"/>
      <c r="I38" s="55"/>
      <c r="J38" s="55"/>
      <c r="K38" s="55"/>
      <c r="L38" s="55"/>
      <c r="M38" s="55"/>
      <c r="N38" s="55"/>
      <c r="O38" s="55"/>
      <c r="P38" s="55"/>
      <c r="Q38" s="55"/>
    </row>
    <row r="39" spans="1:17">
      <c r="A39" s="55"/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</row>
    <row r="40" spans="1:17">
      <c r="A40" s="55"/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</row>
    <row r="41" spans="1:17">
      <c r="A41" s="55"/>
      <c r="B41" s="55"/>
      <c r="C41" s="55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</row>
    <row r="42" spans="1:17">
      <c r="A42" s="55"/>
      <c r="B42" s="55"/>
      <c r="C42" s="55"/>
      <c r="D42" s="55"/>
      <c r="E42" s="55"/>
      <c r="F42" s="55"/>
      <c r="G42" s="55"/>
      <c r="H42" s="55"/>
      <c r="I42" s="55"/>
      <c r="J42" s="55"/>
      <c r="K42" s="55"/>
      <c r="L42" s="55"/>
      <c r="M42" s="55"/>
      <c r="N42" s="55"/>
      <c r="O42" s="55"/>
      <c r="P42" s="55"/>
      <c r="Q42" s="55"/>
    </row>
    <row r="43" spans="1:17">
      <c r="A43" s="55"/>
      <c r="B43" s="55"/>
      <c r="C43" s="55"/>
      <c r="D43" s="55"/>
      <c r="E43" s="55"/>
      <c r="F43" s="55"/>
      <c r="G43" s="55"/>
      <c r="H43" s="55"/>
      <c r="I43" s="55"/>
      <c r="J43" s="55"/>
      <c r="K43" s="55"/>
      <c r="L43" s="55"/>
      <c r="M43" s="55"/>
      <c r="N43" s="55"/>
      <c r="O43" s="55"/>
      <c r="P43" s="55"/>
      <c r="Q43" s="55"/>
    </row>
    <row r="44" spans="1:17">
      <c r="A44" s="55"/>
      <c r="B44" s="55"/>
      <c r="C44" s="55"/>
      <c r="D44" s="55"/>
      <c r="E44" s="55"/>
      <c r="F44" s="55"/>
      <c r="G44" s="55"/>
      <c r="H44" s="55"/>
      <c r="I44" s="55"/>
      <c r="J44" s="55"/>
      <c r="K44" s="55"/>
      <c r="L44" s="55"/>
      <c r="M44" s="55"/>
      <c r="N44" s="55"/>
      <c r="O44" s="55"/>
      <c r="P44" s="55"/>
      <c r="Q44" s="55"/>
    </row>
    <row r="45" spans="1:17">
      <c r="A45" s="55"/>
      <c r="B45" s="55"/>
      <c r="C45" s="55"/>
      <c r="D45" s="55"/>
      <c r="E45" s="55"/>
      <c r="F45" s="55"/>
      <c r="G45" s="55"/>
      <c r="H45" s="55"/>
      <c r="I45" s="55"/>
      <c r="J45" s="55"/>
      <c r="K45" s="55"/>
      <c r="L45" s="55"/>
      <c r="M45" s="55"/>
      <c r="N45" s="55"/>
      <c r="O45" s="55"/>
      <c r="P45" s="55"/>
      <c r="Q45" s="55"/>
    </row>
  </sheetData>
  <mergeCells count="2">
    <mergeCell ref="E12:F12"/>
    <mergeCell ref="G12:H12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O34"/>
  <sheetViews>
    <sheetView zoomScale="93" workbookViewId="0">
      <selection activeCell="A2" sqref="A2:B4"/>
    </sheetView>
  </sheetViews>
  <sheetFormatPr defaultColWidth="8.85546875" defaultRowHeight="15"/>
  <cols>
    <col min="1" max="1" width="41.28515625" bestFit="1" customWidth="1"/>
    <col min="2" max="2" width="9.5703125" customWidth="1"/>
    <col min="3" max="3" width="18" customWidth="1"/>
    <col min="4" max="4" width="15.140625" customWidth="1"/>
    <col min="5" max="5" width="14.28515625" customWidth="1"/>
    <col min="8" max="8" width="10.28515625" customWidth="1"/>
    <col min="9" max="9" width="10.42578125" customWidth="1"/>
    <col min="11" max="11" width="14.28515625" customWidth="1"/>
    <col min="15" max="15" width="11" customWidth="1"/>
  </cols>
  <sheetData>
    <row r="2" spans="1:15">
      <c r="A2" s="25" t="s">
        <v>7</v>
      </c>
      <c r="B2" s="29">
        <v>15</v>
      </c>
    </row>
    <row r="3" spans="1:15">
      <c r="A3" s="25" t="s">
        <v>8</v>
      </c>
      <c r="B3" s="29">
        <v>15</v>
      </c>
    </row>
    <row r="4" spans="1:15">
      <c r="A4" s="27" t="s">
        <v>71</v>
      </c>
      <c r="B4" s="39">
        <v>1.38888888888889E-3</v>
      </c>
      <c r="D4" s="16"/>
    </row>
    <row r="5" spans="1:15">
      <c r="K5" s="17"/>
      <c r="L5" s="53"/>
      <c r="M5" s="53"/>
      <c r="O5" s="17"/>
    </row>
    <row r="6" spans="1:15">
      <c r="B6" s="51" t="s">
        <v>9</v>
      </c>
      <c r="C6" s="51" t="s">
        <v>44</v>
      </c>
      <c r="D6" s="51" t="s">
        <v>45</v>
      </c>
      <c r="E6" s="51" t="s">
        <v>46</v>
      </c>
      <c r="F6" s="51" t="s">
        <v>14</v>
      </c>
      <c r="G6" s="51"/>
      <c r="H6" s="51" t="s">
        <v>39</v>
      </c>
      <c r="I6" s="52" t="s">
        <v>47</v>
      </c>
    </row>
    <row r="7" spans="1:15">
      <c r="B7" s="51"/>
      <c r="C7" s="51"/>
      <c r="D7" s="52"/>
      <c r="E7" s="51"/>
      <c r="F7" s="30" t="s">
        <v>17</v>
      </c>
      <c r="G7" s="30" t="s">
        <v>18</v>
      </c>
      <c r="H7" s="51"/>
      <c r="I7" s="52"/>
    </row>
    <row r="8" spans="1:15">
      <c r="B8" s="4"/>
      <c r="C8" s="5">
        <v>0.375</v>
      </c>
      <c r="D8" s="4"/>
      <c r="E8" s="7"/>
      <c r="F8" s="7"/>
      <c r="G8" s="7"/>
      <c r="H8" s="7"/>
      <c r="I8" s="4"/>
    </row>
    <row r="9" spans="1:15">
      <c r="B9" s="4">
        <v>1</v>
      </c>
      <c r="C9" s="5">
        <f t="shared" ref="C9:C18" ca="1" si="0">-$B$2*LN(RAND())</f>
        <v>12.388797772682317</v>
      </c>
      <c r="D9" s="1" t="str">
        <f t="shared" ref="D9:D18" ca="1" si="1">IF(C9&lt;C8+F8,"Да","Нет")</f>
        <v>Нет</v>
      </c>
      <c r="E9" s="5">
        <f t="shared" ref="E9:E18" ca="1" si="2">NORMINV(RAND(),15,2)</f>
        <v>16.136387618991112</v>
      </c>
      <c r="F9" s="5" t="b">
        <f ca="1">IF(D9="Да",MAX(C9,G$8:G8))</f>
        <v>0</v>
      </c>
      <c r="G9" s="5" t="b">
        <f ca="1">IF(D9="Да",F9+E9)</f>
        <v>0</v>
      </c>
      <c r="H9" s="5" t="b">
        <f ca="1">IF(D9="Да",G9-F9)</f>
        <v>0</v>
      </c>
      <c r="I9" s="8">
        <f t="shared" ref="I9:I18" ca="1" si="3">5000+(15000-5000)*RAND()</f>
        <v>9364.1166886736682</v>
      </c>
    </row>
    <row r="10" spans="1:15">
      <c r="B10" s="4">
        <v>2</v>
      </c>
      <c r="C10" s="5">
        <f t="shared" ca="1" si="0"/>
        <v>6.9960974086924121</v>
      </c>
      <c r="D10" s="1" t="str">
        <f t="shared" ca="1" si="1"/>
        <v>Да</v>
      </c>
      <c r="E10" s="5">
        <f t="shared" ca="1" si="2"/>
        <v>13.812874084433259</v>
      </c>
      <c r="F10" s="5">
        <f ca="1">IF(D10="Да",MAX(C10,G$8:G9))</f>
        <v>6.9960974086924121</v>
      </c>
      <c r="G10" s="5">
        <f t="shared" ref="G10:G18" ca="1" si="4">IF(D10="Да",F10+E10)</f>
        <v>20.808971493125672</v>
      </c>
      <c r="H10" s="5">
        <f t="shared" ref="H10:H18" ca="1" si="5">IF(D10="Да",G10-F10)</f>
        <v>13.812874084433259</v>
      </c>
      <c r="I10" s="8">
        <f t="shared" ca="1" si="3"/>
        <v>10455.74375989412</v>
      </c>
    </row>
    <row r="11" spans="1:15">
      <c r="B11" s="4">
        <v>3</v>
      </c>
      <c r="C11" s="5">
        <f t="shared" ca="1" si="0"/>
        <v>16.396435765737383</v>
      </c>
      <c r="D11" s="1" t="str">
        <f t="shared" ca="1" si="1"/>
        <v>Нет</v>
      </c>
      <c r="E11" s="5">
        <f t="shared" ca="1" si="2"/>
        <v>13.580091287095732</v>
      </c>
      <c r="F11" s="5" t="b">
        <f ca="1">IF(D11="Да",MAX(C11,G$8:G10))</f>
        <v>0</v>
      </c>
      <c r="G11" s="5" t="b">
        <f t="shared" ca="1" si="4"/>
        <v>0</v>
      </c>
      <c r="H11" s="5" t="b">
        <f t="shared" ca="1" si="5"/>
        <v>0</v>
      </c>
      <c r="I11" s="8">
        <f t="shared" ca="1" si="3"/>
        <v>10744.925138340928</v>
      </c>
    </row>
    <row r="12" spans="1:15">
      <c r="B12" s="4">
        <v>4</v>
      </c>
      <c r="C12" s="5">
        <f t="shared" ca="1" si="0"/>
        <v>10.621030714534351</v>
      </c>
      <c r="D12" s="1" t="str">
        <f t="shared" ca="1" si="1"/>
        <v>Да</v>
      </c>
      <c r="E12" s="5">
        <f t="shared" ca="1" si="2"/>
        <v>14.220568812248894</v>
      </c>
      <c r="F12" s="5">
        <f ca="1">IF(D12="Да",MAX(C12,G$8:G11))</f>
        <v>20.808971493125672</v>
      </c>
      <c r="G12" s="5">
        <f t="shared" ca="1" si="4"/>
        <v>35.029540305374567</v>
      </c>
      <c r="H12" s="5">
        <f t="shared" ca="1" si="5"/>
        <v>14.220568812248896</v>
      </c>
      <c r="I12" s="8">
        <f t="shared" ca="1" si="3"/>
        <v>10934.159045392638</v>
      </c>
    </row>
    <row r="13" spans="1:15">
      <c r="B13" s="4">
        <v>5</v>
      </c>
      <c r="C13" s="5">
        <f t="shared" ca="1" si="0"/>
        <v>7.4666591621346861</v>
      </c>
      <c r="D13" s="1" t="str">
        <f t="shared" ca="1" si="1"/>
        <v>Да</v>
      </c>
      <c r="E13" s="5">
        <f t="shared" ca="1" si="2"/>
        <v>15.765988379945917</v>
      </c>
      <c r="F13" s="5">
        <f ca="1">IF(D13="Да",MAX(C13,G$8:G12))</f>
        <v>35.029540305374567</v>
      </c>
      <c r="G13" s="5">
        <f t="shared" ca="1" si="4"/>
        <v>50.795528685320484</v>
      </c>
      <c r="H13" s="5">
        <f t="shared" ca="1" si="5"/>
        <v>15.765988379945917</v>
      </c>
      <c r="I13" s="8">
        <f t="shared" ca="1" si="3"/>
        <v>5927.7100502024405</v>
      </c>
    </row>
    <row r="14" spans="1:15">
      <c r="B14" s="4">
        <v>6</v>
      </c>
      <c r="C14" s="5">
        <f t="shared" ca="1" si="0"/>
        <v>5.5129122252387397</v>
      </c>
      <c r="D14" s="1" t="str">
        <f t="shared" ca="1" si="1"/>
        <v>Да</v>
      </c>
      <c r="E14" s="5">
        <f t="shared" ca="1" si="2"/>
        <v>16.729413010170415</v>
      </c>
      <c r="F14" s="5">
        <f ca="1">IF(D14="Да",MAX(C14,G$8:G13))</f>
        <v>50.795528685320484</v>
      </c>
      <c r="G14" s="5">
        <f t="shared" ca="1" si="4"/>
        <v>67.524941695490895</v>
      </c>
      <c r="H14" s="5">
        <f t="shared" ca="1" si="5"/>
        <v>16.729413010170411</v>
      </c>
      <c r="I14" s="8">
        <f t="shared" ca="1" si="3"/>
        <v>8322.7032956268813</v>
      </c>
    </row>
    <row r="15" spans="1:15">
      <c r="B15" s="4">
        <v>7</v>
      </c>
      <c r="C15" s="5">
        <f t="shared" ca="1" si="0"/>
        <v>25.798030640028919</v>
      </c>
      <c r="D15" s="1" t="str">
        <f t="shared" ca="1" si="1"/>
        <v>Да</v>
      </c>
      <c r="E15" s="5">
        <f t="shared" ca="1" si="2"/>
        <v>13.21145548768922</v>
      </c>
      <c r="F15" s="5">
        <f ca="1">IF(D15="Да",MAX(C15,G$8:G14))</f>
        <v>67.524941695490895</v>
      </c>
      <c r="G15" s="5">
        <f t="shared" ca="1" si="4"/>
        <v>80.736397183180117</v>
      </c>
      <c r="H15" s="5">
        <f t="shared" ca="1" si="5"/>
        <v>13.211455487689221</v>
      </c>
      <c r="I15" s="8">
        <f t="shared" ca="1" si="3"/>
        <v>5782.2260610776902</v>
      </c>
    </row>
    <row r="16" spans="1:15">
      <c r="B16" s="4">
        <v>8</v>
      </c>
      <c r="C16" s="5">
        <f t="shared" ca="1" si="0"/>
        <v>0.88332260691584097</v>
      </c>
      <c r="D16" s="1" t="str">
        <f t="shared" ca="1" si="1"/>
        <v>Да</v>
      </c>
      <c r="E16" s="5">
        <f t="shared" ca="1" si="2"/>
        <v>16.847422622556312</v>
      </c>
      <c r="F16" s="5">
        <f ca="1">IF(D16="Да",MAX(C16,G$8:G15))</f>
        <v>80.736397183180117</v>
      </c>
      <c r="G16" s="5">
        <f t="shared" ca="1" si="4"/>
        <v>97.583819805736425</v>
      </c>
      <c r="H16" s="5">
        <f t="shared" ca="1" si="5"/>
        <v>16.847422622556309</v>
      </c>
      <c r="I16" s="8">
        <f t="shared" ca="1" si="3"/>
        <v>9334.8888537226194</v>
      </c>
    </row>
    <row r="17" spans="1:9">
      <c r="B17" s="4">
        <v>9</v>
      </c>
      <c r="C17" s="5">
        <f t="shared" ca="1" si="0"/>
        <v>2.4775319897565424</v>
      </c>
      <c r="D17" s="1" t="str">
        <f t="shared" ca="1" si="1"/>
        <v>Да</v>
      </c>
      <c r="E17" s="5">
        <f t="shared" ca="1" si="2"/>
        <v>12.432256354781099</v>
      </c>
      <c r="F17" s="5">
        <f ca="1">IF(D17="Да",MAX(C17,G$8:G16))</f>
        <v>97.583819805736425</v>
      </c>
      <c r="G17" s="5">
        <f t="shared" ca="1" si="4"/>
        <v>110.01607616051753</v>
      </c>
      <c r="H17" s="5">
        <f t="shared" ca="1" si="5"/>
        <v>12.432256354781103</v>
      </c>
      <c r="I17" s="8">
        <f t="shared" ca="1" si="3"/>
        <v>6790.96761396487</v>
      </c>
    </row>
    <row r="18" spans="1:9">
      <c r="B18" s="4">
        <v>10</v>
      </c>
      <c r="C18" s="5">
        <f t="shared" ca="1" si="0"/>
        <v>9.4721473081830947</v>
      </c>
      <c r="D18" s="1" t="str">
        <f t="shared" ca="1" si="1"/>
        <v>Да</v>
      </c>
      <c r="E18" s="5">
        <f t="shared" ca="1" si="2"/>
        <v>14.354779579321862</v>
      </c>
      <c r="F18" s="5">
        <f ca="1">IF(D18="Да",MAX(C18,G$8:G17))</f>
        <v>110.01607616051753</v>
      </c>
      <c r="G18" s="5">
        <f t="shared" ca="1" si="4"/>
        <v>124.37085573983939</v>
      </c>
      <c r="H18" s="5">
        <f t="shared" ca="1" si="5"/>
        <v>14.354779579321857</v>
      </c>
      <c r="I18" s="8">
        <f t="shared" ca="1" si="3"/>
        <v>11447.853596312876</v>
      </c>
    </row>
    <row r="20" spans="1:9">
      <c r="A20" s="28" t="s">
        <v>72</v>
      </c>
      <c r="B20" s="29">
        <f ca="1">SUM(I9:I18)/10</f>
        <v>8910.5294103208726</v>
      </c>
    </row>
    <row r="22" spans="1:9">
      <c r="C22" s="51" t="s">
        <v>48</v>
      </c>
      <c r="D22" s="51" t="s">
        <v>14</v>
      </c>
      <c r="E22" s="51"/>
      <c r="G22" s="51" t="s">
        <v>41</v>
      </c>
    </row>
    <row r="23" spans="1:9">
      <c r="C23" s="51"/>
      <c r="D23" s="30" t="s">
        <v>17</v>
      </c>
      <c r="E23" s="30" t="s">
        <v>18</v>
      </c>
      <c r="G23" s="51"/>
    </row>
    <row r="24" spans="1:9">
      <c r="C24" s="4"/>
      <c r="D24" s="7"/>
      <c r="E24" s="7"/>
      <c r="G24" s="18"/>
    </row>
    <row r="25" spans="1:9">
      <c r="C25" s="1" t="str">
        <f ca="1">IF(RAND()&lt;0.7,"Да","Нет")</f>
        <v>Да</v>
      </c>
      <c r="D25" s="5">
        <f ca="1">IF(C25="Да",MAX(E9,E$24:E24))</f>
        <v>16.136387618991112</v>
      </c>
      <c r="E25" s="5" t="b">
        <f t="shared" ref="E25:E34" ca="1" si="6">IF(ISTEXT(D25),D25-E9)</f>
        <v>0</v>
      </c>
      <c r="G25" s="19">
        <f ca="1">IF(RAND()&lt;=0.5,1,IF(RAND()&lt;=0.25,0,2))</f>
        <v>1</v>
      </c>
    </row>
    <row r="26" spans="1:9">
      <c r="C26" s="1" t="str">
        <f t="shared" ref="C26:C34" ca="1" si="7">IF(RAND()&lt;0.7,"Да","Нет")</f>
        <v>Нет</v>
      </c>
      <c r="D26" s="5" t="b">
        <f ca="1">IF(C26="Да",MAX(E10,E$24:E25))</f>
        <v>0</v>
      </c>
      <c r="E26" s="5" t="b">
        <f t="shared" ca="1" si="6"/>
        <v>0</v>
      </c>
      <c r="G26" s="19">
        <f t="shared" ref="G26:G34" ca="1" si="8">IF(RAND()&lt;=0.5,1,IF(RAND()&lt;=0.25,0,2))</f>
        <v>0</v>
      </c>
    </row>
    <row r="27" spans="1:9">
      <c r="C27" s="1" t="str">
        <f t="shared" ca="1" si="7"/>
        <v>Да</v>
      </c>
      <c r="D27" s="5">
        <f ca="1">IF(C27="Да",MAX(E11,E$24:E26))</f>
        <v>13.580091287095732</v>
      </c>
      <c r="E27" s="5" t="b">
        <f t="shared" ca="1" si="6"/>
        <v>0</v>
      </c>
      <c r="G27" s="19">
        <f t="shared" ca="1" si="8"/>
        <v>0</v>
      </c>
    </row>
    <row r="28" spans="1:9">
      <c r="C28" s="1" t="str">
        <f t="shared" ca="1" si="7"/>
        <v>Нет</v>
      </c>
      <c r="D28" s="5" t="b">
        <f ca="1">IF(C28="Да",MAX(E12,E$24:E27))</f>
        <v>0</v>
      </c>
      <c r="E28" s="5" t="b">
        <f t="shared" ca="1" si="6"/>
        <v>0</v>
      </c>
      <c r="G28" s="19">
        <f t="shared" ca="1" si="8"/>
        <v>2</v>
      </c>
    </row>
    <row r="29" spans="1:9">
      <c r="C29" s="1" t="str">
        <f t="shared" ca="1" si="7"/>
        <v>Нет</v>
      </c>
      <c r="D29" s="5" t="b">
        <f ca="1">IF(C29="Да",MAX(E13,E$24:E28))</f>
        <v>0</v>
      </c>
      <c r="E29" s="5" t="b">
        <f t="shared" ca="1" si="6"/>
        <v>0</v>
      </c>
      <c r="G29" s="19">
        <f t="shared" ca="1" si="8"/>
        <v>1</v>
      </c>
    </row>
    <row r="30" spans="1:9">
      <c r="C30" s="1" t="str">
        <f t="shared" ca="1" si="7"/>
        <v>Да</v>
      </c>
      <c r="D30" s="5">
        <f ca="1">IF(C30="Да",MAX(E14,E$24:E29))</f>
        <v>16.729413010170415</v>
      </c>
      <c r="E30" s="5" t="b">
        <f t="shared" ca="1" si="6"/>
        <v>0</v>
      </c>
      <c r="G30" s="19">
        <f t="shared" ca="1" si="8"/>
        <v>1</v>
      </c>
    </row>
    <row r="31" spans="1:9">
      <c r="C31" s="1" t="str">
        <f t="shared" ca="1" si="7"/>
        <v>Да</v>
      </c>
      <c r="D31" s="5">
        <f ca="1">IF(C31="Да",MAX(E15,E$24:E30))</f>
        <v>13.21145548768922</v>
      </c>
      <c r="E31" s="5" t="b">
        <f t="shared" ca="1" si="6"/>
        <v>0</v>
      </c>
      <c r="G31" s="19">
        <f t="shared" ca="1" si="8"/>
        <v>1</v>
      </c>
    </row>
    <row r="32" spans="1:9">
      <c r="C32" s="1" t="str">
        <f t="shared" ca="1" si="7"/>
        <v>Да</v>
      </c>
      <c r="D32" s="5">
        <f ca="1">IF(C32="Да",MAX(E16,E$24:E31))</f>
        <v>16.847422622556312</v>
      </c>
      <c r="E32" s="5" t="b">
        <f t="shared" ca="1" si="6"/>
        <v>0</v>
      </c>
      <c r="G32" s="19">
        <f t="shared" ca="1" si="8"/>
        <v>1</v>
      </c>
    </row>
    <row r="33" spans="3:7">
      <c r="C33" s="1" t="str">
        <f t="shared" ca="1" si="7"/>
        <v>Да</v>
      </c>
      <c r="D33" s="5">
        <f ca="1">IF(C33="Да",MAX(E17,E$24:E32))</f>
        <v>12.432256354781099</v>
      </c>
      <c r="E33" s="5" t="b">
        <f t="shared" ca="1" si="6"/>
        <v>0</v>
      </c>
      <c r="G33" s="19">
        <f t="shared" ca="1" si="8"/>
        <v>1</v>
      </c>
    </row>
    <row r="34" spans="3:7">
      <c r="C34" s="1" t="str">
        <f t="shared" ca="1" si="7"/>
        <v>Нет</v>
      </c>
      <c r="D34" s="5" t="b">
        <f ca="1">IF(C34="Да",MAX(E18,E$24:E33))</f>
        <v>0</v>
      </c>
      <c r="E34" s="5" t="b">
        <f t="shared" ca="1" si="6"/>
        <v>0</v>
      </c>
      <c r="G34" s="19">
        <f t="shared" ca="1" si="8"/>
        <v>0</v>
      </c>
    </row>
  </sheetData>
  <mergeCells count="11">
    <mergeCell ref="G22:G23"/>
    <mergeCell ref="L5:M5"/>
    <mergeCell ref="F6:G6"/>
    <mergeCell ref="D22:E22"/>
    <mergeCell ref="B6:B7"/>
    <mergeCell ref="C6:C7"/>
    <mergeCell ref="D6:D7"/>
    <mergeCell ref="E6:E7"/>
    <mergeCell ref="H6:H7"/>
    <mergeCell ref="I6:I7"/>
    <mergeCell ref="C22:C23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22"/>
  <sheetViews>
    <sheetView workbookViewId="0">
      <selection activeCell="H11" sqref="H11"/>
    </sheetView>
  </sheetViews>
  <sheetFormatPr defaultColWidth="8.85546875" defaultRowHeight="15"/>
  <cols>
    <col min="1" max="1" width="41.28515625" bestFit="1" customWidth="1"/>
    <col min="2" max="2" width="10.140625" customWidth="1"/>
    <col min="3" max="4" width="16.28515625" customWidth="1"/>
    <col min="6" max="6" width="10.7109375" customWidth="1"/>
    <col min="7" max="7" width="14.5703125" customWidth="1"/>
    <col min="10" max="10" width="11.5703125" customWidth="1"/>
    <col min="13" max="13" width="11.85546875" customWidth="1"/>
    <col min="14" max="14" width="9.28515625" customWidth="1"/>
    <col min="15" max="15" width="9.7109375" customWidth="1"/>
  </cols>
  <sheetData>
    <row r="1" spans="1:15">
      <c r="A1" s="25" t="s">
        <v>7</v>
      </c>
      <c r="B1" s="29">
        <v>20</v>
      </c>
    </row>
    <row r="2" spans="1:15" ht="14.45" customHeight="1">
      <c r="A2" s="27" t="s">
        <v>74</v>
      </c>
      <c r="B2" s="29">
        <v>9</v>
      </c>
    </row>
    <row r="3" spans="1:15">
      <c r="A3" s="27" t="s">
        <v>73</v>
      </c>
      <c r="B3" s="40">
        <v>2</v>
      </c>
    </row>
    <row r="5" spans="1:15" ht="45">
      <c r="B5" s="41" t="s">
        <v>9</v>
      </c>
      <c r="C5" s="41" t="s">
        <v>10</v>
      </c>
      <c r="D5" s="41" t="s">
        <v>44</v>
      </c>
      <c r="E5" s="41" t="s">
        <v>49</v>
      </c>
      <c r="F5" s="41" t="s">
        <v>47</v>
      </c>
      <c r="G5" s="41" t="s">
        <v>46</v>
      </c>
      <c r="H5" s="45" t="s">
        <v>14</v>
      </c>
      <c r="I5" s="46"/>
      <c r="J5" s="41" t="s">
        <v>39</v>
      </c>
      <c r="K5" s="41" t="s">
        <v>50</v>
      </c>
      <c r="L5" s="41" t="s">
        <v>51</v>
      </c>
      <c r="M5" s="41" t="s">
        <v>52</v>
      </c>
      <c r="N5" s="14"/>
      <c r="O5" s="15"/>
    </row>
    <row r="6" spans="1:15">
      <c r="B6" s="42"/>
      <c r="C6" s="42"/>
      <c r="D6" s="42"/>
      <c r="E6" s="42"/>
      <c r="F6" s="42"/>
      <c r="G6" s="42"/>
      <c r="H6" s="43" t="s">
        <v>17</v>
      </c>
      <c r="I6" s="43" t="s">
        <v>18</v>
      </c>
      <c r="J6" s="42"/>
      <c r="K6" s="42"/>
      <c r="L6" s="42"/>
      <c r="M6" s="42"/>
      <c r="N6" s="14"/>
      <c r="O6" s="15"/>
    </row>
    <row r="7" spans="1:15">
      <c r="B7" s="4"/>
      <c r="C7" s="10"/>
      <c r="D7" s="5">
        <v>0.375</v>
      </c>
      <c r="E7" s="7"/>
      <c r="F7" s="7"/>
      <c r="G7" s="7"/>
      <c r="H7" s="7"/>
      <c r="I7" s="7"/>
      <c r="J7" s="7"/>
      <c r="K7" s="7"/>
      <c r="L7" s="11"/>
      <c r="M7" s="6"/>
      <c r="N7" s="14"/>
      <c r="O7" s="15"/>
    </row>
    <row r="8" spans="1:15">
      <c r="B8" s="4">
        <v>1</v>
      </c>
      <c r="C8" s="8">
        <f ca="1">-20*LN(RAND())</f>
        <v>15.309786066182996</v>
      </c>
      <c r="D8" s="5">
        <f ca="1">D7+C8/1440</f>
        <v>0.38563179587929375</v>
      </c>
      <c r="E8" s="8">
        <f ca="1">RANDBETWEEN(1,4)</f>
        <v>1</v>
      </c>
      <c r="F8" s="8">
        <f ca="1">IF(E8=1,100,IF(E8=2,120,IF(E8=3,140,150)))</f>
        <v>100</v>
      </c>
      <c r="G8" s="5">
        <f ca="1">_xlfn.NORM.INV(RAND(),(15*E8),(3*E8))</f>
        <v>18.953125147544622</v>
      </c>
      <c r="H8" s="5">
        <f ca="1">IF(L8="Да",MAX(D8,$J$8:J8),"")</f>
        <v>0</v>
      </c>
      <c r="I8" s="5">
        <f ca="1">IF(H8="","",H8+G8)</f>
        <v>74.506739774191004</v>
      </c>
      <c r="J8" s="5">
        <f ca="1">D8-H8</f>
        <v>0</v>
      </c>
      <c r="K8" s="8">
        <f ca="1">COUNTIF($H$8:$H8,D8)</f>
        <v>1</v>
      </c>
      <c r="L8" s="12" t="s">
        <v>55</v>
      </c>
      <c r="M8" s="13">
        <f ca="1">MAX($K$8:K8)</f>
        <v>0</v>
      </c>
      <c r="N8" s="14"/>
      <c r="O8" s="15"/>
    </row>
    <row r="9" spans="1:15" ht="14.45" customHeight="1">
      <c r="B9" s="4">
        <v>2</v>
      </c>
      <c r="C9" s="8">
        <f t="shared" ref="C9:C17" ca="1" si="0">-20*LN(RAND())</f>
        <v>7.0790243848848524</v>
      </c>
      <c r="D9" s="5">
        <f t="shared" ref="D9:D17" ca="1" si="1">D8+C9/1440</f>
        <v>0.39054778503546378</v>
      </c>
      <c r="E9" s="8">
        <f t="shared" ref="E9:E17" ca="1" si="2">RANDBETWEEN(1,4)</f>
        <v>4</v>
      </c>
      <c r="F9" s="8">
        <f t="shared" ref="F9:F17" ca="1" si="3">IF(E9=1,100,IF(E9=2,120,IF(E9=3,140,150)))</f>
        <v>150</v>
      </c>
      <c r="G9" s="5">
        <f t="shared" ref="G9:G17" ca="1" si="4">_xlfn.NORM.INV(RAND(),(15*E9),(3*E9))</f>
        <v>71.53294397763554</v>
      </c>
      <c r="H9" s="5">
        <f ca="1">IF(L9="Да",MAX(D9,$J$8:J9),"")</f>
        <v>0.41446782351793299</v>
      </c>
      <c r="I9" s="5">
        <f t="shared" ref="I9:I17" ca="1" si="5">IF(H9="","",H9+G9)</f>
        <v>19.7464311120175</v>
      </c>
      <c r="J9" s="5">
        <f t="shared" ref="J9:J17" ca="1" si="6">D9-H9</f>
        <v>0</v>
      </c>
      <c r="K9" s="8">
        <f ca="1">COUNTIF($H$8:$H9,D9)</f>
        <v>1</v>
      </c>
      <c r="L9" s="12" t="s">
        <v>55</v>
      </c>
      <c r="M9" s="8">
        <f ca="1">MAX($K$8:K9)</f>
        <v>0</v>
      </c>
      <c r="N9" s="14"/>
      <c r="O9" s="15"/>
    </row>
    <row r="10" spans="1:15">
      <c r="B10" s="4">
        <v>3</v>
      </c>
      <c r="C10" s="8">
        <f t="shared" ca="1" si="0"/>
        <v>40.611642135486136</v>
      </c>
      <c r="D10" s="5">
        <f t="shared" ca="1" si="1"/>
        <v>0.41875031429621806</v>
      </c>
      <c r="E10" s="8">
        <f t="shared" ca="1" si="2"/>
        <v>2</v>
      </c>
      <c r="F10" s="8">
        <f t="shared" ca="1" si="3"/>
        <v>120</v>
      </c>
      <c r="G10" s="5">
        <f t="shared" ca="1" si="4"/>
        <v>31.824262336860478</v>
      </c>
      <c r="H10" s="5">
        <f ca="1">IF(L10="Да",MAX(D10,$J$8:J10),"")</f>
        <v>0.425699934019521</v>
      </c>
      <c r="I10" s="5">
        <f t="shared" ca="1" si="5"/>
        <v>49.6278957524517</v>
      </c>
      <c r="J10" s="5">
        <f t="shared" ca="1" si="6"/>
        <v>0</v>
      </c>
      <c r="K10" s="8">
        <f ca="1">COUNTIF($H$8:$H10,D10)</f>
        <v>1</v>
      </c>
      <c r="L10" s="12" t="s">
        <v>55</v>
      </c>
      <c r="M10" s="8">
        <f ca="1">MAX($K$8:K10)</f>
        <v>0</v>
      </c>
      <c r="N10" s="14"/>
      <c r="O10" s="15"/>
    </row>
    <row r="11" spans="1:15">
      <c r="B11" s="4">
        <v>4</v>
      </c>
      <c r="C11" s="8">
        <f t="shared" ca="1" si="0"/>
        <v>16.075551216522513</v>
      </c>
      <c r="D11" s="5">
        <f t="shared" ca="1" si="1"/>
        <v>0.42991389152991427</v>
      </c>
      <c r="E11" s="8">
        <f t="shared" ca="1" si="2"/>
        <v>3</v>
      </c>
      <c r="F11" s="8">
        <f t="shared" ca="1" si="3"/>
        <v>140</v>
      </c>
      <c r="G11" s="5">
        <f t="shared" ca="1" si="4"/>
        <v>59.450225952852115</v>
      </c>
      <c r="H11" s="5">
        <f ca="1">IF(L11="Да",MAX(D11,$J$8:J11),"")</f>
        <v>0.44304539169297502</v>
      </c>
      <c r="I11" s="5">
        <f t="shared" ca="1" si="5"/>
        <v>72.691821692627698</v>
      </c>
      <c r="J11" s="5">
        <f t="shared" ca="1" si="6"/>
        <v>0</v>
      </c>
      <c r="K11" s="8">
        <f ca="1">COUNTIF($H$8:$H11,D11)</f>
        <v>1</v>
      </c>
      <c r="L11" s="12" t="s">
        <v>55</v>
      </c>
      <c r="M11" s="8">
        <f ca="1">MAX($K$8:K11)</f>
        <v>0</v>
      </c>
      <c r="N11" s="14"/>
      <c r="O11" s="15"/>
    </row>
    <row r="12" spans="1:15">
      <c r="B12" s="4">
        <v>5</v>
      </c>
      <c r="C12" s="8">
        <f t="shared" ca="1" si="0"/>
        <v>35.142427193586855</v>
      </c>
      <c r="D12" s="5">
        <f t="shared" ca="1" si="1"/>
        <v>0.45431835485879402</v>
      </c>
      <c r="E12" s="8">
        <f t="shared" ca="1" si="2"/>
        <v>2</v>
      </c>
      <c r="F12" s="8">
        <f t="shared" ca="1" si="3"/>
        <v>120</v>
      </c>
      <c r="G12" s="5">
        <f t="shared" ca="1" si="4"/>
        <v>31.816057938387331</v>
      </c>
      <c r="H12" s="5">
        <f ca="1">IF(L12="Да",MAX(D12,$J$8:J12),"")</f>
        <v>0.45252451609082101</v>
      </c>
      <c r="I12" s="5">
        <f t="shared" ca="1" si="5"/>
        <v>19.434691243484298</v>
      </c>
      <c r="J12" s="5">
        <f t="shared" ca="1" si="6"/>
        <v>0</v>
      </c>
      <c r="K12" s="8">
        <f ca="1">COUNTIF($H$8:$H12,D12)</f>
        <v>1</v>
      </c>
      <c r="L12" s="12" t="s">
        <v>55</v>
      </c>
      <c r="M12" s="8">
        <f ca="1">MAX($K$8:K12)</f>
        <v>0</v>
      </c>
      <c r="N12" s="14"/>
      <c r="O12" s="15"/>
    </row>
    <row r="13" spans="1:15">
      <c r="B13" s="4">
        <v>6</v>
      </c>
      <c r="C13" s="8">
        <f t="shared" ca="1" si="0"/>
        <v>1.9562531830155137</v>
      </c>
      <c r="D13" s="5">
        <f t="shared" ca="1" si="1"/>
        <v>0.45567686401366592</v>
      </c>
      <c r="E13" s="8">
        <f t="shared" ca="1" si="2"/>
        <v>3</v>
      </c>
      <c r="F13" s="8">
        <f t="shared" ca="1" si="3"/>
        <v>140</v>
      </c>
      <c r="G13" s="5">
        <f t="shared" ca="1" si="4"/>
        <v>36.047337769518776</v>
      </c>
      <c r="H13" s="5">
        <f ca="1">IF(L13="Да",MAX(D13,$J$8:J13),"")</f>
        <v>0.46659004242358199</v>
      </c>
      <c r="I13" s="5">
        <f t="shared" ca="1" si="5"/>
        <v>19.793377901191501</v>
      </c>
      <c r="J13" s="5">
        <f t="shared" ca="1" si="6"/>
        <v>0</v>
      </c>
      <c r="K13" s="8">
        <f ca="1">COUNTIF($H$8:$H13,D13)</f>
        <v>1</v>
      </c>
      <c r="L13" s="12" t="s">
        <v>55</v>
      </c>
      <c r="M13" s="8">
        <f ca="1">MAX($K$8:K13)</f>
        <v>0</v>
      </c>
      <c r="N13" s="14"/>
      <c r="O13" s="15"/>
    </row>
    <row r="14" spans="1:15">
      <c r="B14" s="4">
        <v>7</v>
      </c>
      <c r="C14" s="8">
        <f t="shared" ca="1" si="0"/>
        <v>24.94796971875742</v>
      </c>
      <c r="D14" s="5">
        <f t="shared" ca="1" si="1"/>
        <v>0.47300184298502523</v>
      </c>
      <c r="E14" s="8">
        <f t="shared" ca="1" si="2"/>
        <v>2</v>
      </c>
      <c r="F14" s="8">
        <f t="shared" ca="1" si="3"/>
        <v>120</v>
      </c>
      <c r="G14" s="5">
        <f t="shared" ca="1" si="4"/>
        <v>29.597570051172347</v>
      </c>
      <c r="H14" s="5">
        <f ca="1">IF(L14="Да",MAX(D14,$J$8:J14),"")</f>
        <v>0.504507443333298</v>
      </c>
      <c r="I14" s="5">
        <f t="shared" ca="1" si="5"/>
        <v>17.567786995126902</v>
      </c>
      <c r="J14" s="5">
        <f t="shared" ca="1" si="6"/>
        <v>0</v>
      </c>
      <c r="K14" s="8">
        <f ca="1">COUNTIF($H$8:$H14,D14)</f>
        <v>1</v>
      </c>
      <c r="L14" s="12" t="s">
        <v>55</v>
      </c>
      <c r="M14" s="8">
        <f ca="1">MAX($K$8:K14)</f>
        <v>0</v>
      </c>
      <c r="N14" s="14"/>
      <c r="O14" s="15"/>
    </row>
    <row r="15" spans="1:15">
      <c r="B15" s="4">
        <v>8</v>
      </c>
      <c r="C15" s="8">
        <f t="shared" ca="1" si="0"/>
        <v>11.650521188484298</v>
      </c>
      <c r="D15" s="5">
        <f t="shared" ca="1" si="1"/>
        <v>0.48109248269925042</v>
      </c>
      <c r="E15" s="8">
        <f t="shared" ca="1" si="2"/>
        <v>1</v>
      </c>
      <c r="F15" s="8">
        <f t="shared" ca="1" si="3"/>
        <v>100</v>
      </c>
      <c r="G15" s="5">
        <f t="shared" ca="1" si="4"/>
        <v>17.1224175997598</v>
      </c>
      <c r="H15" s="5">
        <f ca="1">IF(L15="Да",MAX(D15,$J$8:J15),"")</f>
        <v>0.510050953490225</v>
      </c>
      <c r="I15" s="5">
        <f t="shared" ca="1" si="5"/>
        <v>29.175626764844701</v>
      </c>
      <c r="J15" s="5">
        <f t="shared" ca="1" si="6"/>
        <v>0</v>
      </c>
      <c r="K15" s="8">
        <f ca="1">COUNTIF($H$8:$H15,D15)</f>
        <v>1</v>
      </c>
      <c r="L15" s="12" t="s">
        <v>55</v>
      </c>
      <c r="M15" s="8">
        <f ca="1">MAX($K$8:K15)</f>
        <v>0</v>
      </c>
    </row>
    <row r="16" spans="1:15">
      <c r="B16" s="4">
        <v>9</v>
      </c>
      <c r="C16" s="8">
        <f t="shared" ca="1" si="0"/>
        <v>57.085230455904806</v>
      </c>
      <c r="D16" s="5">
        <f t="shared" ca="1" si="1"/>
        <v>0.52073500384918436</v>
      </c>
      <c r="E16" s="8">
        <f t="shared" ca="1" si="2"/>
        <v>1</v>
      </c>
      <c r="F16" s="8">
        <f t="shared" ca="1" si="3"/>
        <v>100</v>
      </c>
      <c r="G16" s="5">
        <f t="shared" ca="1" si="4"/>
        <v>15.955982348240541</v>
      </c>
      <c r="H16" s="5">
        <f ca="1">IF(L16="Да",MAX(D16,$J$8:J16),"")</f>
        <v>0.514713162578046</v>
      </c>
      <c r="I16" s="5">
        <f t="shared" ca="1" si="5"/>
        <v>37.638976487220198</v>
      </c>
      <c r="J16" s="5">
        <f t="shared" ca="1" si="6"/>
        <v>0</v>
      </c>
      <c r="K16" s="8">
        <f ca="1">COUNTIF($H$8:$H16,D16)</f>
        <v>1</v>
      </c>
      <c r="L16" s="12" t="s">
        <v>55</v>
      </c>
      <c r="M16" s="8">
        <f ca="1">MAX($K$8:K16)</f>
        <v>0</v>
      </c>
    </row>
    <row r="17" spans="1:13">
      <c r="B17" s="4">
        <v>10</v>
      </c>
      <c r="C17" s="8">
        <f t="shared" ca="1" si="0"/>
        <v>16.28416533958907</v>
      </c>
      <c r="D17" s="5">
        <f t="shared" ca="1" si="1"/>
        <v>0.5320434520016768</v>
      </c>
      <c r="E17" s="8">
        <f t="shared" ca="1" si="2"/>
        <v>1</v>
      </c>
      <c r="F17" s="8">
        <f t="shared" ca="1" si="3"/>
        <v>100</v>
      </c>
      <c r="G17" s="5">
        <f t="shared" ca="1" si="4"/>
        <v>13.754075568026764</v>
      </c>
      <c r="H17" s="5">
        <f ca="1">IF(L17="Да",MAX(D17,$J$8:J17),"")</f>
        <v>0.541127458275238</v>
      </c>
      <c r="I17" s="5">
        <f t="shared" ca="1" si="5"/>
        <v>81.352036918938197</v>
      </c>
      <c r="J17" s="5">
        <f t="shared" ca="1" si="6"/>
        <v>0</v>
      </c>
      <c r="K17" s="8">
        <f ca="1">COUNTIF($H$8:$H17,D17)</f>
        <v>1</v>
      </c>
      <c r="L17" s="12" t="s">
        <v>55</v>
      </c>
      <c r="M17" s="8">
        <f ca="1">MAX($K$8:K17)</f>
        <v>0</v>
      </c>
    </row>
    <row r="19" spans="1:13">
      <c r="A19" s="28" t="s">
        <v>53</v>
      </c>
      <c r="B19" s="32">
        <f ca="1">SUM(D8:D17)</f>
        <v>4.5417117871484871</v>
      </c>
    </row>
    <row r="20" spans="1:13">
      <c r="A20" s="28" t="s">
        <v>54</v>
      </c>
      <c r="B20" s="44">
        <f ca="1">SUM(F8:F17)</f>
        <v>1190</v>
      </c>
    </row>
    <row r="21" spans="1:13">
      <c r="A21" s="4" t="s">
        <v>56</v>
      </c>
      <c r="B21" s="44">
        <f ca="1">AVERAGE(M8:M17)</f>
        <v>0</v>
      </c>
    </row>
    <row r="22" spans="1:13">
      <c r="A22" s="4" t="s">
        <v>57</v>
      </c>
      <c r="B22" s="29">
        <f ca="1">B20/10</f>
        <v>119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26"/>
  <sheetViews>
    <sheetView workbookViewId="0">
      <selection activeCell="K10" sqref="K10"/>
    </sheetView>
  </sheetViews>
  <sheetFormatPr defaultColWidth="8.85546875" defaultRowHeight="15"/>
  <cols>
    <col min="1" max="1" width="41.28515625" bestFit="1" customWidth="1"/>
    <col min="2" max="2" width="10.140625" customWidth="1"/>
    <col min="3" max="3" width="18.28515625" customWidth="1"/>
    <col min="4" max="4" width="12.7109375" customWidth="1"/>
    <col min="5" max="5" width="14.28515625" customWidth="1"/>
    <col min="6" max="6" width="11.7109375" customWidth="1"/>
    <col min="8" max="8" width="11.140625" customWidth="1"/>
    <col min="9" max="9" width="10.28515625" customWidth="1"/>
  </cols>
  <sheetData>
    <row r="1" spans="1:9">
      <c r="A1" s="1" t="s">
        <v>7</v>
      </c>
      <c r="B1" s="29">
        <v>5</v>
      </c>
    </row>
    <row r="2" spans="1:9">
      <c r="A2" s="2" t="s">
        <v>58</v>
      </c>
      <c r="B2" s="29">
        <v>5</v>
      </c>
    </row>
    <row r="3" spans="1:9">
      <c r="A3" s="2" t="s">
        <v>59</v>
      </c>
      <c r="B3" s="29">
        <v>15</v>
      </c>
    </row>
    <row r="4" spans="1:9">
      <c r="A4" s="1" t="s">
        <v>8</v>
      </c>
      <c r="B4" s="29">
        <v>10</v>
      </c>
    </row>
    <row r="5" spans="1:9">
      <c r="A5" s="25" t="s">
        <v>60</v>
      </c>
      <c r="B5" s="44">
        <v>4</v>
      </c>
    </row>
    <row r="6" spans="1:9">
      <c r="A6" s="28" t="s">
        <v>80</v>
      </c>
      <c r="B6" s="29">
        <v>50</v>
      </c>
    </row>
    <row r="8" spans="1:9" ht="14.45" customHeight="1">
      <c r="B8" s="54" t="s">
        <v>61</v>
      </c>
      <c r="C8" s="54" t="s">
        <v>35</v>
      </c>
      <c r="D8" s="54" t="s">
        <v>62</v>
      </c>
      <c r="E8" s="54" t="s">
        <v>46</v>
      </c>
      <c r="F8" s="54" t="s">
        <v>14</v>
      </c>
      <c r="G8" s="54"/>
      <c r="H8" s="54" t="s">
        <v>39</v>
      </c>
      <c r="I8" s="54" t="s">
        <v>63</v>
      </c>
    </row>
    <row r="9" spans="1:9">
      <c r="B9" s="54"/>
      <c r="C9" s="54"/>
      <c r="D9" s="54"/>
      <c r="E9" s="54"/>
      <c r="F9" s="3" t="s">
        <v>64</v>
      </c>
      <c r="G9" s="3" t="s">
        <v>65</v>
      </c>
      <c r="H9" s="54"/>
      <c r="I9" s="54"/>
    </row>
    <row r="10" spans="1:9">
      <c r="B10" s="4"/>
      <c r="C10" s="5">
        <v>0.375</v>
      </c>
      <c r="D10" s="6"/>
      <c r="E10" s="7"/>
      <c r="F10" s="7"/>
      <c r="G10" s="7"/>
      <c r="H10" s="7"/>
      <c r="I10" s="6"/>
    </row>
    <row r="11" spans="1:9">
      <c r="B11" s="4">
        <v>1</v>
      </c>
      <c r="C11" s="5">
        <f t="shared" ref="C11:C20" ca="1" si="0">-$B$1*LN(RAND())</f>
        <v>0.90786417135603359</v>
      </c>
      <c r="D11" s="8">
        <v>0</v>
      </c>
      <c r="E11" s="5" t="str">
        <f t="shared" ref="E11:E20" ca="1" si="1">IF(D11=$B$5-1,($B$2+RAND()*$B$3-$B$2),"")</f>
        <v/>
      </c>
      <c r="F11" s="5" t="str">
        <f t="shared" ref="F11:F20" ca="1" si="2">IF(ISTEXT(E11),"",C11)</f>
        <v/>
      </c>
      <c r="G11" s="5" t="str">
        <f t="shared" ref="G11:G20" ca="1" si="3">IF(ISTEXT(F11),"",F11+E11)</f>
        <v/>
      </c>
      <c r="H11" s="5" t="str">
        <f ca="1">IF(ISTEXT(G11),"",G11-F11)</f>
        <v/>
      </c>
      <c r="I11" s="8">
        <f t="shared" ref="I11:I20" si="4">D11*$B$6</f>
        <v>0</v>
      </c>
    </row>
    <row r="12" spans="1:9">
      <c r="B12" s="4">
        <v>2</v>
      </c>
      <c r="C12" s="5">
        <f t="shared" ca="1" si="0"/>
        <v>0.29569749991338284</v>
      </c>
      <c r="D12" s="9">
        <f t="shared" ref="D12:D20" si="5">IF(D11=$B$5-1,0,D11+1)</f>
        <v>1</v>
      </c>
      <c r="E12" s="5" t="str">
        <f t="shared" ca="1" si="1"/>
        <v/>
      </c>
      <c r="F12" s="5" t="str">
        <f t="shared" ca="1" si="2"/>
        <v/>
      </c>
      <c r="G12" s="5" t="str">
        <f t="shared" ca="1" si="3"/>
        <v/>
      </c>
      <c r="H12" s="5" t="str">
        <f t="shared" ref="H12:H20" ca="1" si="6">IF(ISTEXT(G12),"",G12-F12)</f>
        <v/>
      </c>
      <c r="I12" s="8">
        <f t="shared" si="4"/>
        <v>50</v>
      </c>
    </row>
    <row r="13" spans="1:9">
      <c r="B13" s="4">
        <v>3</v>
      </c>
      <c r="C13" s="5">
        <f t="shared" ca="1" si="0"/>
        <v>6.5735454789729157</v>
      </c>
      <c r="D13" s="9">
        <f t="shared" si="5"/>
        <v>2</v>
      </c>
      <c r="E13" s="5" t="str">
        <f t="shared" ca="1" si="1"/>
        <v/>
      </c>
      <c r="F13" s="5" t="str">
        <f t="shared" ca="1" si="2"/>
        <v/>
      </c>
      <c r="G13" s="5" t="str">
        <f t="shared" ca="1" si="3"/>
        <v/>
      </c>
      <c r="H13" s="5" t="str">
        <f t="shared" ca="1" si="6"/>
        <v/>
      </c>
      <c r="I13" s="8">
        <f t="shared" si="4"/>
        <v>100</v>
      </c>
    </row>
    <row r="14" spans="1:9">
      <c r="B14" s="4">
        <v>4</v>
      </c>
      <c r="C14" s="5">
        <f t="shared" ca="1" si="0"/>
        <v>0.29054276145855185</v>
      </c>
      <c r="D14" s="9">
        <f t="shared" si="5"/>
        <v>3</v>
      </c>
      <c r="E14" s="5">
        <f t="shared" ca="1" si="1"/>
        <v>12.653127143504307</v>
      </c>
      <c r="F14" s="5">
        <f t="shared" ca="1" si="2"/>
        <v>0.29054276145855185</v>
      </c>
      <c r="G14" s="5">
        <f t="shared" ca="1" si="3"/>
        <v>12.943669904962858</v>
      </c>
      <c r="H14" s="5">
        <f t="shared" ca="1" si="6"/>
        <v>12.653127143504307</v>
      </c>
      <c r="I14" s="8">
        <f t="shared" si="4"/>
        <v>150</v>
      </c>
    </row>
    <row r="15" spans="1:9">
      <c r="B15" s="4">
        <v>5</v>
      </c>
      <c r="C15" s="5">
        <f t="shared" ca="1" si="0"/>
        <v>1.7427479302531386</v>
      </c>
      <c r="D15" s="9">
        <f t="shared" si="5"/>
        <v>0</v>
      </c>
      <c r="E15" s="5" t="str">
        <f t="shared" ca="1" si="1"/>
        <v/>
      </c>
      <c r="F15" s="5" t="str">
        <f t="shared" ca="1" si="2"/>
        <v/>
      </c>
      <c r="G15" s="5" t="str">
        <f t="shared" ca="1" si="3"/>
        <v/>
      </c>
      <c r="H15" s="5" t="str">
        <f t="shared" ca="1" si="6"/>
        <v/>
      </c>
      <c r="I15" s="8">
        <f t="shared" si="4"/>
        <v>0</v>
      </c>
    </row>
    <row r="16" spans="1:9">
      <c r="B16" s="4">
        <v>6</v>
      </c>
      <c r="C16" s="5">
        <f t="shared" ca="1" si="0"/>
        <v>5.5436601915191872</v>
      </c>
      <c r="D16" s="9">
        <f t="shared" si="5"/>
        <v>1</v>
      </c>
      <c r="E16" s="5" t="str">
        <f t="shared" ca="1" si="1"/>
        <v/>
      </c>
      <c r="F16" s="5" t="str">
        <f t="shared" ca="1" si="2"/>
        <v/>
      </c>
      <c r="G16" s="5" t="str">
        <f t="shared" ca="1" si="3"/>
        <v/>
      </c>
      <c r="H16" s="5" t="str">
        <f t="shared" ca="1" si="6"/>
        <v/>
      </c>
      <c r="I16" s="8">
        <f t="shared" si="4"/>
        <v>50</v>
      </c>
    </row>
    <row r="17" spans="1:9">
      <c r="B17" s="4">
        <v>7</v>
      </c>
      <c r="C17" s="5">
        <f t="shared" ca="1" si="0"/>
        <v>8.4234132214707991</v>
      </c>
      <c r="D17" s="9">
        <f t="shared" si="5"/>
        <v>2</v>
      </c>
      <c r="E17" s="5" t="str">
        <f t="shared" ca="1" si="1"/>
        <v/>
      </c>
      <c r="F17" s="5" t="str">
        <f t="shared" ca="1" si="2"/>
        <v/>
      </c>
      <c r="G17" s="5" t="str">
        <f t="shared" ca="1" si="3"/>
        <v/>
      </c>
      <c r="H17" s="5" t="str">
        <f t="shared" ca="1" si="6"/>
        <v/>
      </c>
      <c r="I17" s="8">
        <f t="shared" si="4"/>
        <v>100</v>
      </c>
    </row>
    <row r="18" spans="1:9">
      <c r="B18" s="4">
        <v>8</v>
      </c>
      <c r="C18" s="5">
        <f t="shared" ca="1" si="0"/>
        <v>5.4285045921906141</v>
      </c>
      <c r="D18" s="9">
        <f t="shared" si="5"/>
        <v>3</v>
      </c>
      <c r="E18" s="5">
        <f t="shared" ca="1" si="1"/>
        <v>8.8310619821483165</v>
      </c>
      <c r="F18" s="5">
        <f t="shared" ca="1" si="2"/>
        <v>5.4285045921906141</v>
      </c>
      <c r="G18" s="5">
        <f t="shared" ca="1" si="3"/>
        <v>14.25956657433893</v>
      </c>
      <c r="H18" s="5">
        <f t="shared" ca="1" si="6"/>
        <v>8.8310619821483165</v>
      </c>
      <c r="I18" s="8">
        <f t="shared" si="4"/>
        <v>150</v>
      </c>
    </row>
    <row r="19" spans="1:9">
      <c r="B19" s="4">
        <v>9</v>
      </c>
      <c r="C19" s="5">
        <f t="shared" ca="1" si="0"/>
        <v>11.428833004070096</v>
      </c>
      <c r="D19" s="9">
        <f t="shared" si="5"/>
        <v>0</v>
      </c>
      <c r="E19" s="5" t="str">
        <f t="shared" ca="1" si="1"/>
        <v/>
      </c>
      <c r="F19" s="5" t="str">
        <f t="shared" ca="1" si="2"/>
        <v/>
      </c>
      <c r="G19" s="5" t="str">
        <f t="shared" ca="1" si="3"/>
        <v/>
      </c>
      <c r="H19" s="5" t="str">
        <f t="shared" ca="1" si="6"/>
        <v/>
      </c>
      <c r="I19" s="8">
        <f t="shared" si="4"/>
        <v>0</v>
      </c>
    </row>
    <row r="20" spans="1:9">
      <c r="B20" s="4">
        <v>10</v>
      </c>
      <c r="C20" s="5">
        <f t="shared" ca="1" si="0"/>
        <v>2.9224996564910661</v>
      </c>
      <c r="D20" s="9">
        <f t="shared" si="5"/>
        <v>1</v>
      </c>
      <c r="E20" s="5" t="str">
        <f t="shared" ca="1" si="1"/>
        <v/>
      </c>
      <c r="F20" s="5" t="str">
        <f t="shared" ca="1" si="2"/>
        <v/>
      </c>
      <c r="G20" s="5" t="str">
        <f t="shared" ca="1" si="3"/>
        <v/>
      </c>
      <c r="H20" s="5" t="str">
        <f t="shared" ca="1" si="6"/>
        <v/>
      </c>
      <c r="I20" s="8">
        <f t="shared" si="4"/>
        <v>50</v>
      </c>
    </row>
    <row r="22" spans="1:9">
      <c r="A22" s="28" t="s">
        <v>66</v>
      </c>
      <c r="B22" s="44">
        <f>SUM(I11:I20)</f>
        <v>650</v>
      </c>
    </row>
    <row r="23" spans="1:9">
      <c r="A23" s="28" t="s">
        <v>76</v>
      </c>
      <c r="B23" s="32">
        <f ca="1">(SUM(H11:H20))</f>
        <v>21.484189125652623</v>
      </c>
    </row>
    <row r="24" spans="1:9">
      <c r="A24" s="28" t="s">
        <v>77</v>
      </c>
      <c r="B24" s="29">
        <f>SUM(I11:I20)/10</f>
        <v>65</v>
      </c>
    </row>
    <row r="25" spans="1:9">
      <c r="A25" s="28" t="s">
        <v>78</v>
      </c>
      <c r="B25" s="29">
        <f ca="1">(SUM(H11:H20))/10</f>
        <v>2.1484189125652624</v>
      </c>
    </row>
    <row r="26" spans="1:9">
      <c r="A26" s="28" t="s">
        <v>79</v>
      </c>
      <c r="B26" s="32">
        <f ca="1">COUNTIF(H11:H19,"&gt;=00:10")/COUNTA(RANGE)</f>
        <v>2</v>
      </c>
    </row>
  </sheetData>
  <mergeCells count="7">
    <mergeCell ref="I8:I9"/>
    <mergeCell ref="F8:G8"/>
    <mergeCell ref="B8:B9"/>
    <mergeCell ref="C8:C9"/>
    <mergeCell ref="D8:D9"/>
    <mergeCell ref="E8:E9"/>
    <mergeCell ref="H8:H9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Задание 2.1</vt:lpstr>
      <vt:lpstr>Задание 2.2</vt:lpstr>
      <vt:lpstr>Задание 2.3</vt:lpstr>
      <vt:lpstr>Задание 2.4</vt:lpstr>
      <vt:lpstr>Задание 2.5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asemg</dc:creator>
  <cp:lastModifiedBy>Ярослав Белокопытов</cp:lastModifiedBy>
  <dcterms:created xsi:type="dcterms:W3CDTF">2024-10-15T10:02:00Z</dcterms:created>
  <dcterms:modified xsi:type="dcterms:W3CDTF">2024-10-31T07:25:21Z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0688FC0EC99B4C699A12549BFF5D5CE5_11</vt:lpwstr>
  </property>
  <property fmtid="{D5CDD505-2E9C-101B-9397-08002B2CF9AE}" pid="3" name="KSOProductBuildVer">
    <vt:lpwstr>1033-12.2.0.13472</vt:lpwstr>
  </property>
</Properties>
</file>