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ata" sheetId="2" r:id="rId5"/>
  </sheets>
  <definedNames/>
  <calcPr/>
</workbook>
</file>

<file path=xl/sharedStrings.xml><?xml version="1.0" encoding="utf-8"?>
<sst xmlns="http://schemas.openxmlformats.org/spreadsheetml/2006/main" count="1001" uniqueCount="567">
  <si>
    <t>Source link:</t>
  </si>
  <si>
    <t>https://www.aacsb.edu/accredited</t>
  </si>
  <si>
    <t>Step 1</t>
  </si>
  <si>
    <t>Collect the data in alphabetical order</t>
  </si>
  <si>
    <t>Click open each university's link.</t>
  </si>
  <si>
    <t>First collect the information on top right corner.</t>
  </si>
  <si>
    <t>Then collect the left panel info.</t>
  </si>
  <si>
    <t>Then collect the bottom resources (programs) info</t>
  </si>
  <si>
    <t>Finally collect the mission/vision and description</t>
  </si>
  <si>
    <t>For the logo image, first right click on the logo and copy the image address. Then in the spreadsheet, click Insert - Images - In cell - then choose the link tab and paste the link.</t>
  </si>
  <si>
    <t>After step 1 is completed for all schools, we'll do a step 2 below.</t>
  </si>
  <si>
    <t>Step 2 - to be discussed: the main idea is to use ChatGPT to generate a description. Perhaps generate twice for robustness check.</t>
  </si>
  <si>
    <t>Page Division</t>
  </si>
  <si>
    <t xml:space="preserve">Blake </t>
  </si>
  <si>
    <t xml:space="preserve">Julia </t>
  </si>
  <si>
    <t>20-39</t>
  </si>
  <si>
    <t xml:space="preserve">Zahra </t>
  </si>
  <si>
    <t>40-59</t>
  </si>
  <si>
    <t>Asmita</t>
  </si>
  <si>
    <t>60-79</t>
  </si>
  <si>
    <t>Fariha</t>
  </si>
  <si>
    <t>80-98</t>
  </si>
  <si>
    <t>GA Name</t>
  </si>
  <si>
    <t>Bill Hu</t>
  </si>
  <si>
    <t>Blake</t>
  </si>
  <si>
    <t>Zahra</t>
  </si>
  <si>
    <t>Julia</t>
  </si>
  <si>
    <t>Total Completed</t>
  </si>
  <si>
    <t>Total Remain</t>
  </si>
  <si>
    <t>Accounting
Decision Science Operations Management
Finance
Financial Management
General Business
Information Management
International Business Taxation
International Management
Marketing
Marketing Research
Strategy
Supply Chain Management</t>
  </si>
  <si>
    <t>Completed</t>
  </si>
  <si>
    <t>Data Project Started:</t>
  </si>
  <si>
    <t>Days passed:</t>
  </si>
  <si>
    <t>(Target: 15 days)</t>
  </si>
  <si>
    <t>#</t>
  </si>
  <si>
    <t>AACB Web Link</t>
  </si>
  <si>
    <t>Name</t>
  </si>
  <si>
    <t>Logo</t>
  </si>
  <si>
    <t>Format</t>
  </si>
  <si>
    <t># of Students</t>
  </si>
  <si>
    <t>Program Delivery Options</t>
  </si>
  <si>
    <t>Website</t>
  </si>
  <si>
    <t>Main Campus</t>
  </si>
  <si>
    <t>Country</t>
  </si>
  <si>
    <t>State</t>
  </si>
  <si>
    <t>Education</t>
  </si>
  <si>
    <t>Accreditation</t>
  </si>
  <si>
    <t>Programs-Undergraduate</t>
  </si>
  <si>
    <t>Programs-Graduate</t>
  </si>
  <si>
    <t>Programs-Doctoral</t>
  </si>
  <si>
    <t>Program Formats</t>
  </si>
  <si>
    <t>VisionMission</t>
  </si>
  <si>
    <t>Description</t>
  </si>
  <si>
    <t>Aalto University</t>
  </si>
  <si>
    <t>Public</t>
  </si>
  <si>
    <t>Blended/Hybrid
Fully Face-to-Face</t>
  </si>
  <si>
    <t>biz.aalto.fi</t>
  </si>
  <si>
    <t>Aalto University
School of Business
PO Box 21210
Aalto , Finland
FI-00076 , Finland</t>
  </si>
  <si>
    <t>Finland</t>
  </si>
  <si>
    <t>Undergraduate
Master's
Doctoral</t>
  </si>
  <si>
    <t>Business</t>
  </si>
  <si>
    <t>Accounting
Business Law
Economics
Finance
Information and Service Management
International Business
Management
Marketing</t>
  </si>
  <si>
    <t>Accounting
Business Law
Creative Sustainability
Economics
Entrepreneurship and Innovation Management
Finance
General Business Management
Global Management
Information and Service Management
International Design Business Management
Management and International Business
Marketing</t>
  </si>
  <si>
    <t>varies</t>
  </si>
  <si>
    <t>Full-Time
Part-Time</t>
  </si>
  <si>
    <t>The vision and mission of the School of Business - The vision of the School is to attract and cultivate global leaders in business research, education, and practice. We plan to achieve this vision by fulfilling our mission: We strive for better business and better society. We excel in education and research with a multidisciplinary approach and in collaboration with our partners.</t>
  </si>
  <si>
    <t>The Aalto University School of Business educates the influential leaders of tomorrow with over 100 years of experience. We are the leading business school in Finland and one of the top schools in Europe. We are the first business school in the Nordic countries (Denmark, Finland, Iceland, Norway and Sweden) to have received all three labels of excellence from the world's leading business school accreditation bodies: AACSB, AMBA, and EQUIS. The Aalto University School of Business is an innovative and lively community of about 2,700 students and over 450 faculty and staff. We offer education at bachelor's,master's and doctoral levels. Our campuses are in Helsinki area and in Mikkeli, Finland.</t>
  </si>
  <si>
    <t>Aarhus University, Aarhus BSS</t>
  </si>
  <si>
    <t>Fully Face-to-Face</t>
  </si>
  <si>
    <t>bss.au.dk</t>
  </si>
  <si>
    <t>Aarhus University, Aarhus BSS
Aarhus BSS
Dean's Office
Bartholins Alle 14
Aarhus C , Denmark
08000 , Denmark</t>
  </si>
  <si>
    <t>Denmark</t>
  </si>
  <si>
    <t>Economics
General Business
Public Policy
Social Science</t>
  </si>
  <si>
    <t>Auditing
Business Administration
Commercial Law
Economics
General Business
Public Governance
Social Science</t>
  </si>
  <si>
    <t>General Business</t>
  </si>
  <si>
    <t>Evenings and Weekends
Full-Time
Partnership
Part-Time</t>
  </si>
  <si>
    <t>Mission: To be a quality-driven school that contributes to society through delivering leading research in business and social science disciplines and graduates highly valued by national and international job markets. Vision: To contribute to the welfare of society by creating first-class research and education for the benefit of all our stakeholders.</t>
  </si>
  <si>
    <t>Aarhus BSS is a business school and one of the five faculties at Aarhus University.
The school is home to six academic departments, all internationally recognised for their quality of educational and research activities, as well as a large number of internationally recognised research centres. Gathering all business and social science disciplines under the same strategic framework has created a dynamic and visionary organisation, which is flexible and changes in line with the society's needs for qualified graduates with the right skillsets.
Aarhus BSS holds the distinguished AACSB, AMBA and EQUIS accreditations, and is thereby a triple crown business school.
The research-based degree programmes offered by the school include highly recognised programmes within disciplines such as economics, finance, accounting, logistics, human resource management,
organisation, marketing, management information systems, innovation, entrepreneurship, business communication, law, psychology, public administration and political science.</t>
  </si>
  <si>
    <t>Abilene Christian University</t>
  </si>
  <si>
    <t>Private</t>
  </si>
  <si>
    <t>Fully Face-to-Face
Primarily Online</t>
  </si>
  <si>
    <t>www.acu.edu</t>
  </si>
  <si>
    <t>Abilene Christian University
College of Business Administration
ACU Box 29300
Abilene , Texas
79699-9300 , United States</t>
  </si>
  <si>
    <t>United States</t>
  </si>
  <si>
    <t>Texas</t>
  </si>
  <si>
    <t>Accounting
Financial Managment
Information Systems
Management
Marketing</t>
  </si>
  <si>
    <t>Accounting
Management</t>
  </si>
  <si>
    <t>1 Year
Full-Time
Part-Time</t>
  </si>
  <si>
    <t>We educate business and technology professionals for Christian service and leadership throughout the world.</t>
  </si>
  <si>
    <t>The College of Business Administration at ACU lives out our mission daily – to educate business and technology professionals for Christian service and leadership throughout the world. Our commitment to academic excellence and faith integration in our classes fosters an environment that promotes the spiritual formation, academic growth and professional development of our students. COBA offers undergraduate and graduate professional degrees in both residential and online format, all of which are notable for the academic excellence and highly engaged learning for which ACU is known. Experiential learning, service, and research opportunities provide avenues for lifelong relationships with distinguished alumni and friends. We offer study abroad programs, invited speaker events, and faculty mentoring to all students. The Griggs Center for Entrepreneurship and Philanthropy and Lytle Center for Faith and Leadership allow students to leverage co-curricular opportunities for leadership development and entrepreneurship exploration. Under the umbrella of the College of Business Administration we support the department of Accounting and Finance, the department of Management Sciences, and the School of Information Technology and Computing.</t>
  </si>
  <si>
    <t>Abo Akademi University</t>
  </si>
  <si>
    <t>www.abo.fi</t>
  </si>
  <si>
    <t>Abo Akademi University
School of Business and Economics
Fänriksgatan 3
Turku , Finland
FI-20500 , Finland</t>
  </si>
  <si>
    <t>Abu Dhabi University</t>
  </si>
  <si>
    <t>www.adu.ac.ae</t>
  </si>
  <si>
    <t>Abu Dhabi University
College of Business Administration
PO Box 59911
Khalifa City
Abu Dhabi , United Arab Emirates
59911 , United Arab Emirates</t>
  </si>
  <si>
    <t>United Arab Emirates</t>
  </si>
  <si>
    <t>Accounting
Business Administration
Digital Marketing
Entrepreneurship &amp; Innovation Management
Finance
HRM
Management</t>
  </si>
  <si>
    <t>Business Administration
HRM
Leadership</t>
  </si>
  <si>
    <t>Business Administration</t>
  </si>
  <si>
    <t>Full-Time
Part-Time</t>
  </si>
  <si>
    <t>With a student-centric philosophy, the College of Business prepares graduates to drive organizational transformation through leadership in business sustainability. The College achieves its mission through the strategic themes of innovative and relevant programs, high impact research, and active engagement, which are underpinned by the cross-cutting strategic themes of business sustainability and global connectivity. The College mission is a statement of shared purpose and is underpinned by our values (excellence, respect, innovation, integrity, and equity).</t>
  </si>
  <si>
    <t>The College of Business is an internationally recognized business school accredited by the Association to Advance Collegiate Schools of Business (AACSB) and the European Foundation for Management Development (EQUIS). Our programs are also accredited by the Ministry of Education’s Commission for Academic Accreditation here in the United Arab Emirates (UAE).
Our students join, a young, dynamic university that has risen rapidly through international university rankings. The QS World University rankings, for example, place us within the world’s top 150 universities under 50 years of age and we are one of only two universities in the UAE with research output ranked as Very High.
The College curriculum is informed by local and international business leaders to ensure that it remains relevant for the contemporary work environment. We continually review and improve our program and course portfolio to provide our students with innovative and engaging, learning experiences, that reflect the current and emerging priorities of industry, government, and the professions.
Our commitment to our students includes engaging in research into the scholarship of teaching and learning that enhances student support programs and allows our students to reach their academic potential. This student-centric philosophy includes creating international study opportunities in Australia, Brazil, France, Ireland, South Korea and the United Kingdom. Students can also elect to enroll in joint degree programs with Queensland University of Technology Monash University (QS world rank 55).
Our highly qualified, faculty are selected from some of the world’s most prestigious universities. They challenge our students by creating a learning environment that bridges the gap between business theory and industry practice. Real world examples include our Bloomberg trading floor, business simulations, local and international industry case studies and authentic industry-based assessments. Our research extends our industry orientation and we collaborate locally, regionally and internationally to conduct high impact research focused on current and emerging business challenges. This continual engagement with our multiple industry connections, allows us to deliver up-to-date specialist knowledge to ensure our students develop the skills, values and mindset required to meet the current and future needs of industry and enter the workforce with confidence.</t>
  </si>
  <si>
    <t>Adelphi University</t>
  </si>
  <si>
    <t xml:space="preserve">Private </t>
  </si>
  <si>
    <t>business.adelphi.edu</t>
  </si>
  <si>
    <t>Adelphi University
Robert B. Willumstad School of Business
Hagedorn Hall
One South Avenue, PO Box 701
Garden City , New York
11530-4299 , United States</t>
  </si>
  <si>
    <t>New York</t>
  </si>
  <si>
    <t>Accounting
Business
Finance
Management
Marketing</t>
  </si>
  <si>
    <t>Business Analytics
Global Business Management
Management
Professional Accounting
Supply Chain Management</t>
  </si>
  <si>
    <t>1 Year
Evenings and Weekends
Full-Time
Off Campus
Part-Time</t>
  </si>
  <si>
    <t>We prepare a diverse student body to be data-driven, socially responsible, and resilient leaders. We do this through an experience-based and integrated curriculum delivered by a student-centered faculty committed to excellence both within and outside the classroom.</t>
  </si>
  <si>
    <t>Located in the New York City metropolitan region, the WIllumstad School provides undergraduate, MBA and MS, and certificate programs.  The curriculum incoporates experiential learning and the School has close ties with the business and professional communities.</t>
  </si>
  <si>
    <t>Ajman University</t>
  </si>
  <si>
    <t>Ajman University
College of Business Administration
University Street
Jerf, PO Box 346
Ajman , United Arab Emirates
United Arab Emirates</t>
  </si>
  <si>
    <t>Al Ain Unversity</t>
  </si>
  <si>
    <t>www.aau.ac.ae</t>
  </si>
  <si>
    <t>Al Ain University
112612, Al Ain
Jimi Amriyah
Al Ain , United Arab Emirates
112612 , United Arab Emirates</t>
  </si>
  <si>
    <t>United Ara Emirates</t>
  </si>
  <si>
    <t xml:space="preserve">Master's </t>
  </si>
  <si>
    <t>Alabama A&amp;M University</t>
  </si>
  <si>
    <t>www.aamu.edu</t>
  </si>
  <si>
    <t>Alabama A&amp;M University
College of Business and Public Affairs
4900 Meridian Street North
Room 309
Normal , Alabama
35762 , United States</t>
  </si>
  <si>
    <t>Alabama</t>
  </si>
  <si>
    <t xml:space="preserve">Undergraduate
Master's
</t>
  </si>
  <si>
    <t xml:space="preserve">Business </t>
  </si>
  <si>
    <t>Building on our heritage as an 1890 Land-Grant University, we are a college providing relevant business &amp; social science education to emerging leaders ready to make a global impact.</t>
  </si>
  <si>
    <t>Established in 1968, the College of Business &amp; Public Affairs (COBPA) at AAMU now has 1200 undergraduate students pursuing degrees in one of ten (10) majors – accounting, business administration, criminal justice, entrepreneurship, finance, logistics &amp; supply chain management, management, marketing, political science, and sociology. In addition, the college has 138 graduate students pursuing a Masters of Business Administration.
Our vision, “Graduates making significant contributions to society,” aligns with AAMU’s mantra of “Start Here, Go Anywhere” and frames our sense of purpose, direction, drive, and mission. As we continue to pursue our mission, we expect that alumni of COBPA will be nationally and globally recognized as successful entrepreneurs, corporate executives, non-profit directors, political leaders, and community activist, all creating positive changes in their community and the world.
One of our overarching values is Student-Centeredness. As a college, we place student success as the most important factor behind all our decisions and provide nurturing and caring support for our students. We are genuinely concerned for our students’ welfare, listen to students’ needs, and demonstrate respect and empathy as we advise, mentor, and actively engage with our students.</t>
  </si>
  <si>
    <t>Alfred University</t>
  </si>
  <si>
    <t>Exclusively Online
Fully Face-to-Face
Multi-Modal</t>
  </si>
  <si>
    <t>www.alfred.edu</t>
  </si>
  <si>
    <t>Alfred University
College of Business
Olin Building
1 Saxon Drive
Alfred , New York
14802 , United States</t>
  </si>
  <si>
    <t>Undergraduate
Master's</t>
  </si>
  <si>
    <t xml:space="preserve">The College of Business advances Alfred University's mission and goals in providing intellectual leadership through teaching, research and service. We provide active-learning driven educational programs in business management to interdisciplinary undergraduate and graduate students who value an intimate, interactive, student-centered learning environment. We develop our students into ethical business leaders who can think critically and communicate effectively in both domestic and global arenas. Our faculty conducts discipline based, applied and instructional research that bridge the gap between business theory and practice.
</t>
  </si>
  <si>
    <t>American University</t>
  </si>
  <si>
    <t>Exclusively Online
Fully Face-to-Face
Primarily Online</t>
  </si>
  <si>
    <t>www.kogod.american.edu</t>
  </si>
  <si>
    <t>American University
Kogod School of Business
4400 Massachusetts Avenue, Northwest
Washington , District of Columbia
20016-8044 , United States</t>
  </si>
  <si>
    <t>District of Columbia</t>
  </si>
  <si>
    <t>Accounting
Business Administration
Business Administration &amp; Music
Business, Language, and Culture
Finance</t>
  </si>
  <si>
    <t>Accounting
Analytics
Business Administration
Consulting
Finance
International Studies
Law
Management
Marketing
Real Estate
Sustainability Management
Taxation</t>
  </si>
  <si>
    <t>1 Year
Full-Time
Partnership
Part-Time</t>
  </si>
  <si>
    <t>We equip and empower the Kogod community to use business as a force for meaningful change.</t>
  </si>
  <si>
    <t>American University's Kogod School of Business, established in Washington, DC, more than sixty years ago, empowers its community to use business as a force for meaningful change. Not only do Kogod graduates call Wall Street and the corporate world home, but they alos lead non-profits, government agencies, and social-service organizations.  Washington, DC, serves as the ideal laboratory for learning through work, internships, and other forms of experiential education.
Kogod is the oldest accredited business school in Washington, DC.  The school is accredited by The Association to Advance Collegiate Schools of Business (AACSB International), which represents the highest standard of achievement for business schools worldwide.</t>
  </si>
  <si>
    <t>American University in Dubai</t>
  </si>
  <si>
    <t>www.aud.edu</t>
  </si>
  <si>
    <t>American University in Dubai
School of Business Administration
PO Box 28282
Sheikh Zayed Road, Interchange 5
Dubai , United Arab Emirates
United Arab Emirates</t>
  </si>
  <si>
    <t>Unite Arab Emirates</t>
  </si>
  <si>
    <t>The mission of the School of Business Administration (SBA) is to provide U.A.E., G.C.C. and international students with an American-style, forward-looking and career-oriented business education that fosters critical thinking, ethical awareness and cultural sensitivity in future global business leaders.</t>
  </si>
  <si>
    <t>The School of Business Administration at AUD is accredited by the Association to Advance Collegiate Schools of Business (AACSB). Equipped with a faculty of ranging expertise, academic and professional, graduates of the SBA at AUD are trained in all the facets of Business Administration, while also being allowed to network and gain professional exposure and experience, in order to become business leaders, regionally and internationally.</t>
  </si>
  <si>
    <t>American University in the Emirates</t>
  </si>
  <si>
    <t>aue.ae</t>
  </si>
  <si>
    <t>American University in the Emirates
College of Business Administration
AUE, Block 6,7,10
Dubai International Academic City
Dubai , United Arab Emirates
503000 , United Arab Emirates</t>
  </si>
  <si>
    <t>United Arab Emirats</t>
  </si>
  <si>
    <t>American University of Beirut</t>
  </si>
  <si>
    <t>Blended/Hybrid
Exclusively Online
Fully Face-to-Face</t>
  </si>
  <si>
    <t>http://aue.ae</t>
  </si>
  <si>
    <t>American University of Beirut
Suliman S. Olayan School of Business
Riad El-Solh
PO Box 11-0236
Beirut , Lebanon
Lebanon</t>
  </si>
  <si>
    <t>Enable world-class business research, learning, and knowledge transfer from our authoritative anchor point within the MENA region.</t>
  </si>
  <si>
    <t>Business education at AUB started in 1900, but remained under the auspices of the Faculty of Arts and Sciences until September 2000, when the University established an independent school that was later named the Suliman S. Olayan School of Business (OSB). Despite being a new school, it was accredited by AACSB in 2009 and became recognized for its quality business education worldwide. Since its formal establishment, the school has successfully introduced new programs such as Executive MBA, three specialized master’s programs, and executive education, and has grown its full-time faculty complement from 13 in academic year 2000-2001 to 57 in academic year 2016-2017. More than 80% of its faculty are holders of doctoral degrees from top international institutions and represent more than 11 nationalities. OSB is widely recognized as a national and regional leader in business research with an international reputation for research excellence and innovation. Its curricula are continuously reviewed and improved, and are uniquely crafted with a balanced mix of theoretical and practical approaches. Aligned with the philosophy of the University, OSB serves as a benchmark of excellence for developing leaders and managers who bring societal and ethical perspectives to decision making, create shared and sustainable value within their organizations, and drive strategy and accelerate business outcomes. OSB’s vision heeds the world’s call to transform business education into becoming more adaptive, innovative, impactful, and connected.</t>
  </si>
  <si>
    <t>American University of Kuwait</t>
  </si>
  <si>
    <t>Fully Face-to-face</t>
  </si>
  <si>
    <t>www.auk.edu.kw</t>
  </si>
  <si>
    <t>American University of Kuwait
College of Business and Economics
PO Box 3323
Safat , Kuwait
13034 , Kuwait</t>
  </si>
  <si>
    <t>Kuwait</t>
  </si>
  <si>
    <t>Undergraduate</t>
  </si>
  <si>
    <t>Full-Time</t>
  </si>
  <si>
    <t>The American University of Kuwait (AUK) is a liberal arts institution dedicated to teaching, learning, and scholarship. The University offers programs that provide students with the knowledge and skills necessary for lifelong learning and professional success.</t>
  </si>
  <si>
    <t>AUK enriches society by fostering an environment encouraging critical thinking, effective communication, personal growth, service, and leadership. AUK has distinguished itself as a leading institution in Kuwait and in the region. Through its portfolio of diverse undergraduate programs and course offerings based on an American higher education model, AUK has earned an admirable reputation in delivering innovative and agile pedagogy. The College of Business and Economics (CBE) is one of three colleges at AUK and offers six majors in Accounting, Economics, Finance, Human Resource Management, Management and Marketing. The faculty, administration, and staff aim to create a caring environment where every aspect of the student’s development gets attention and support. The course of study is designed to prepare students for the contemporary world where critical thinking, communication skills, and lifelong learning have become imperative. The Liberal Arts education system aims not only to guide the students to fulfill their educational goals, but also to instill effective critical thinking skills that they can apply to future careers in the fields of their choice.
Mission of the College
The College of Business and Economics prepares students through an American educational experience combining quality intellectual challenge and ethical professional practice for careers in Kuwait and beyond. The focus is on:
Developing business in Kuwait and the Gulf. 
Supporting rigorous programs that foster excellence in business teaching and scholarship. 
Working together to learn and disseminate socially responsible practices to advance society.
Values of the College
The College of Business and Economics strives to uphold the following values:
Freedom of thought, expression, and intellectual inquiry. 
Respect for individual identity and rights, and cultural diversity. 
Commitment to high standards of morality, integrity, and social responsibility. 
Adherence to high professional standards and ethics.
Vision of the College
The College of Business and Economics aspires to be a leading academic unit recognized locally, regionally, and internationally for its institutional distinctiveness and academic excellence through the accomplishments of its graduates.</t>
  </si>
  <si>
    <t>American University of Sharjah</t>
  </si>
  <si>
    <t xml:space="preserve">Public </t>
  </si>
  <si>
    <t>www.aus.edu</t>
  </si>
  <si>
    <t>American University of Sharjah
School of Business Administration
PO Box 26666
Sharjah , United Arab Emirates
United Arab Emirates</t>
  </si>
  <si>
    <t>The School of Business Administration leads the way in facilitating learning, cultivating and disseminating knowledge while transforming the lives of students. SBA strives to impact society in pursuit of sustainable economic and business activity in Sharjah, the UAE, and beyond.</t>
  </si>
  <si>
    <t xml:space="preserve">American University of the Middle East
</t>
  </si>
  <si>
    <t>www.aum.edu.kw</t>
  </si>
  <si>
    <t>American University of the Middle East
College of Business
PO Box 220
Egaila Area, Dasman , Kuwait
15453 , Kuwait</t>
  </si>
  <si>
    <t xml:space="preserve">Kuwait </t>
  </si>
  <si>
    <t>Undergraduate Master's</t>
  </si>
  <si>
    <t>Evenings and Weekends
Full-Time</t>
  </si>
  <si>
    <t>Amrita School of Business (Coimbatore), Amrita Vishwa Vidyapeetham</t>
  </si>
  <si>
    <t>amrita.edu</t>
  </si>
  <si>
    <t>Amrita School of Business (Coimbatore), Amrita Vishwa Vidyapeetham
Amrita School of Business
Ettimadai Post
Coimbatore , India
641 112 , India</t>
  </si>
  <si>
    <t>India</t>
  </si>
  <si>
    <t>Master's
Doctoral</t>
  </si>
  <si>
    <t>Buisiness</t>
  </si>
  <si>
    <t>To offer contemporary and quality post graduate management education for life and living; emphasizing research and societal benefit, while engaging with key stakeholders</t>
  </si>
  <si>
    <t>Angelo State University</t>
  </si>
  <si>
    <t>Exclusively Online
Fully Face-to-Face</t>
  </si>
  <si>
    <t>www.angelo.edu</t>
  </si>
  <si>
    <t>Angelo State University
Norris Vincent College of Business
ASU Station 11034
2222 Dena Drive
San Angelo , Texas
76909 , United States</t>
  </si>
  <si>
    <t>Buisness</t>
  </si>
  <si>
    <t>1 Year
Evenings and Weekends
Full-Time
Part-Time</t>
  </si>
  <si>
    <t>Antwerp Management School</t>
  </si>
  <si>
    <t xml:space="preserve">Blended/Hybrid
</t>
  </si>
  <si>
    <t>www.antwerpmanagementschool.be</t>
  </si>
  <si>
    <t>Antwerp Management School
Boogkeers 5
Boogkeers 5
Antwerpen , Belgium
B-2000 , Belgium</t>
  </si>
  <si>
    <t>Belguim</t>
  </si>
  <si>
    <t>Master's</t>
  </si>
  <si>
    <t>1 Year
Full-Time
Partnership
Part-Time</t>
  </si>
  <si>
    <t>Antwerp Management School wants to partner with its customers in creating sustainable value by cultivating talent to become global citizens, mastering the art of making decisions and leading people.</t>
  </si>
  <si>
    <t>Antwerp Management School is a dynamic, innovative, and customer-centered service organization, fueled by an empowered team. We are a school that creates value for individual professionals, business teams, companies, and organizations in their search for healthy growth and sustainability. The faculty and staff do their utmost to provide students with an inspiring learning experience, by sharing both state-of-the-art knowledge and practical insight, thereby ensuring the usefulness of what students learn. We look further than the transfer of purely technical knowledge. As made explicit in our mission statement, we want to stimulate students' personal development as well. Our approach is straightforward: the better a student feels as a person, the more confidence they have when facing difficult business situations. The more accurate their self-image, the better they will be able to work with other people, lead others in a responsible way, and earn respect. This is what we stand for: OPENING MINDS TO IMPACT THE WORLD.</t>
  </si>
  <si>
    <t xml:space="preserve">Appalachian State University
</t>
  </si>
  <si>
    <t>www.business.appstate.edu</t>
  </si>
  <si>
    <t>Appalachian State University
Walker College of Business
416 Howard Street
Kenneth E. Peacock Hall - ASU Box 32037
Boone , North Carolina
28608-2037 , United States</t>
  </si>
  <si>
    <t>North Carolina</t>
  </si>
  <si>
    <t>We deliver transformational educational experiences that prepare and inspire students to be ethical, innovative, and engaged business leaders who positively impact our community, both locally and globally. Dedicated to instructional excellence, our faculty is also actively engaged in scholarship in the areas of practice, theory and pedagogy, as well as service activities that make possible these transformational educational experiences and serve to benefit the business discipline and the broader community.</t>
  </si>
  <si>
    <t xml:space="preserve">Arizona State University
</t>
  </si>
  <si>
    <t>wpcarey.asu.edu</t>
  </si>
  <si>
    <t>Arizona State University
W. P. Carey School of Business
BAC-600
PO Box 873506
Tempe , Arizona
85287-3506 , United States`</t>
  </si>
  <si>
    <t>Arizona</t>
  </si>
  <si>
    <t>Business &amp; Accounting</t>
  </si>
  <si>
    <t>The W. P. Carey School of Business educates tomorrow’s business leaders, takes an entrepreneurial approach to learning, and conducts groundbreaking research, in order to create positive change on a global scale.</t>
  </si>
  <si>
    <t>Arkansas State University</t>
  </si>
  <si>
    <t>business.astate.edu</t>
  </si>
  <si>
    <t>Arkansas State University
College of Business
Business 103
PO Box 970
Jonesboro , Arkansas
72467 , United States</t>
  </si>
  <si>
    <t>Arkansas</t>
  </si>
  <si>
    <t xml:space="preserve"> </t>
  </si>
  <si>
    <t>We develop career-ready undergraduate and master level domestic and international students by delivering high quality face-to-face and online degree programs focusing on leadership/teamwork, professional development and engagement, global business, technology, decision tools and social responsibility/ethics through action-based learning.</t>
  </si>
  <si>
    <t>he Neil Griffin College of Business has 12 undergraduate degree programs representing all the major business disciplines, along with 11 minors in the various business disciplines.  At the graduate level we offer an MBA, a Masters of Accountancy (MAcc) and an online MBA.  For the traditional MBA we have 6 areas of Concentrations consisting of Marketing, International Business, Supply Chain Management, Finance, Management Information Systems, and Healthcare Administration, while in the online MBA we offer concentrations in Marketing, Finance and Supply Chain Management.  Our online MBA has been consistently ranked among the best online MBA programs with the highest marks in student engagement and faculty credentials.  We run the traditional MBA parallel with the online MBA so the same faculty are teaching the same courses simultaneously in class and online at the same time, assuring students in both delivery modalities get the same educational experience, and we blend online students with F2F students for maximum student engagement and experiential learning.</t>
  </si>
  <si>
    <t>https://www.aacsb.edu/accredited/a/arkansas-tech-university</t>
  </si>
  <si>
    <t>Exclusively Online
Fully Face-to-Face
Multi-Modal
Primarily Online</t>
  </si>
  <si>
    <t>business.atu.edu</t>
  </si>
  <si>
    <t>Arkansas Tech University
College of Business
Rothwell Hall, Suite 433
106 West O Street
Russellville , Arkansas
72801-2222 , United States</t>
  </si>
  <si>
    <t>https://www.aacsb.edu/accredited/a/asia-university</t>
  </si>
  <si>
    <t>www.cm.asia.edu.tw</t>
  </si>
  <si>
    <t>Asia University
Asia Management College
M614, 500, Liufeng Road, Wufeng
Taichung City , Taiwan
41354 , Taiwan</t>
  </si>
  <si>
    <t>Taiwan</t>
  </si>
  <si>
    <t>We offer both undergraduate and graduate programs and a wide range of concentrations in both. Although AsiaUniversity is the youngest among higher education institutions in Taiwan, it was ranked as No.1 newly established university in a recent evaluation by a non-profit organization in Taiwan.
 The College of Management is committed to internationalism and to training students to be global managers or leaders. We appreciate cultural diversity and welcome all kinds of international collaboration such as student and faculty exchanges which broaden our students' global perspective.</t>
  </si>
  <si>
    <t>https://www.aacsb.edu/accredited/a/asian-institute-of-management</t>
  </si>
  <si>
    <t>Blended/Hybrid</t>
  </si>
  <si>
    <t>www.aim.edu</t>
  </si>
  <si>
    <t>Asian Institute of Management
Eugenio Lopez Foundation Building
Joseph R. McMicking Campus
123 Paseo de Roxas
Makati City , Philippines
01229 , Philippines</t>
  </si>
  <si>
    <t>Philippines</t>
  </si>
  <si>
    <t>The Asian Institute of Management is the Asian pioneer in international management education. Established in 1968 by Harvard Business School faculty, Asian academicians, and prominent business leaders, the Institute designs its master’s and executive programs to develop practicing managers and entrepreneurs to lead Asian businesses and societies. To-date, over 44,000 alumni from 83 countries around world have passed through its hallowed halls and have made their mark in enterprises, governments and non-profits.
The Asian Institute of Management offers seven (7) degree programs: Master in Business Administration, Executive Master in Business Administration, Master in Development Management, Master of Science in Innovation and Business, Master of Science in Data Science, Executive Master in Disaster Risk and Crisis Management, and Master in Entrepreneurship.
The Institute is also well known for open enrollment and customized executive programs for business and non-business organizations. It is committed towards making a difference in promoting the inclusive and sustainable development of Asian businesses and societies by developing transformative, professional, entrepreneurial, and socially responsible leaders and managers. To pursue this mission, AIM offers leading-edge, participant-centered, and technology-enabled teaching and learning environment. This is further complemented by the Institute’s promotion of impactful and relevant research and case writing. As a result, AIM attracts and develops an international faculty of distinctive excellence, supported by a highly skilled and trained staff, to deliver the highest quality education standards required by international accreditation bodies. As a world-class Institute, AIM nurtures and sustains a culture of excellence, professionalism, innovation, integrity, collaboration, and fairness.</t>
  </si>
  <si>
    <t>https://www.aacsb.edu/accredited/a/aston-university</t>
  </si>
  <si>
    <t>Blended/Hybrid
Exclusively Online
Fully Face-to-Face
Primarily Online</t>
  </si>
  <si>
    <t>www.aston.ac.uk</t>
  </si>
  <si>
    <t>Aston University
Aston Business School
Aston Triangle
Birmingham , United Kingdom
B4 7ET , United Kingdom</t>
  </si>
  <si>
    <t>United Kingdom</t>
  </si>
  <si>
    <t>https://www.aacsb.edu/accredited/a/athabasca-university</t>
  </si>
  <si>
    <t>business.athabascau.ca</t>
  </si>
  <si>
    <t>Athabasca University
Faculty of Business
201, 13220 St. Albert Trail
Edmonton , Canada
T8N 1B4 , Canada</t>
  </si>
  <si>
    <t>Canada</t>
  </si>
  <si>
    <t>https://www.aacsb.edu/accredited/a/auburn-university</t>
  </si>
  <si>
    <t>harbert.auburn.edu</t>
  </si>
  <si>
    <t>Auburn University
Raymond J. Harbert College of Business
Lowder Business Building, Suite 516
415 West Magnolia Avenue
Auburn , Alabama
36849-5240 , United States</t>
  </si>
  <si>
    <t>Accountancy
Business Administration
Business Analytics
Finance
Information Systems Management
Management
Marketing
Supply Chain Management</t>
  </si>
  <si>
    <t>Accounting
Business Administration
Finance
Information Systems Management
Supply Chain Management</t>
  </si>
  <si>
    <t>Finance
Information Systems Management
Management</t>
  </si>
  <si>
    <t>https://www.aacsb.edu/accredited/a/auburn-university-at-montgomery</t>
  </si>
  <si>
    <t>Blended/Hybrid
Exclusively Online
Fully Face-to-Face
Multi-Modal
Primarily Online</t>
  </si>
  <si>
    <t>business.aum.edu</t>
  </si>
  <si>
    <t>Auburn University at Montgomery
College of Business
PO Box 244023
Montgomery , Alabama
36124-4023 , United States</t>
  </si>
  <si>
    <t>Accounting
Enterprise Data Management and Application
Enterprise Network Management
Entrpreneurship
Finance
General Business
Hospitality and Tourism
Human Resource Management
Management
Marketing</t>
  </si>
  <si>
    <t>Accounting
General Business
Healthcare administration
Management Information Systems</t>
  </si>
  <si>
    <t>https://www.aacsb.edu/accredited/a/auckland-university-of-technology</t>
  </si>
  <si>
    <t>www.aut.ac.nz</t>
  </si>
  <si>
    <t>Auckland University of Technology
Business School
Private Bag 92006
42 Wakefield Street
Auckland , New Zealand
01142 , New Zealand</t>
  </si>
  <si>
    <t>New Zealand</t>
  </si>
  <si>
    <t>Accounting
Any business discipline
Economics
Finance
General Business
Human Resource Management and Employment Relations
Information Systems
International Business</t>
  </si>
  <si>
    <t>Accounting
Economics
Finance
Human Resource Management and Employment Relations
Information Systems
International Business and Strategy
Management and Leadership
Marketing</t>
  </si>
  <si>
    <t>Any business discipline</t>
  </si>
  <si>
    <t>1 Year
Full-Time
Part-Time</t>
  </si>
  <si>
    <t>https://www.aacsb.edu/accredited/a/audencia-eesc</t>
  </si>
  <si>
    <t>www.audencia.com</t>
  </si>
  <si>
    <t>Audencia E.E.S.C.
8 Route de la Joneliere, BP 31222
Nantes , France
44312 , France</t>
  </si>
  <si>
    <t>France</t>
  </si>
  <si>
    <t>Managment</t>
  </si>
  <si>
    <t>Agribusiness
Business Administration
Design
Digital Marketing
Energy
European management
Finance
International business
International management
International Management
Management
Risk
Sport management
Supply Chain</t>
  </si>
  <si>
    <t>CSR</t>
  </si>
  <si>
    <t>1 Year
Evenings and Weekends
Full-Time
Off Campus
Partnership
Part-Time</t>
  </si>
  <si>
    <t>https://www.aacsb.edu/accredited/a/augusta-university</t>
  </si>
  <si>
    <t>www.augusta.edu</t>
  </si>
  <si>
    <t>Augusta University
James M. Hull College of Business
1120 15th Street
Augusta , Georgia
30912 , United States</t>
  </si>
  <si>
    <t>Georgia</t>
  </si>
  <si>
    <t>Accounting
Applied Economic Analysis
Digital Marketing
Financial Services
General Business (Customized)
Healthcare Management</t>
  </si>
  <si>
    <t>General Bus
General Business</t>
  </si>
  <si>
    <t>https://www.aacsb.edu/accredited/b/bi-norwegian-business-school</t>
  </si>
  <si>
    <t>www.bi.edu</t>
  </si>
  <si>
    <t>BI Norwegian Business School
Nydalsveien 37
Oslo , Norway
N-0442 , Norway</t>
  </si>
  <si>
    <t>Norway</t>
  </si>
  <si>
    <t>8 majors
20 majors
Marketing, Finance, Shipping
NA</t>
  </si>
  <si>
    <t>Business
Economics, Finance, Marketing, Leadership and Change, Strategy, Logistics, Operations and Supply Chain Management, Accounting and Business Control
Management
NA</t>
  </si>
  <si>
    <t>Full-Time
Off Campus
Part-Time</t>
  </si>
  <si>
    <t>https://www.aacsb.edu/accredited/b/binus-business-school-bina-nusantara-university</t>
  </si>
  <si>
    <t>Blended/Hybrid
Fully Face-to-Face
Primarily Online</t>
  </si>
  <si>
    <t>bbs.binus.ac.id</t>
  </si>
  <si>
    <t>BINUS Business School, Bina Nusantara University
The Joseph Wibowo Center, Hang Lekir I No. 6
Senayan
Jakarta , Indonesia
10270 , Indonesia</t>
  </si>
  <si>
    <t>Indonesia</t>
  </si>
  <si>
    <t>Entrepreneurship
Management</t>
  </si>
  <si>
    <t>Evenings and Weekends
Full-Time
Part-Time</t>
  </si>
  <si>
    <t>https://www.aacsb.edu/accredited/b/babson-college</t>
  </si>
  <si>
    <t>www.babson.edu</t>
  </si>
  <si>
    <t>Babson College
231 Forest Street
Babson Park , Massachusetts
02457-0310 , United States</t>
  </si>
  <si>
    <t>Massachussetts</t>
  </si>
  <si>
    <t>Accounting
Business Analytics
Computational and Mathematical Finance
Economics
Entrepreneurship
Environmental Sustainability
Finance
Global and Regional Studies
Global Business Management
Historical &amp; Political Studies
Identity and Diversity
Information Technology Management
International Business Environment
Justice, Citizenship and Social Responsibility
Leadership
Legal Studies
Literary and Visual Arts
Marketing
Operations Management
Planning, Analysis and Control
Quantitative Methods
Real Estate
Retail Supply Chain Management
Social and Cultural Studies
Statistical Modeling
Strategic Management
Technology Entrepreneurship &amp; Design</t>
  </si>
  <si>
    <t xml:space="preserve">Advanced Entrepreneurial Leadership
Business Analytics
Entrepreneurial Leadership
Entrepreneurship
Finance
Global Management
Marketing
</t>
  </si>
  <si>
    <t>https://www.aacsb.edu/accredited/b/ball-state-university</t>
  </si>
  <si>
    <t>Blended/Hybrid
Fully Face-to-Face
Multi-Modal
Primarily Online</t>
  </si>
  <si>
    <t>www.bsu.edu</t>
  </si>
  <si>
    <t>Ball State University
The Miller College of Business
2000 West University Ave, WB 100
Muncie , Indiana
47306-0325 , United States</t>
  </si>
  <si>
    <t>Indiana</t>
  </si>
  <si>
    <t>Accounting
Business Administration
Business Analytics
Computer Information Systems
Economics
Entrepreneurship and Innovation
Finance
Human Resource Management
International Business
Logistics and Supply Chain Management
Marketing
Professional selling, tech and mgt
Risk Management and Insurance</t>
  </si>
  <si>
    <t>Accounting
Business Administration</t>
  </si>
  <si>
    <t>https://www.aacsb.edu/accredited/b/barry-university</t>
  </si>
  <si>
    <t>www.barry.edu</t>
  </si>
  <si>
    <t>Barry University
D. Inez Andreas School of Business
11300 North East Second Avenue
Miami Shores , Florida
33161-6695 , United States</t>
  </si>
  <si>
    <t>Florida</t>
  </si>
  <si>
    <t>Accounting
Business Administration
Finance
International Business
Management
Marketing</t>
  </si>
  <si>
    <t>Accounting
Finance
General
Health Services Administration
International Business
Management
Marketing</t>
  </si>
  <si>
    <t>https://www.aacsb.edu/accredited/b/baruch-college-the-city-university-of-new-york</t>
  </si>
  <si>
    <t>zicklin.baruch.cuny.edu</t>
  </si>
  <si>
    <t>Baruch College-The City University of New York
The Zicklin School of Business
One Bernard Baruch Way, Box B13-260
New York , New York
10010-5585 , United States</t>
  </si>
  <si>
    <t>Buisines &amp; Accounting</t>
  </si>
  <si>
    <t>Accountancy
Computer Information Systems
Economics
Entrepreneurship
Finance
Human Resource Management
Industrial/Organizational Psychology
International Business
Marketing Management
Operations Management
Real Estate
Statistics and Quantitative Modeling</t>
  </si>
  <si>
    <t>Accountancy (CPA Program)
Accounting (CPA Program)
All Majors
Business Analytics
Data Analytics
Decision Sciences
Economics
Entrepreneurship
Finance
Financial Risk Management
General MBA Option
Health Care Administration
Human Resource Management
Information Systems
International Business
Marketing
Operations Management
Organizational Behavior/Human Resource Management
Quantitative Methods and Modelling
Real Estate
Statistics
Sustainable Business
Taxation</t>
  </si>
  <si>
    <t>Accountancy
Finance
Information Systems
Management
Marketing
Operations &amp; Decision Analytics</t>
  </si>
  <si>
    <t>https://www.aacsb.edu/accredited/b/baylor-university</t>
  </si>
  <si>
    <t>www.baylor.edu</t>
  </si>
  <si>
    <t>Baylor University
1 Bear Pl Unit 98001
One Bear Place #98001
425 Speight
Waco , Texas
76798-8001 , United States</t>
  </si>
  <si>
    <t xml:space="preserve">Undergraduate
Master's
Doctoral
</t>
  </si>
  <si>
    <t>Accounting
Baylor Business Fellows
Computer Information Systems
Economics
Entrepreneurship and Corporate Innovation
Finance
Human Resource Management
Insurance-Risk Management
International Business
Management
Marketing
Professional Selling
Supply Chain Management
Teacher Certification Business Education</t>
  </si>
  <si>
    <t>Accounting
Buisness Adminestration
Business Administration
Economics
Executive MBA Program
Information Systems
Taxation</t>
  </si>
  <si>
    <t>Entrepreneurship
Hospital Administration
Information Systems</t>
  </si>
  <si>
    <t>Evenings and Weekends
Full-Time
Off Campus
Partnership
Part-Time</t>
  </si>
  <si>
    <t>At Baylor University's Hankamer School of Business our mission is to 
cultivate principled leaders and serve the global marketplace through 
transformational learning and impactful scholarship in a culture of 
innovation guided by Christian values. At Baylor integrity stands 
shoulder-to-shoulder with our analytic and strategic strengths. The 
School's top-ranked programs combine rigorous classroom learning, hands-on 
experience in the real world, a solid foundation in ethical values and a 
global outlook. In addition to robust programs in all major areas of 
business, we host nationally recognized specialized programs in Accounting, 
Entrepreneurship, Professional Selling, sports marketing and data analytics.</t>
  </si>
  <si>
    <t>https://www.aacsb.edu/accredited/b/beijing-institute-of-technology</t>
  </si>
  <si>
    <t>english.bit.edu.cn</t>
  </si>
  <si>
    <t>Beijing Institute of Technology
School of Management and Economics
5 South Zhongguancun Street
Haidian District , China (Mainland)
100081 , China (Mainland)</t>
  </si>
  <si>
    <t>China</t>
  </si>
  <si>
    <t>Accounting
Business Administration
Information Management and Information System
International Economics and Trade
International Economics and Trade (English)</t>
  </si>
  <si>
    <t>Applied Economics
Business Administration
Business Management
Executive Business Administration
Management Science and Engineering
Professional Accounting</t>
  </si>
  <si>
    <t>Applied Economics
Business Administration
Management Science and Engineering</t>
  </si>
  <si>
    <t>https://www.aacsb.edu/accredited/b/beijing-jiaotong-university</t>
  </si>
  <si>
    <t>www.bjtu.edu.cn</t>
  </si>
  <si>
    <t>Beijing Jiaotong University
School of Economics and Management
No. 3 Shangyuan Residence
Haidian District , China (Mainland)
100044 , China (Mainland)</t>
  </si>
  <si>
    <t>Accounting
Business Administration
Economics
Engineering Management
Finance
Financial Management
Information Management and Information System
Logistics Management
Security Management</t>
  </si>
  <si>
    <t>Accounting
Applied Statistics
Auditing
Business Administration
Engineering and Project Management
Engineering Management
Finance
General Management
Industrial Economics
Industrial Engineering and Management
Information Management
International Trade
Labor Economics
Logistics Engineering and Management
Logistics Management and Engineering
Management Science
Public Administration
Technology Economy and Management
Tourism Management</t>
  </si>
  <si>
    <t>Full-Time
Partnership
Part-Time</t>
  </si>
  <si>
    <t>https://www.aacsb.edu/accredited/b/bellarmine-university</t>
  </si>
  <si>
    <t>gradadmissions@bellarmine.edu</t>
  </si>
  <si>
    <t>Bellarmine University
W. Fielding Rubel School of Business
2001 Newburg Road
Louisville , Kentucky
40205-0671 , United States</t>
  </si>
  <si>
    <t>Kentucky</t>
  </si>
  <si>
    <t>https://www.aacsb.edu/accredited/b/belmont-university</t>
  </si>
  <si>
    <t>jennifer.fowler@belmont.edu</t>
  </si>
  <si>
    <t>Belmont University
Jack C. Massey College of Business
1900 Belmont Boulevard
Nashville , Tennesee
37212-3757 , United States</t>
  </si>
  <si>
    <t>Accounting
Business Systems and Analytics
Economics
Entrepreneurship
Finance
General Business
Hospitality and Tourism Management
International Business
Management
Marketing
Music Business</t>
  </si>
  <si>
    <t>Accounting
Business Intelligence
Entrepreneurship
Finance
General Business
Health Care Management
International Business
Marketing
Music Business
Negotiation and Mediation</t>
  </si>
  <si>
    <t>1 Year
Evenings and Weekends
Full-Time
Partnership
Part-Time</t>
  </si>
  <si>
    <t>https://www.aacsb.edu/accredited/b/bentley-university</t>
  </si>
  <si>
    <t>Fully Face-to-Face
Multi-Modal</t>
  </si>
  <si>
    <t>www.bentley.edu</t>
  </si>
  <si>
    <t>Bentley University
175 Forest Street
Rauch 310
Waltham , Massachusetts
02452-4705 , United States</t>
  </si>
  <si>
    <t>Accountancy
Business Economics
Computer Information Systems
Corporate Finance &amp; Accounting
Creative Industries
Diversity, Equity and Inclusion
Economics-Finance
Finance
Information Design &amp; Corporate Communication
Information Systems Audit &amp; Control
Management
Marketing
Professional Sales</t>
  </si>
  <si>
    <t>Accountancy
Accounting Analytics
Business Administration
Business Analytics
Finance
Human Factors in Information Design
Information Systems and Technology
Law and Taxation
Leadership
Marketing
Taxation</t>
  </si>
  <si>
    <t>Accountancy
Business</t>
  </si>
  <si>
    <t>Evenings and Weekends
Full-Time
Off Campus
Part-Time</t>
  </si>
  <si>
    <t>https://www.aacsb.edu/accredited/b/berry-college</t>
  </si>
  <si>
    <t>campbell.berry.edu</t>
  </si>
  <si>
    <t>Berry College
Campbell School of Business
PO Box 495024
2277 Martha Berry Highway
Mount Berry , Georgia
30149-5024 , United States</t>
  </si>
  <si>
    <t>Business Administration
International Business</t>
  </si>
  <si>
    <t>https://www.aacsb.edu/accredited/b/bilkent-university</t>
  </si>
  <si>
    <t>www.man.bilkent.edu.tr</t>
  </si>
  <si>
    <t>Bilkent University
Faculty of Business Administration
Ankara , Türkiye
06800 , Türkiye</t>
  </si>
  <si>
    <t>Türkiye</t>
  </si>
  <si>
    <t>ccounting
Decision Science Operations Management
Finance
Financial Management
General Business
Information Management
International Business Taxation
International Management
Marketing
Marketing Research
Strategy
Supply Chain Management</t>
  </si>
  <si>
    <t>Decision Science and Operations Management
Finance
Marketing</t>
  </si>
  <si>
    <t>Evenings and Weekends
Full-Time
Partnership</t>
  </si>
  <si>
    <t>https://www.aacsb.edu/accredited/b/binghamton-university-state-university-of-new-york</t>
  </si>
  <si>
    <t>som.binghamton.edu</t>
  </si>
  <si>
    <t>Binghamton University, State University of New York
School of Management
Academic A 120
PO Box 6000
Binghamton , New York
13902-6000 , United States</t>
  </si>
  <si>
    <t xml:space="preserve">United States </t>
  </si>
  <si>
    <t>Accounting
Business Administation
Business Administration
Business Adminstration</t>
  </si>
  <si>
    <t>Management</t>
  </si>
  <si>
    <t>https://www.aacsb.edu/accredited/b/birla-institute-of-management-technology-greater-noida</t>
  </si>
  <si>
    <t>www.bimtech.ac.in</t>
  </si>
  <si>
    <t>Birla Institute of Management Technology, Greater Noida
Plot No. 5, Knowledge Park II
Greater Noida , India
201306 , India</t>
  </si>
  <si>
    <t>https://www.aacsb.edu/accredited/b/black-hills-state-university</t>
  </si>
  <si>
    <t>www.bhsu.edu</t>
  </si>
  <si>
    <t>Black Hills State University
College of Business and Natural Sciences
1200 University Street, USB #9007
Spearfish , South Dakota
57799-9007 , United States</t>
  </si>
  <si>
    <t>South Dakota</t>
  </si>
  <si>
    <t>Business Administration
Professional Accountancy</t>
  </si>
  <si>
    <t>Applied Management</t>
  </si>
  <si>
    <t>Off Campus
Part-Time</t>
  </si>
  <si>
    <t>https://www.aacsb.edu/accredited/b/boise-state-university</t>
  </si>
  <si>
    <t>boisestate.edu</t>
  </si>
  <si>
    <t>Boise State University
College of Business and Economics
1910 University Drive
Boise , Idaho
83725-1600 , United States</t>
  </si>
  <si>
    <t>Idaho</t>
  </si>
  <si>
    <t>Accounting
Business Administration
Computer Information Systems
Economics
Entrepreneurship
Finance
Human Resource Management
International Business
Management
Management Operations
Marketing</t>
  </si>
  <si>
    <t>Accounting
Business Administration
Cybersecurity</t>
  </si>
  <si>
    <t>Full-Time
Off Campus
Partnership
Part-Time</t>
  </si>
  <si>
    <t>https://www.aacsb.edu/accredited/f/fairleigh-dickinson-university</t>
  </si>
  <si>
    <t>http://business.fdu.edu/</t>
  </si>
  <si>
    <t>Fairleigh Dickinson University
Silberman College of Business
H-DH2-11
1000 River Road
Teaneck , New Jersey
07666 , United States</t>
  </si>
  <si>
    <t>New Jersey</t>
  </si>
  <si>
    <t>Accounting
Business Administration
Entrepreneurship
Finance
Management
Marketing</t>
  </si>
  <si>
    <t>Accounting
Digital Marketing
Entrepreneurship
Finance
General Business
International Business
Management
Marketing
Mgmt for Executives
Mgmt Info Systems
Pharmaceutical Management
Supply Chain Management
Taxation</t>
  </si>
  <si>
    <t>https://www.aacsb.edu/accredited/f/farmer-school-of-business-miami-university</t>
  </si>
  <si>
    <t>http://miamioh.edu/fsb/</t>
  </si>
  <si>
    <t>Farmer School of Business, Miami University
800 East High Street
Oxford , Ohio
45056-9978 , United States</t>
  </si>
  <si>
    <t>Ohio</t>
  </si>
  <si>
    <t>Accountancy
Business Analytics
Business Economics
Finance
Human Capital Management &amp; Leadership
Information Systems &amp; CyberSecurity
Marketing
Real Estate
Supply Chain and Operations Management</t>
  </si>
  <si>
    <t>Accountancy
Business
Business Analytics
Strategic Management</t>
  </si>
  <si>
    <t>1 Year
Full-Time
Off Campus
Part-Time</t>
  </si>
  <si>
    <t>https://www.aacsb.edu/accredited/f/fayetteville-state-university</t>
  </si>
  <si>
    <t xml:space="preserve">www.uncfsu.edu </t>
  </si>
  <si>
    <t>Fayetteville State University
Broadwell College of Business and Economics
1200 Murchison Road
Fayetteville , North Carolina
28301 , United States</t>
  </si>
  <si>
    <t>https://www.aacsb.edu/accredited/f/feng-chia-university</t>
  </si>
  <si>
    <t>Blended/Hybrid
Fully Face-to-Face
Multi-Modal</t>
  </si>
  <si>
    <t>http://en.fcu.edu.tw/wSite/mp?mp=3</t>
  </si>
  <si>
    <t>Feng Chia University
Colleges of Business and Finance
No. 100 Wenhwa Road, Seatwen
Taichung City , Taiwan
40724 , Taiwan</t>
  </si>
  <si>
    <t>Taichung City</t>
  </si>
  <si>
    <t>Accounting
Econ/Managerial Economics
Finance
General Bus
Genral Bus
Insurance
International Bus
Management
Marketing
Quantitative Methods
Statistics
Taxation</t>
  </si>
  <si>
    <t>Accounting
Bus Law
Econ/ Managerial Economics
Econ/Managerial Economics
Finance
General Bus
Insurance
International Bus
Management
Marketing
Statistics
Taxation</t>
  </si>
  <si>
    <t>Finance
General Bus
Statistics</t>
  </si>
  <si>
    <t>https://www.aacsb.edu/accredited/f/florida-atlantic-university</t>
  </si>
  <si>
    <t>Exclusively Online
Fully Face-to-Face
Multi-Modal</t>
  </si>
  <si>
    <t>http://business.fau.edu/</t>
  </si>
  <si>
    <t>Florida Atlantic University
College of Business
BU 325
777 Glades Road
Boca Raton , Florida
33431-0991 , United States</t>
  </si>
  <si>
    <t>Accounting
Economics
Finance
General Economics
General Studies
Health Administration
Hospitality Management
International Business and Trade
Management
Management Information Systems
Marketing</t>
  </si>
  <si>
    <t>Accounting
Accounting Information Systems
Business Valuation
Economics
Entrepreneurial Management
Executive Master of Accounting
Finance
Forensic Accounting
Health Administration
Hospitality Management
Information Technology and Management
International Business
Management Information Systems
Marketing
Operations Management
Sport Management
Tax
Taxation</t>
  </si>
  <si>
    <t>Accounting
Executive
Finance
Information Technology and Operations Management
Management
Marketing</t>
  </si>
  <si>
    <t>https://www.aacsb.edu/accredited/f/florida-gulf-coast-university</t>
  </si>
  <si>
    <t>http://www.fgcu.edu/cob/</t>
  </si>
  <si>
    <t>Florida Gulf Coast University
Lutgert College of Business
10501 FGCU Boulevard South
Fort Myers , Florida
33965-6565 , United States</t>
  </si>
  <si>
    <t>Accounting
Analytics and Informatics
Computer Information Systems
Economics
Finance
Management
Marketing
Resort and Hospitality Administration
Supply Chain Management</t>
  </si>
  <si>
    <t>Accounting and Taxation
Business Administration
Information Systems and Analytics</t>
  </si>
  <si>
    <t>Evenings and Weekends
Part-Time</t>
  </si>
  <si>
    <t>https://www.aacsb.edu/accredited/f/florida-international-university</t>
  </si>
  <si>
    <t>https://business.fiu.edu/</t>
  </si>
  <si>
    <t>Florida International University
College of Business
11200 Southwest 8th Street, CBC 300
Miami , Florida
33199 , United States</t>
  </si>
  <si>
    <t xml:space="preserve">Undergraduate
Master's
Doctoral
 </t>
  </si>
  <si>
    <t>Accounting
Business Analytics
CIS/MIS
Finance
Human Resource Management
International Business
Logistics &amp; Supply Chain Management
Management
Marketing
Real Estate</t>
  </si>
  <si>
    <t>Accounting
Finance
Health Informatics &amp; Analytics
Healthcare Management
Human Resource Management
International Business
International Real Estate
Logistics &amp; Supply Chain Management
Management
Management Information Systems
Marketing</t>
  </si>
  <si>
    <t>Accounting
Finance (includes Banking)
Management
Management Information Systems
Management/HRM
Marketing</t>
  </si>
  <si>
    <t>https://www.aacsb.edu/accredited/f/florida-southern-college</t>
  </si>
  <si>
    <t>http://www.flsouthern.edu/business/</t>
  </si>
  <si>
    <t>Florida Southern College
Barney Barnett School of Business and Free Enterprise
111 Lake Hollingsworth Drive
Lakeland , Florida
33801 , United States</t>
  </si>
  <si>
    <t>Accounting
Business Administration
Business Analytics
Finance
Marketing
Sport Business Management</t>
  </si>
  <si>
    <t>Accounting
Business Administration</t>
  </si>
  <si>
    <t>https://www.aacsb.edu/accredited/f/florida-state-university</t>
  </si>
  <si>
    <t>https://business.fsu.edu/</t>
  </si>
  <si>
    <t xml:space="preserve">Florida State University
College of Business
314 Rovetta Business Annex
821 Academic Way, PO BOX 3061110
Tallahassee , Florida
32306-1110 , United States
</t>
  </si>
  <si>
    <t>Accounting
Business Administration
Finance
General Management
Human Resource Management
Management Information Systems
Marketing
Real Estate
Retail Management
Risk Management/Insurance
Sales</t>
  </si>
  <si>
    <t xml:space="preserve">Assurance and Advisory Services
Business Administration
Corporate Finance
Generalist
Management Information Systems
Risk Management/Insurance
Taxation </t>
  </si>
  <si>
    <t>Accounting
Finance
Management Information Systems
Marketing
Organizational Behavior
Risk Management/Insurance
Strategic Management</t>
  </si>
  <si>
    <t>https://www.aacsb.edu/accredited/f/fordham-university</t>
  </si>
  <si>
    <t>https://www.fordham.edu/business</t>
  </si>
  <si>
    <t>Fordham University
Gabelli School of Business
441 E. Fordham Road
Hughes Hall, Room 425
Bronx , New York
10458 , United States</t>
  </si>
  <si>
    <t>Accounting Information Systems
Applied Accounting and Finance
Business Administration
Finance
Global Business
Information Systems
Marketing
Public Accountancy
Public Accounting</t>
  </si>
  <si>
    <t>Accounting
Applied Statistics and Decision-Making
Business Analytics
Executive MBA
Full-Time MBA
Global Finance
Information Technology
JD/MBA
Management
Marketing Intelligence
Media Management
Professional MBA
Quantitative Finance
Strategic Marketing Communications
Taxation</t>
  </si>
  <si>
    <t>https://www.aacsb.edu/accredited/f/fort-lewis-college</t>
  </si>
  <si>
    <t>http://soba.fortlewis.edu/soba/index.asp</t>
  </si>
  <si>
    <t>Fort Lewis College
School of Business Administration
1000 Rim Drive
Durango , Colorado
81301-3999 , United States</t>
  </si>
  <si>
    <t>Colorado</t>
  </si>
  <si>
    <t xml:space="preserve">Undergraduate </t>
  </si>
  <si>
    <t>Accounting
Business Admin
Business Administration
CIS
Entrepreneurship / Small Business
Marketing</t>
  </si>
  <si>
    <t>https://www.aacsb.edu/accredited/f/francis-marion-university</t>
  </si>
  <si>
    <t>Multi-Modal
Primarily Online</t>
  </si>
  <si>
    <t>http://www.fmarion.edu/academics/-1999995982</t>
  </si>
  <si>
    <t xml:space="preserve">Francis Marion University
School of Business
Founders Hall, Office 259A
PO Box 100547
Florence , South Carolina
29501 , United States
</t>
  </si>
  <si>
    <t>South Carolina</t>
  </si>
  <si>
    <t>Accounting
Business Economics
Finance
General Business
Management
Marketing
MIS</t>
  </si>
  <si>
    <t xml:space="preserve">General Business
</t>
  </si>
  <si>
    <t>https://www.aacsb.edu/accredited/f/frankfurt-school-of-finance--management-ggmbh</t>
  </si>
  <si>
    <t>Fully Face-to-Face
Multi-Modal
Primarily Online</t>
  </si>
  <si>
    <t>http://www.frankfurt-school.de/</t>
  </si>
  <si>
    <t>Frankfurt School of Finance &amp; Management gGmbH
Adickesallee 32-34
Frankfurt , Germany
60322 , Germany</t>
  </si>
  <si>
    <t>Germany</t>
  </si>
  <si>
    <t>Frankfurt</t>
  </si>
  <si>
    <t>Business Administration
Computational Business Analytics
Finance and Management
Management</t>
  </si>
  <si>
    <t>Auditing
Business Administration
Business Research &amp; Analytics
Corporate Performance &amp; Restructuring
Customer Insights &amp; Analytics, Strategy &amp; Organization, Technology &amp; Operations, Digital Business, Business Analytics
Data Management
Data Science
Finance
General Business
General Management
Management
Sustainable Finance</t>
  </si>
  <si>
    <t xml:space="preserve">Accounting, Management, Finance
</t>
  </si>
  <si>
    <t>https://www.aacsb.edu/accredited/f/frostburg-state-university</t>
  </si>
  <si>
    <t>http://www.frostburg.edu/colleges/cob/</t>
  </si>
  <si>
    <t>Frostburg State University
College of Business
125 Guild Center
101 Braddock Road
Frostburg , Maryland
21532-1099 , United States</t>
  </si>
  <si>
    <t>Maryland</t>
  </si>
  <si>
    <t>Accounting
Business Administration
Economics</t>
  </si>
  <si>
    <t>https://www.aacsb.edu/accredited/f/fu-jen-catholic-university</t>
  </si>
  <si>
    <t>http://www.management.fju.edu.tw/index_en.php</t>
  </si>
  <si>
    <t>Fu Jen Catholic University
College of Management, Ricci Hall, Rm. LM210
510 Zhongzheng Rd., Xinzhuang Dist.,
New Taipei City , Taiwan
24205 , Taiwan</t>
  </si>
  <si>
    <t>New Taipei City</t>
  </si>
  <si>
    <t>Accounting
Business Administration
Finance and International Business
Information Management
Management
Statistics</t>
  </si>
  <si>
    <t>Accounting
Applied Statistics
Business Management
Finance
Global Entrepreneurial management and Business Administration
Information Management
International Business Management
Social Enterprise
Technology Management</t>
  </si>
  <si>
    <t>https://www.aacsb.edu/accredited/f/fudan-university</t>
  </si>
  <si>
    <t>http://www.fdsm.fudan.edu.cn/En/index.aspx</t>
  </si>
  <si>
    <t>Fudan University
School of Management
No. 670, Guo Shun Road
Yangpu District , China (Mainland)
200433 , China (Mainland)</t>
  </si>
  <si>
    <t>Yangpu District</t>
  </si>
  <si>
    <t>Accounting
Business Administration
Financial Management
Information Management &amp; Information Systems
Management Science
Marketing
Statistics</t>
  </si>
  <si>
    <t>Applied Economics
Applied Statistics
Business Administration
Executive Business Administration
Financial Management and Financial Engineering Management
Global Business and Management
international Business Management
Management Science and Engineering
professional accounting
Statistics</t>
  </si>
  <si>
    <t>Business Administration
Industrial Economics
Management Science and Engineering
Statistics</t>
  </si>
  <si>
    <t>https://www.aacsb.edu/accredited/f/fundao-getulio-vargas---so-paulo</t>
  </si>
  <si>
    <t>http://www.eaesp.fgvsp.br/</t>
  </si>
  <si>
    <t>Fundação Getulio Vargas - São Paulo
Escola de Administração de Empresas de São Paulo
Av. 9 de Julho, 2029 3º andar
São Paulo, SP CEP , Brazil
01313-902 , Brazil</t>
  </si>
  <si>
    <t>Brazil</t>
  </si>
  <si>
    <t>Sao Pualo</t>
  </si>
  <si>
    <t>Business Administration
Public Administration</t>
  </si>
  <si>
    <t>Business Administration
Finance and Controllership
Global Business Administration
Health Care Management
Hospital and Health Systems Administration
Information Technology
International Management
People Management
Public Policy and Management
Research Master in Business Administration
Research Master in Public Administration
Retail
Supply Chain
Sustainability</t>
  </si>
  <si>
    <t>https://www.aacsb.edu/accredited/f/fundao-getulio-vargas-rio-de-janeiro</t>
  </si>
  <si>
    <t>http://ebape.fgv.br/</t>
  </si>
  <si>
    <t>Fundação Getulio Vargas-Rio de Janeiro
EBAPE - Escola Brasileira de Administração Pública e de Empresas
Praia de Botafogo, 190 - 5h Floor
Rio de Janeiro , Brazil
22250-900 , Brazil</t>
  </si>
  <si>
    <t>Rio de Janeiro</t>
  </si>
  <si>
    <t>Administration
Business Administration
Business Management
Management
Public Administration</t>
  </si>
  <si>
    <t>Administration</t>
  </si>
  <si>
    <t>https://www.aacsb.edu/accredited/g/george-mason-university</t>
  </si>
  <si>
    <t>https://business.gmu.edu/</t>
  </si>
  <si>
    <t>George Mason University
School of Business
Mail Stop 1B1
4400 University Drive
Fairfax , Virginia
22030-4444 , United States</t>
  </si>
  <si>
    <t>Virginia</t>
  </si>
  <si>
    <t>Accounting
Analytics
Finance
Financial Planning
Human Resources
Information Systems
Marketing Research</t>
  </si>
  <si>
    <t>Accounting
Finance
Management
Strategy
Technology</t>
  </si>
  <si>
    <t>Strategy</t>
  </si>
  <si>
    <t>https://www.aacsb.edu/accredited/g/georgetown-university</t>
  </si>
  <si>
    <t>http://www.msb.edu/</t>
  </si>
  <si>
    <t>Georgetown University
McDonough School of Business
37th and O Street, NW
Washington , District of Columbia
20057-1147 , United States</t>
  </si>
  <si>
    <t>Accounting
Business and Global Affairs
Finance
Individualized Concentration
International Business Regional Studies
International Political Economy and Business
Management
Marketing
Operations and Information Management</t>
  </si>
  <si>
    <t>Data Analytics
Finance
General Management
International Business
International Executive Management
Leadership
Management</t>
  </si>
  <si>
    <t>https://www.aacsb.edu/accredited/g/georgia-college--state-university</t>
  </si>
  <si>
    <t>http://www.gcsu.edu/business/</t>
  </si>
  <si>
    <t>Georgia College &amp; State University
J. Whitney Bunting College of Business &amp; Technology
CBX 010
Milledgeville , Georgia
31061 , United States</t>
  </si>
  <si>
    <t>Accounting
Information Systems
Management
Marketing</t>
  </si>
  <si>
    <t>Accounting
Information Systems
Logistics
WebMBA</t>
  </si>
  <si>
    <t>https://www.aacsb.edu/accredited/g/georgia-gwinnett-college</t>
  </si>
  <si>
    <t>http://www.ggc.edu/</t>
  </si>
  <si>
    <t>Georgia Gwinnett College
School of Business
1000 University Center Lane
Lawrenceville , Georgia
30043 , United States</t>
  </si>
  <si>
    <t>Accounting
Economics
Finance
International Business
Management
Management Information Systems
Marketing
Supply Chain Management</t>
  </si>
  <si>
    <t>https://www.aacsb.edu/accredited/g/georgia-institute-of-technology</t>
  </si>
  <si>
    <t>http://www.mgt.gatech.edu/</t>
  </si>
  <si>
    <t>Georgia Institute of Technology
Ernest Scheller Jr. College of Business
800 West Peachtree Street Northwest
Atlanta , Georgia
30332 , United States</t>
  </si>
  <si>
    <t>Accounting
Business
Finance
Information Technology Management
Leading and Managing Human Capital
Management
Marketing
Operations and Supply Chain Management
Strategy &amp; Innovation</t>
  </si>
  <si>
    <t>Global Business
Management
Management of Technology</t>
  </si>
  <si>
    <t>https://www.aacsb.edu/accredited/g/georgia-southern-university</t>
  </si>
  <si>
    <t>https://parker.georgiasouthern.edu/</t>
  </si>
  <si>
    <t>Georgia Southern University
Parker College of Business
Statesboro , Georgia
30460-8002 , United States</t>
  </si>
  <si>
    <t>Accounting
Economics
Finance
Information Systems
Management
Marketing
Supply Chain Management</t>
  </si>
  <si>
    <t>Accounting
Applied Economics
Business Administration
online Accounting
WebMBA</t>
  </si>
  <si>
    <t>Logistics</t>
  </si>
  <si>
    <t>https://www.aacsb.edu/accredited/g/georgia-southwestern-state-university</t>
  </si>
  <si>
    <t>http://gsw.edu/Academics/Schools-and-Departments/School-of-Business-Administration/index</t>
  </si>
  <si>
    <t>Georgia Southwestern State University
Georgia
United States</t>
  </si>
  <si>
    <t>https://www.aacsb.edu/accredited/g/georgia-state-university</t>
  </si>
  <si>
    <t>http://robinson.gsu.edu/</t>
  </si>
  <si>
    <t>Georgia State University
J. Mack Robinson College of Business
PO Box 3989
35 Broad Street, Room 718
Atlanta , Georgia
30302-3989 , United States</t>
  </si>
  <si>
    <t>Accounting
Actuarial Science
CIS/MIS
Computer Information Systems
Economics
Entrepreneurship
Finance
Hospitality Administration
Managerial Sciences
Marketing
Real Estate
Risk Management and Insurance</t>
  </si>
  <si>
    <t>Accounting
Actuarial Science
Business Administration
CIS
Corporate Real Estate
Data Science &amp; Analytics
Finance
Global Hospitality Management
Health Administration
International Business
Marketing
Quantitative Risk Analysis and Management
Taxation</t>
  </si>
  <si>
    <t>Accounting
Business Administration
Computer Information Systems
Finance
Marketing
Organizational Behavior/Human Resource Management
Real Estate
Risk Management and Insurance
Strategic Management</t>
  </si>
  <si>
    <t>https://www.aacsb.edu/accredited/g/ghent-university</t>
  </si>
  <si>
    <t>http://www.ugent.be/eb</t>
  </si>
  <si>
    <t>Ghent University
Faculty of Economics and Business Administration
Tweekerkenstraat 2
VAT-number BE0248.015.142
Ghent , Belgium
B-9000 , Belgium</t>
  </si>
  <si>
    <t>Belgium</t>
  </si>
  <si>
    <t>Ghent</t>
  </si>
  <si>
    <t>https://www.aacsb.edu/accredited/g/goethe-university-frankfurt</t>
  </si>
  <si>
    <t>http://www.wiwi.uni-frankfurt.de/en/home.html</t>
  </si>
  <si>
    <t>Goethe University Frankfurt
Faculty of Economics and Business
Campus Westend, Dean's Office
Theodor-W.-Adorno-Platz 4
Frankfurt am Main , Germany
60629 , Germany</t>
  </si>
  <si>
    <t>Frankfurt am Main</t>
  </si>
  <si>
    <t>https://www.aacsb.edu/accredited/g/gonzaga-university</t>
  </si>
  <si>
    <t>http://www.gonzaga.edu/SBA</t>
  </si>
  <si>
    <t>Gonzaga University
School of Business Administration
502 East Boone Avenue
Jepson Center
Spokane , Washington
99258-0009 , United States</t>
  </si>
  <si>
    <t>Washington</t>
  </si>
  <si>
    <t>Accounting
General Business</t>
  </si>
  <si>
    <t>https://www.aacsb.edu/accredited/g/gordon-institute-of-business-science-university-of-pretoria</t>
  </si>
  <si>
    <t>http://www.gibs.co.za/</t>
  </si>
  <si>
    <t>Gordon Institute of Business Science, University of Pretoria
P.O. Box 787602
P.O. Box 787602
Gauteng
Sandton , South Africa
2146 , South Africa</t>
  </si>
  <si>
    <t>South Africa</t>
  </si>
  <si>
    <t>Sandton</t>
  </si>
  <si>
    <t>Corporate Strategy
General Business
International Business</t>
  </si>
  <si>
    <t>page 23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</si>
</sst>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yyyy"/>
  </numFmts>
  <fonts count="23">
    <font>
      <sz val="10.0"/>
      <color rgb="FF000000"/>
      <name val="Arial"/>
      <scheme val="minor"/>
    </font>
    <font>
      <color theme="1"/>
      <name val="Arial"/>
      <scheme val="minor"/>
    </font>
    <font>
      <u/>
      <color rgb="FF0000FF"/>
    </font>
    <font>
      <b/>
      <color theme="1"/>
      <name val="Arial"/>
      <scheme val="minor"/>
    </font>
    <font>
      <b/>
      <color rgb="FFFF0000"/>
      <name val="Arial"/>
      <scheme val="minor"/>
    </font>
    <font>
      <u/>
      <color rgb="FF0000FF"/>
    </font>
    <font>
      <color rgb="FF000000"/>
      <name val="Arial"/>
      <scheme val="minor"/>
    </font>
    <font>
      <u/>
      <color rgb="FF0000FF"/>
    </font>
    <font>
      <sz val="9.0"/>
      <color rgb="FF000000"/>
      <name val="Arial"/>
      <scheme val="minor"/>
    </font>
    <font>
      <u/>
      <color rgb="FF0000FF"/>
    </font>
    <font>
      <u/>
      <color rgb="FF0000FF"/>
    </font>
    <font>
      <u/>
      <sz val="14.0"/>
      <color rgb="FF1B1B1B"/>
    </font>
    <font>
      <b/>
      <color rgb="FF000000"/>
      <name val="Arial"/>
      <scheme val="minor"/>
    </font>
    <font>
      <u/>
      <color rgb="FF0563C1"/>
      <name val="Arial"/>
      <scheme val="minor"/>
    </font>
    <font>
      <u/>
      <sz val="11.0"/>
      <color rgb="FF0563C1"/>
      <name val="Arial"/>
      <scheme val="minor"/>
    </font>
    <font>
      <sz val="11.0"/>
      <color rgb="FF000000"/>
      <name val="Arial"/>
      <scheme val="minor"/>
    </font>
    <font>
      <color rgb="FF000000"/>
      <name val="&quot;Times New Roman&quot;"/>
    </font>
    <font>
      <u/>
      <sz val="11.0"/>
      <color rgb="FF0563C1"/>
      <name val="Calibri"/>
    </font>
    <font>
      <u/>
      <sz val="11.0"/>
      <color rgb="FF0563C1"/>
      <name val="Calibri"/>
    </font>
    <font>
      <sz val="11.0"/>
      <color rgb="FF000000"/>
      <name val="Calibri"/>
    </font>
    <font>
      <u/>
      <sz val="11.0"/>
      <color rgb="FF0563C1"/>
      <name val="Calibri"/>
    </font>
    <font>
      <u/>
      <sz val="11.0"/>
      <color rgb="FF0563C1"/>
      <name val="Calibri"/>
    </font>
    <font>
      <u/>
      <sz val="11.0"/>
      <color rgb="FF0563C1"/>
      <name val="Calibri"/>
    </font>
  </fonts>
  <fills count="6">
    <fill>
      <patternFill patternType="none"/>
    </fill>
    <fill>
      <patternFill patternType="lightGray"/>
    </fill>
    <fill>
      <patternFill patternType="solid">
        <fgColor rgb="FF00FFFF"/>
        <bgColor rgb="FF00FFFF"/>
      </patternFill>
    </fill>
    <fill>
      <patternFill patternType="solid">
        <fgColor rgb="FFFF0000"/>
        <bgColor rgb="FFFF0000"/>
      </patternFill>
    </fill>
    <fill>
      <patternFill patternType="solid">
        <fgColor rgb="FFFFFFFF"/>
        <bgColor rgb="FFFFFFFF"/>
      </patternFill>
    </fill>
    <fill>
      <patternFill patternType="solid">
        <fgColor rgb="FFF5F5F5"/>
        <bgColor rgb="FFF5F5F5"/>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horizontal="left" readingOrder="0"/>
    </xf>
    <xf borderId="1" fillId="2" fontId="3" numFmtId="0" xfId="0" applyAlignment="1" applyBorder="1" applyFill="1" applyFont="1">
      <alignment readingOrder="0"/>
    </xf>
    <xf borderId="0" fillId="0" fontId="3" numFmtId="0" xfId="0" applyAlignment="1" applyFont="1">
      <alignment readingOrder="0"/>
    </xf>
    <xf borderId="0" fillId="0" fontId="3" numFmtId="0" xfId="0" applyAlignment="1" applyFont="1">
      <alignment horizontal="center" readingOrder="0" shrinkToFit="0" vertical="center" wrapText="1"/>
    </xf>
    <xf borderId="0" fillId="0" fontId="3" numFmtId="0" xfId="0" applyFont="1"/>
    <xf borderId="0" fillId="0" fontId="3" numFmtId="165" xfId="0" applyAlignment="1" applyFont="1" applyNumberFormat="1">
      <alignment readingOrder="0"/>
    </xf>
    <xf borderId="0" fillId="3" fontId="3" numFmtId="0" xfId="0" applyAlignment="1" applyFill="1" applyFont="1">
      <alignment readingOrder="0"/>
    </xf>
    <xf borderId="0" fillId="0" fontId="4" numFmtId="0" xfId="0" applyAlignment="1" applyFont="1">
      <alignment readingOrder="0"/>
    </xf>
    <xf borderId="0" fillId="0" fontId="3" numFmtId="0" xfId="0" applyAlignment="1" applyFont="1">
      <alignment readingOrder="0" shrinkToFit="0" wrapText="0"/>
    </xf>
    <xf borderId="0" fillId="0" fontId="3" numFmtId="0" xfId="0" applyAlignment="1" applyFont="1">
      <alignment horizontal="center" readingOrder="0" shrinkToFit="0" vertical="center" wrapText="0"/>
    </xf>
    <xf borderId="0" fillId="0" fontId="1"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shrinkToFit="0" wrapText="0"/>
    </xf>
    <xf borderId="0" fillId="0" fontId="1" numFmtId="0" xfId="0" applyAlignment="1" applyFont="1">
      <alignment horizontal="center" readingOrder="0" shrinkToFit="0" vertical="center" wrapText="0"/>
    </xf>
    <xf borderId="0" fillId="0" fontId="1" numFmtId="3" xfId="0" applyAlignment="1" applyFont="1" applyNumberFormat="1">
      <alignment readingOrder="0" shrinkToFit="0" wrapText="0"/>
    </xf>
    <xf borderId="0" fillId="0" fontId="1" numFmtId="0" xfId="0" applyAlignment="1" applyFont="1">
      <alignment shrinkToFit="0" wrapText="0"/>
    </xf>
    <xf borderId="0" fillId="4" fontId="6" numFmtId="0" xfId="0" applyAlignment="1" applyFill="1" applyFont="1">
      <alignment horizontal="left" readingOrder="0" shrinkToFit="0" wrapText="0"/>
    </xf>
    <xf borderId="0" fillId="0" fontId="7" numFmtId="0" xfId="0" applyAlignment="1" applyFont="1">
      <alignment readingOrder="0" shrinkToFit="0" wrapText="0"/>
    </xf>
    <xf borderId="0" fillId="4" fontId="8"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horizontal="center" shrinkToFit="0" vertical="center" wrapText="0"/>
    </xf>
    <xf borderId="0" fillId="0" fontId="1" numFmtId="0" xfId="0" applyAlignment="1" applyFont="1">
      <alignment horizontal="left" shrinkToFit="0" wrapText="0"/>
    </xf>
    <xf borderId="0" fillId="0" fontId="1" numFmtId="0" xfId="0" applyAlignment="1" applyFont="1">
      <alignment readingOrder="0" shrinkToFit="0" wrapText="1"/>
    </xf>
    <xf borderId="0" fillId="0" fontId="9" numFmtId="0" xfId="0" applyAlignment="1" applyFont="1">
      <alignment readingOrder="0" shrinkToFit="0" wrapText="1"/>
    </xf>
    <xf borderId="0" fillId="0" fontId="1" numFmtId="0" xfId="0" applyAlignment="1" applyFont="1">
      <alignment shrinkToFit="0" wrapText="1"/>
    </xf>
    <xf borderId="0" fillId="0" fontId="1" numFmtId="3" xfId="0" applyAlignment="1" applyFont="1" applyNumberFormat="1">
      <alignment readingOrder="0" shrinkToFit="0" wrapText="1"/>
    </xf>
    <xf borderId="0" fillId="0" fontId="1" numFmtId="0" xfId="0" applyAlignment="1" applyFont="1">
      <alignment horizontal="center" readingOrder="0" shrinkToFit="0" vertical="center" wrapText="1"/>
    </xf>
    <xf borderId="0" fillId="0" fontId="10" numFmtId="0" xfId="0" applyAlignment="1" applyFont="1">
      <alignment readingOrder="0" shrinkToFit="0" wrapText="1"/>
    </xf>
    <xf borderId="0" fillId="4" fontId="8" numFmtId="0" xfId="0" applyAlignment="1" applyFont="1">
      <alignment horizontal="center" shrinkToFit="0" vertical="center" wrapText="1"/>
    </xf>
    <xf borderId="0" fillId="0" fontId="1" numFmtId="0" xfId="0" applyFont="1"/>
    <xf borderId="0" fillId="5" fontId="11" numFmtId="0" xfId="0" applyAlignment="1" applyFill="1" applyFont="1">
      <alignment readingOrder="0" shrinkToFit="0" wrapText="1"/>
    </xf>
    <xf borderId="1" fillId="0" fontId="12" numFmtId="0" xfId="0" applyAlignment="1" applyBorder="1" applyFont="1">
      <alignment horizontal="center" readingOrder="0" shrinkToFit="0" wrapText="1"/>
    </xf>
    <xf borderId="2" fillId="0" fontId="12" numFmtId="0" xfId="0" applyAlignment="1" applyBorder="1" applyFont="1">
      <alignment horizontal="center" readingOrder="0" shrinkToFit="0" wrapText="1"/>
    </xf>
    <xf borderId="2" fillId="0" fontId="12" numFmtId="0" xfId="0" applyAlignment="1" applyBorder="1" applyFont="1">
      <alignment horizontal="center" readingOrder="0"/>
    </xf>
    <xf borderId="3" fillId="0" fontId="6" numFmtId="0" xfId="0" applyAlignment="1" applyBorder="1" applyFont="1">
      <alignment horizontal="left" readingOrder="0" shrinkToFit="0" wrapText="1"/>
    </xf>
    <xf borderId="4" fillId="0" fontId="6" numFmtId="0" xfId="0" applyAlignment="1" applyBorder="1" applyFont="1">
      <alignment horizontal="left" shrinkToFit="0" wrapText="1"/>
    </xf>
    <xf borderId="4" fillId="0" fontId="6" numFmtId="0" xfId="0" applyAlignment="1" applyBorder="1" applyFont="1">
      <alignment horizontal="left" readingOrder="0" shrinkToFit="0" wrapText="1"/>
    </xf>
    <xf borderId="4" fillId="0" fontId="6" numFmtId="3" xfId="0" applyAlignment="1" applyBorder="1" applyFont="1" applyNumberFormat="1">
      <alignment horizontal="left" readingOrder="0" shrinkToFit="0" wrapText="1"/>
    </xf>
    <xf borderId="4" fillId="0" fontId="13" numFmtId="0" xfId="0" applyAlignment="1" applyBorder="1" applyFont="1">
      <alignment horizontal="left" readingOrder="0" shrinkToFit="0" wrapText="1"/>
    </xf>
    <xf borderId="4" fillId="0" fontId="6" numFmtId="0" xfId="0" applyAlignment="1" applyBorder="1" applyFont="1">
      <alignment horizontal="left" readingOrder="0"/>
    </xf>
    <xf borderId="4" fillId="0" fontId="6" numFmtId="0" xfId="0" applyAlignment="1" applyBorder="1" applyFont="1">
      <alignment horizontal="left"/>
    </xf>
    <xf borderId="0" fillId="0" fontId="6" numFmtId="0" xfId="0" applyAlignment="1" applyFont="1">
      <alignment shrinkToFit="0" vertical="bottom" wrapText="1"/>
    </xf>
    <xf borderId="2" fillId="0" fontId="6" numFmtId="0" xfId="0" applyAlignment="1" applyBorder="1" applyFont="1">
      <alignment shrinkToFit="0" vertical="bottom" wrapText="1"/>
    </xf>
    <xf borderId="4" fillId="0" fontId="14" numFmtId="0" xfId="0" applyAlignment="1" applyBorder="1" applyFont="1">
      <alignment horizontal="left" readingOrder="0" shrinkToFit="0" wrapText="1"/>
    </xf>
    <xf borderId="0" fillId="0" fontId="15" numFmtId="0" xfId="0" applyAlignment="1" applyFont="1">
      <alignment shrinkToFit="0" vertical="bottom" wrapText="1"/>
    </xf>
    <xf borderId="2" fillId="0" fontId="15" numFmtId="0" xfId="0" applyAlignment="1" applyBorder="1" applyFont="1">
      <alignment shrinkToFit="0" vertical="bottom" wrapText="1"/>
    </xf>
    <xf borderId="2" fillId="0" fontId="6" numFmtId="0" xfId="0" applyAlignment="1" applyBorder="1" applyFont="1">
      <alignment horizontal="left" shrinkToFit="0" wrapText="1"/>
    </xf>
    <xf borderId="3" fillId="0" fontId="6" numFmtId="0" xfId="0" applyAlignment="1" applyBorder="1" applyFont="1">
      <alignment horizontal="left" shrinkToFit="0" wrapText="1"/>
    </xf>
    <xf borderId="2" fillId="0" fontId="6" numFmtId="0" xfId="0" applyAlignment="1" applyBorder="1" applyFont="1">
      <alignment horizontal="left" readingOrder="0" shrinkToFit="0" wrapText="1"/>
    </xf>
    <xf borderId="3" fillId="0" fontId="16" numFmtId="0" xfId="0" applyAlignment="1" applyBorder="1" applyFont="1">
      <alignment horizontal="left" readingOrder="0" shrinkToFit="0" wrapText="1"/>
    </xf>
    <xf borderId="2" fillId="0" fontId="16" numFmtId="0" xfId="0" applyAlignment="1" applyBorder="1" applyFont="1">
      <alignment horizontal="left" shrinkToFit="0" wrapText="1"/>
    </xf>
    <xf borderId="4" fillId="0" fontId="16" numFmtId="0" xfId="0" applyAlignment="1" applyBorder="1" applyFont="1">
      <alignment horizontal="left" readingOrder="0" shrinkToFit="0" wrapText="1"/>
    </xf>
    <xf borderId="4" fillId="0" fontId="16" numFmtId="3" xfId="0" applyAlignment="1" applyBorder="1" applyFont="1" applyNumberFormat="1">
      <alignment horizontal="left" readingOrder="0" shrinkToFit="0" wrapText="1"/>
    </xf>
    <xf borderId="4" fillId="0" fontId="16" numFmtId="0" xfId="0" applyAlignment="1" applyBorder="1" applyFont="1">
      <alignment horizontal="left" shrinkToFit="0" wrapText="1"/>
    </xf>
    <xf borderId="4" fillId="0" fontId="17" numFmtId="0" xfId="0" applyAlignment="1" applyBorder="1" applyFont="1">
      <alignment horizontal="left" readingOrder="0" shrinkToFit="0" wrapText="1"/>
    </xf>
    <xf borderId="4" fillId="0" fontId="16" numFmtId="0" xfId="0" applyAlignment="1" applyBorder="1" applyFont="1">
      <alignment horizontal="center" readingOrder="0" shrinkToFit="0" vertical="center" wrapText="1"/>
    </xf>
    <xf borderId="4" fillId="0" fontId="16" numFmtId="0" xfId="0" applyAlignment="1" applyBorder="1" applyFont="1">
      <alignment horizontal="left" readingOrder="0"/>
    </xf>
    <xf borderId="4" fillId="0" fontId="16" numFmtId="0" xfId="0" applyAlignment="1" applyBorder="1" applyFont="1">
      <alignment horizontal="left"/>
    </xf>
    <xf borderId="4" fillId="0" fontId="18" numFmtId="0" xfId="0" applyAlignment="1" applyBorder="1" applyFont="1">
      <alignment horizontal="left" shrinkToFit="0" wrapText="1"/>
    </xf>
    <xf borderId="0" fillId="0" fontId="19" numFmtId="0" xfId="0" applyAlignment="1" applyFont="1">
      <alignment shrinkToFit="0" vertical="bottom" wrapText="1"/>
    </xf>
    <xf borderId="2" fillId="0" fontId="19" numFmtId="0" xfId="0" applyAlignment="1" applyBorder="1" applyFont="1">
      <alignment shrinkToFit="0" vertical="bottom" wrapText="1"/>
    </xf>
    <xf borderId="0" fillId="0" fontId="20" numFmtId="0" xfId="0" applyAlignment="1" applyFont="1">
      <alignment horizontal="left" readingOrder="0" shrinkToFit="0" wrapText="1"/>
    </xf>
    <xf borderId="3" fillId="0" fontId="21" numFmtId="0" xfId="0" applyAlignment="1" applyBorder="1" applyFont="1">
      <alignment horizontal="left" readingOrder="0" shrinkToFit="0" wrapText="1"/>
    </xf>
    <xf borderId="2" fillId="0" fontId="22" numFmtId="0" xfId="0" applyAlignment="1" applyBorder="1" applyFont="1">
      <alignment horizontal="left" readingOrder="0" shrinkToFit="0" wrapText="1"/>
    </xf>
    <xf borderId="3" fillId="0" fontId="16" numFmtId="0" xfId="0" applyAlignment="1" applyBorder="1" applyFont="1">
      <alignment horizontal="left" shrinkToFit="0" wrapText="1"/>
    </xf>
    <xf borderId="4" fillId="0" fontId="16" numFmtId="0" xfId="0" applyAlignment="1" applyBorder="1" applyFont="1">
      <alignment horizontal="center" shrinkToFit="0" vertical="center" wrapText="1"/>
    </xf>
    <xf borderId="0" fillId="0"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40" Type="http://schemas.openxmlformats.org/officeDocument/2006/relationships/image" Target="../media/image42.png"/><Relationship Id="rId42" Type="http://schemas.openxmlformats.org/officeDocument/2006/relationships/image" Target="../media/image39.png"/><Relationship Id="rId41" Type="http://schemas.openxmlformats.org/officeDocument/2006/relationships/image" Target="../media/image34.png"/><Relationship Id="rId44" Type="http://schemas.openxmlformats.org/officeDocument/2006/relationships/image" Target="../media/image44.png"/><Relationship Id="rId43" Type="http://schemas.openxmlformats.org/officeDocument/2006/relationships/image" Target="../media/image63.png"/><Relationship Id="rId46" Type="http://schemas.openxmlformats.org/officeDocument/2006/relationships/image" Target="../media/image31.jpg"/><Relationship Id="rId45" Type="http://schemas.openxmlformats.org/officeDocument/2006/relationships/image" Target="../media/image38.jpg"/><Relationship Id="rId1" Type="http://schemas.openxmlformats.org/officeDocument/2006/relationships/image" Target="../media/image23.png"/><Relationship Id="rId2" Type="http://schemas.openxmlformats.org/officeDocument/2006/relationships/image" Target="../media/image21.png"/><Relationship Id="rId3" Type="http://schemas.openxmlformats.org/officeDocument/2006/relationships/image" Target="../media/image10.png"/><Relationship Id="rId4" Type="http://schemas.openxmlformats.org/officeDocument/2006/relationships/image" Target="../media/image22.jpg"/><Relationship Id="rId9" Type="http://schemas.openxmlformats.org/officeDocument/2006/relationships/image" Target="../media/image9.jpg"/><Relationship Id="rId48" Type="http://schemas.openxmlformats.org/officeDocument/2006/relationships/image" Target="../media/image64.png"/><Relationship Id="rId47" Type="http://schemas.openxmlformats.org/officeDocument/2006/relationships/image" Target="../media/image50.jpg"/><Relationship Id="rId49" Type="http://schemas.openxmlformats.org/officeDocument/2006/relationships/image" Target="../media/image41.jpg"/><Relationship Id="rId5" Type="http://schemas.openxmlformats.org/officeDocument/2006/relationships/image" Target="../media/image8.png"/><Relationship Id="rId6" Type="http://schemas.openxmlformats.org/officeDocument/2006/relationships/image" Target="../media/image12.jpg"/><Relationship Id="rId7" Type="http://schemas.openxmlformats.org/officeDocument/2006/relationships/image" Target="../media/image3.png"/><Relationship Id="rId8" Type="http://schemas.openxmlformats.org/officeDocument/2006/relationships/image" Target="../media/image17.jpg"/><Relationship Id="rId73" Type="http://schemas.openxmlformats.org/officeDocument/2006/relationships/image" Target="../media/image68.png"/><Relationship Id="rId72" Type="http://schemas.openxmlformats.org/officeDocument/2006/relationships/image" Target="../media/image66.png"/><Relationship Id="rId31" Type="http://schemas.openxmlformats.org/officeDocument/2006/relationships/image" Target="../media/image33.jpg"/><Relationship Id="rId75" Type="http://schemas.openxmlformats.org/officeDocument/2006/relationships/image" Target="../media/image77.png"/><Relationship Id="rId30" Type="http://schemas.openxmlformats.org/officeDocument/2006/relationships/image" Target="../media/image36.jpg"/><Relationship Id="rId74" Type="http://schemas.openxmlformats.org/officeDocument/2006/relationships/image" Target="../media/image73.png"/><Relationship Id="rId33" Type="http://schemas.openxmlformats.org/officeDocument/2006/relationships/image" Target="../media/image55.jpg"/><Relationship Id="rId32" Type="http://schemas.openxmlformats.org/officeDocument/2006/relationships/image" Target="../media/image32.png"/><Relationship Id="rId76" Type="http://schemas.openxmlformats.org/officeDocument/2006/relationships/image" Target="../media/image75.png"/><Relationship Id="rId35" Type="http://schemas.openxmlformats.org/officeDocument/2006/relationships/image" Target="../media/image37.png"/><Relationship Id="rId34" Type="http://schemas.openxmlformats.org/officeDocument/2006/relationships/image" Target="../media/image29.png"/><Relationship Id="rId71" Type="http://schemas.openxmlformats.org/officeDocument/2006/relationships/image" Target="../media/image74.jpg"/><Relationship Id="rId70" Type="http://schemas.openxmlformats.org/officeDocument/2006/relationships/image" Target="../media/image72.png"/><Relationship Id="rId37" Type="http://schemas.openxmlformats.org/officeDocument/2006/relationships/image" Target="../media/image43.jpg"/><Relationship Id="rId36" Type="http://schemas.openxmlformats.org/officeDocument/2006/relationships/image" Target="../media/image28.png"/><Relationship Id="rId39" Type="http://schemas.openxmlformats.org/officeDocument/2006/relationships/image" Target="../media/image40.png"/><Relationship Id="rId38" Type="http://schemas.openxmlformats.org/officeDocument/2006/relationships/image" Target="../media/image53.png"/><Relationship Id="rId62" Type="http://schemas.openxmlformats.org/officeDocument/2006/relationships/image" Target="../media/image56.jpg"/><Relationship Id="rId61" Type="http://schemas.openxmlformats.org/officeDocument/2006/relationships/image" Target="../media/image71.jpg"/><Relationship Id="rId20" Type="http://schemas.openxmlformats.org/officeDocument/2006/relationships/image" Target="../media/image14.png"/><Relationship Id="rId64" Type="http://schemas.openxmlformats.org/officeDocument/2006/relationships/image" Target="../media/image67.png"/><Relationship Id="rId63" Type="http://schemas.openxmlformats.org/officeDocument/2006/relationships/image" Target="../media/image51.jpg"/><Relationship Id="rId22" Type="http://schemas.openxmlformats.org/officeDocument/2006/relationships/image" Target="../media/image7.jpg"/><Relationship Id="rId66" Type="http://schemas.openxmlformats.org/officeDocument/2006/relationships/image" Target="../media/image76.png"/><Relationship Id="rId21" Type="http://schemas.openxmlformats.org/officeDocument/2006/relationships/image" Target="../media/image18.png"/><Relationship Id="rId65" Type="http://schemas.openxmlformats.org/officeDocument/2006/relationships/image" Target="../media/image60.png"/><Relationship Id="rId24" Type="http://schemas.openxmlformats.org/officeDocument/2006/relationships/image" Target="../media/image5.png"/><Relationship Id="rId68" Type="http://schemas.openxmlformats.org/officeDocument/2006/relationships/image" Target="../media/image70.png"/><Relationship Id="rId23" Type="http://schemas.openxmlformats.org/officeDocument/2006/relationships/image" Target="../media/image26.png"/><Relationship Id="rId67" Type="http://schemas.openxmlformats.org/officeDocument/2006/relationships/image" Target="../media/image57.png"/><Relationship Id="rId60" Type="http://schemas.openxmlformats.org/officeDocument/2006/relationships/image" Target="../media/image65.png"/><Relationship Id="rId26" Type="http://schemas.openxmlformats.org/officeDocument/2006/relationships/image" Target="../media/image30.jpg"/><Relationship Id="rId25" Type="http://schemas.openxmlformats.org/officeDocument/2006/relationships/image" Target="../media/image27.png"/><Relationship Id="rId69" Type="http://schemas.openxmlformats.org/officeDocument/2006/relationships/image" Target="../media/image61.png"/><Relationship Id="rId28" Type="http://schemas.openxmlformats.org/officeDocument/2006/relationships/image" Target="../media/image20.png"/><Relationship Id="rId27" Type="http://schemas.openxmlformats.org/officeDocument/2006/relationships/image" Target="../media/image46.jpg"/><Relationship Id="rId29" Type="http://schemas.openxmlformats.org/officeDocument/2006/relationships/image" Target="../media/image35.jpg"/><Relationship Id="rId51" Type="http://schemas.openxmlformats.org/officeDocument/2006/relationships/image" Target="../media/image49.jpg"/><Relationship Id="rId50" Type="http://schemas.openxmlformats.org/officeDocument/2006/relationships/image" Target="../media/image45.jpg"/><Relationship Id="rId53" Type="http://schemas.openxmlformats.org/officeDocument/2006/relationships/image" Target="../media/image47.png"/><Relationship Id="rId52" Type="http://schemas.openxmlformats.org/officeDocument/2006/relationships/image" Target="../media/image52.png"/><Relationship Id="rId11" Type="http://schemas.openxmlformats.org/officeDocument/2006/relationships/image" Target="../media/image16.jpg"/><Relationship Id="rId55" Type="http://schemas.openxmlformats.org/officeDocument/2006/relationships/image" Target="../media/image62.jpg"/><Relationship Id="rId10" Type="http://schemas.openxmlformats.org/officeDocument/2006/relationships/image" Target="../media/image13.png"/><Relationship Id="rId54" Type="http://schemas.openxmlformats.org/officeDocument/2006/relationships/image" Target="../media/image58.png"/><Relationship Id="rId13" Type="http://schemas.openxmlformats.org/officeDocument/2006/relationships/image" Target="../media/image11.png"/><Relationship Id="rId57" Type="http://schemas.openxmlformats.org/officeDocument/2006/relationships/image" Target="../media/image69.jpg"/><Relationship Id="rId12" Type="http://schemas.openxmlformats.org/officeDocument/2006/relationships/image" Target="../media/image25.png"/><Relationship Id="rId56" Type="http://schemas.openxmlformats.org/officeDocument/2006/relationships/image" Target="../media/image48.png"/><Relationship Id="rId15" Type="http://schemas.openxmlformats.org/officeDocument/2006/relationships/image" Target="../media/image15.jpg"/><Relationship Id="rId59" Type="http://schemas.openxmlformats.org/officeDocument/2006/relationships/image" Target="../media/image59.png"/><Relationship Id="rId14" Type="http://schemas.openxmlformats.org/officeDocument/2006/relationships/image" Target="../media/image1.jpg"/><Relationship Id="rId58" Type="http://schemas.openxmlformats.org/officeDocument/2006/relationships/image" Target="../media/image54.png"/><Relationship Id="rId17" Type="http://schemas.openxmlformats.org/officeDocument/2006/relationships/image" Target="../media/image2.png"/><Relationship Id="rId16" Type="http://schemas.openxmlformats.org/officeDocument/2006/relationships/image" Target="../media/image19.png"/><Relationship Id="rId19" Type="http://schemas.openxmlformats.org/officeDocument/2006/relationships/image" Target="../media/image24.jpg"/><Relationship Id="rId18"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5</xdr:row>
      <xdr:rowOff>0</xdr:rowOff>
    </xdr:from>
    <xdr:ext cx="962025" cy="800100"/>
    <xdr:pic>
      <xdr:nvPicPr>
        <xdr:cNvPr id="0" name="image23.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6</xdr:row>
      <xdr:rowOff>0</xdr:rowOff>
    </xdr:from>
    <xdr:ext cx="800100" cy="800100"/>
    <xdr:pic>
      <xdr:nvPicPr>
        <xdr:cNvPr id="0" name="image2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7</xdr:row>
      <xdr:rowOff>0</xdr:rowOff>
    </xdr:from>
    <xdr:ext cx="200025" cy="200025"/>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8</xdr:row>
      <xdr:rowOff>0</xdr:rowOff>
    </xdr:from>
    <xdr:ext cx="200025" cy="2000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9</xdr:row>
      <xdr:rowOff>0</xdr:rowOff>
    </xdr:from>
    <xdr:ext cx="219075" cy="200025"/>
    <xdr:pic>
      <xdr:nvPicPr>
        <xdr:cNvPr id="0" name="image22.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10</xdr:row>
      <xdr:rowOff>0</xdr:rowOff>
    </xdr:from>
    <xdr:ext cx="200025" cy="200025"/>
    <xdr:pic>
      <xdr:nvPicPr>
        <xdr:cNvPr id="0" name="image8.pn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12</xdr:row>
      <xdr:rowOff>0</xdr:rowOff>
    </xdr:from>
    <xdr:ext cx="276225" cy="200025"/>
    <xdr:pic>
      <xdr:nvPicPr>
        <xdr:cNvPr id="0" name="image12.jp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13</xdr:row>
      <xdr:rowOff>0</xdr:rowOff>
    </xdr:from>
    <xdr:ext cx="161925" cy="200025"/>
    <xdr:pic>
      <xdr:nvPicPr>
        <xdr:cNvPr id="0" name="image3.pn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0</xdr:colOff>
      <xdr:row>14</xdr:row>
      <xdr:rowOff>0</xdr:rowOff>
    </xdr:from>
    <xdr:ext cx="495300" cy="200025"/>
    <xdr:pic>
      <xdr:nvPicPr>
        <xdr:cNvPr id="0" name="image17.jp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15</xdr:row>
      <xdr:rowOff>0</xdr:rowOff>
    </xdr:from>
    <xdr:ext cx="228600" cy="200025"/>
    <xdr:pic>
      <xdr:nvPicPr>
        <xdr:cNvPr id="0" name="image9.jpg"/>
        <xdr:cNvPicPr preferRelativeResize="0"/>
      </xdr:nvPicPr>
      <xdr:blipFill>
        <a:blip cstate="print" r:embed="rId9"/>
        <a:stretch>
          <a:fillRect/>
        </a:stretch>
      </xdr:blipFill>
      <xdr:spPr>
        <a:prstGeom prst="rect">
          <a:avLst/>
        </a:prstGeom>
        <a:noFill/>
      </xdr:spPr>
    </xdr:pic>
    <xdr:clientData fLocksWithSheet="0"/>
  </xdr:oneCellAnchor>
  <xdr:oneCellAnchor>
    <xdr:from>
      <xdr:col>4</xdr:col>
      <xdr:colOff>0</xdr:colOff>
      <xdr:row>16</xdr:row>
      <xdr:rowOff>0</xdr:rowOff>
    </xdr:from>
    <xdr:ext cx="200025" cy="200025"/>
    <xdr:pic>
      <xdr:nvPicPr>
        <xdr:cNvPr id="0" name="image13.png"/>
        <xdr:cNvPicPr preferRelativeResize="0"/>
      </xdr:nvPicPr>
      <xdr:blipFill>
        <a:blip cstate="print" r:embed="rId10"/>
        <a:stretch>
          <a:fillRect/>
        </a:stretch>
      </xdr:blipFill>
      <xdr:spPr>
        <a:prstGeom prst="rect">
          <a:avLst/>
        </a:prstGeom>
        <a:noFill/>
      </xdr:spPr>
    </xdr:pic>
    <xdr:clientData fLocksWithSheet="0"/>
  </xdr:oneCellAnchor>
  <xdr:oneCellAnchor>
    <xdr:from>
      <xdr:col>4</xdr:col>
      <xdr:colOff>0</xdr:colOff>
      <xdr:row>17</xdr:row>
      <xdr:rowOff>0</xdr:rowOff>
    </xdr:from>
    <xdr:ext cx="295275" cy="200025"/>
    <xdr:pic>
      <xdr:nvPicPr>
        <xdr:cNvPr id="0" name="image16.jpg"/>
        <xdr:cNvPicPr preferRelativeResize="0"/>
      </xdr:nvPicPr>
      <xdr:blipFill>
        <a:blip cstate="print" r:embed="rId11"/>
        <a:stretch>
          <a:fillRect/>
        </a:stretch>
      </xdr:blipFill>
      <xdr:spPr>
        <a:prstGeom prst="rect">
          <a:avLst/>
        </a:prstGeom>
        <a:noFill/>
      </xdr:spPr>
    </xdr:pic>
    <xdr:clientData fLocksWithSheet="0"/>
  </xdr:oneCellAnchor>
  <xdr:oneCellAnchor>
    <xdr:from>
      <xdr:col>4</xdr:col>
      <xdr:colOff>0</xdr:colOff>
      <xdr:row>18</xdr:row>
      <xdr:rowOff>0</xdr:rowOff>
    </xdr:from>
    <xdr:ext cx="295275" cy="200025"/>
    <xdr:pic>
      <xdr:nvPicPr>
        <xdr:cNvPr id="0" name="image25.png"/>
        <xdr:cNvPicPr preferRelativeResize="0"/>
      </xdr:nvPicPr>
      <xdr:blipFill>
        <a:blip cstate="print" r:embed="rId12"/>
        <a:stretch>
          <a:fillRect/>
        </a:stretch>
      </xdr:blipFill>
      <xdr:spPr>
        <a:prstGeom prst="rect">
          <a:avLst/>
        </a:prstGeom>
        <a:noFill/>
      </xdr:spPr>
    </xdr:pic>
    <xdr:clientData fLocksWithSheet="0"/>
  </xdr:oneCellAnchor>
  <xdr:oneCellAnchor>
    <xdr:from>
      <xdr:col>4</xdr:col>
      <xdr:colOff>0</xdr:colOff>
      <xdr:row>19</xdr:row>
      <xdr:rowOff>0</xdr:rowOff>
    </xdr:from>
    <xdr:ext cx="857250" cy="1304925"/>
    <xdr:pic>
      <xdr:nvPicPr>
        <xdr:cNvPr id="0" name="image11.png"/>
        <xdr:cNvPicPr preferRelativeResize="0"/>
      </xdr:nvPicPr>
      <xdr:blipFill>
        <a:blip cstate="print" r:embed="rId13"/>
        <a:stretch>
          <a:fillRect/>
        </a:stretch>
      </xdr:blipFill>
      <xdr:spPr>
        <a:prstGeom prst="rect">
          <a:avLst/>
        </a:prstGeom>
        <a:noFill/>
      </xdr:spPr>
    </xdr:pic>
    <xdr:clientData fLocksWithSheet="0"/>
  </xdr:oneCellAnchor>
  <xdr:oneCellAnchor>
    <xdr:from>
      <xdr:col>4</xdr:col>
      <xdr:colOff>0</xdr:colOff>
      <xdr:row>20</xdr:row>
      <xdr:rowOff>0</xdr:rowOff>
    </xdr:from>
    <xdr:ext cx="200025" cy="200025"/>
    <xdr:pic>
      <xdr:nvPicPr>
        <xdr:cNvPr id="0" name="image1.jpg"/>
        <xdr:cNvPicPr preferRelativeResize="0"/>
      </xdr:nvPicPr>
      <xdr:blipFill>
        <a:blip cstate="print" r:embed="rId14"/>
        <a:stretch>
          <a:fillRect/>
        </a:stretch>
      </xdr:blipFill>
      <xdr:spPr>
        <a:prstGeom prst="rect">
          <a:avLst/>
        </a:prstGeom>
        <a:noFill/>
      </xdr:spPr>
    </xdr:pic>
    <xdr:clientData fLocksWithSheet="0"/>
  </xdr:oneCellAnchor>
  <xdr:oneCellAnchor>
    <xdr:from>
      <xdr:col>4</xdr:col>
      <xdr:colOff>0</xdr:colOff>
      <xdr:row>21</xdr:row>
      <xdr:rowOff>0</xdr:rowOff>
    </xdr:from>
    <xdr:ext cx="200025" cy="200025"/>
    <xdr:pic>
      <xdr:nvPicPr>
        <xdr:cNvPr id="0" name="image15.jpg"/>
        <xdr:cNvPicPr preferRelativeResize="0"/>
      </xdr:nvPicPr>
      <xdr:blipFill>
        <a:blip cstate="print" r:embed="rId15"/>
        <a:stretch>
          <a:fillRect/>
        </a:stretch>
      </xdr:blipFill>
      <xdr:spPr>
        <a:prstGeom prst="rect">
          <a:avLst/>
        </a:prstGeom>
        <a:noFill/>
      </xdr:spPr>
    </xdr:pic>
    <xdr:clientData fLocksWithSheet="0"/>
  </xdr:oneCellAnchor>
  <xdr:oneCellAnchor>
    <xdr:from>
      <xdr:col>4</xdr:col>
      <xdr:colOff>0</xdr:colOff>
      <xdr:row>22</xdr:row>
      <xdr:rowOff>0</xdr:rowOff>
    </xdr:from>
    <xdr:ext cx="962025" cy="190500"/>
    <xdr:pic>
      <xdr:nvPicPr>
        <xdr:cNvPr id="0" name="image19.png"/>
        <xdr:cNvPicPr preferRelativeResize="0"/>
      </xdr:nvPicPr>
      <xdr:blipFill>
        <a:blip cstate="print" r:embed="rId16"/>
        <a:stretch>
          <a:fillRect/>
        </a:stretch>
      </xdr:blipFill>
      <xdr:spPr>
        <a:prstGeom prst="rect">
          <a:avLst/>
        </a:prstGeom>
        <a:noFill/>
      </xdr:spPr>
    </xdr:pic>
    <xdr:clientData fLocksWithSheet="0"/>
  </xdr:oneCellAnchor>
  <xdr:oneCellAnchor>
    <xdr:from>
      <xdr:col>4</xdr:col>
      <xdr:colOff>0</xdr:colOff>
      <xdr:row>23</xdr:row>
      <xdr:rowOff>0</xdr:rowOff>
    </xdr:from>
    <xdr:ext cx="314325" cy="200025"/>
    <xdr:pic>
      <xdr:nvPicPr>
        <xdr:cNvPr id="0" name="image2.png"/>
        <xdr:cNvPicPr preferRelativeResize="0"/>
      </xdr:nvPicPr>
      <xdr:blipFill>
        <a:blip cstate="print" r:embed="rId17"/>
        <a:stretch>
          <a:fillRect/>
        </a:stretch>
      </xdr:blipFill>
      <xdr:spPr>
        <a:prstGeom prst="rect">
          <a:avLst/>
        </a:prstGeom>
        <a:noFill/>
      </xdr:spPr>
    </xdr:pic>
    <xdr:clientData fLocksWithSheet="0"/>
  </xdr:oneCellAnchor>
  <xdr:oneCellAnchor>
    <xdr:from>
      <xdr:col>4</xdr:col>
      <xdr:colOff>0</xdr:colOff>
      <xdr:row>25</xdr:row>
      <xdr:rowOff>0</xdr:rowOff>
    </xdr:from>
    <xdr:ext cx="295275" cy="200025"/>
    <xdr:pic>
      <xdr:nvPicPr>
        <xdr:cNvPr id="0" name="image6.jpg"/>
        <xdr:cNvPicPr preferRelativeResize="0"/>
      </xdr:nvPicPr>
      <xdr:blipFill>
        <a:blip cstate="print" r:embed="rId18"/>
        <a:stretch>
          <a:fillRect/>
        </a:stretch>
      </xdr:blipFill>
      <xdr:spPr>
        <a:prstGeom prst="rect">
          <a:avLst/>
        </a:prstGeom>
        <a:noFill/>
      </xdr:spPr>
    </xdr:pic>
    <xdr:clientData fLocksWithSheet="0"/>
  </xdr:oneCellAnchor>
  <xdr:oneCellAnchor>
    <xdr:from>
      <xdr:col>4</xdr:col>
      <xdr:colOff>0</xdr:colOff>
      <xdr:row>26</xdr:row>
      <xdr:rowOff>0</xdr:rowOff>
    </xdr:from>
    <xdr:ext cx="295275" cy="200025"/>
    <xdr:pic>
      <xdr:nvPicPr>
        <xdr:cNvPr id="0" name="image24.jpg"/>
        <xdr:cNvPicPr preferRelativeResize="0"/>
      </xdr:nvPicPr>
      <xdr:blipFill>
        <a:blip cstate="print" r:embed="rId19"/>
        <a:stretch>
          <a:fillRect/>
        </a:stretch>
      </xdr:blipFill>
      <xdr:spPr>
        <a:prstGeom prst="rect">
          <a:avLst/>
        </a:prstGeom>
        <a:noFill/>
      </xdr:spPr>
    </xdr:pic>
    <xdr:clientData fLocksWithSheet="0"/>
  </xdr:oneCellAnchor>
  <xdr:oneCellAnchor>
    <xdr:from>
      <xdr:col>4</xdr:col>
      <xdr:colOff>0</xdr:colOff>
      <xdr:row>27</xdr:row>
      <xdr:rowOff>0</xdr:rowOff>
    </xdr:from>
    <xdr:ext cx="247650" cy="200025"/>
    <xdr:pic>
      <xdr:nvPicPr>
        <xdr:cNvPr id="0" name="image14.png"/>
        <xdr:cNvPicPr preferRelativeResize="0"/>
      </xdr:nvPicPr>
      <xdr:blipFill>
        <a:blip cstate="print" r:embed="rId20"/>
        <a:stretch>
          <a:fillRect/>
        </a:stretch>
      </xdr:blipFill>
      <xdr:spPr>
        <a:prstGeom prst="rect">
          <a:avLst/>
        </a:prstGeom>
        <a:noFill/>
      </xdr:spPr>
    </xdr:pic>
    <xdr:clientData fLocksWithSheet="0"/>
  </xdr:oneCellAnchor>
  <xdr:oneCellAnchor>
    <xdr:from>
      <xdr:col>4</xdr:col>
      <xdr:colOff>0</xdr:colOff>
      <xdr:row>28</xdr:row>
      <xdr:rowOff>0</xdr:rowOff>
    </xdr:from>
    <xdr:ext cx="257175" cy="200025"/>
    <xdr:pic>
      <xdr:nvPicPr>
        <xdr:cNvPr id="0" name="image18.png"/>
        <xdr:cNvPicPr preferRelativeResize="0"/>
      </xdr:nvPicPr>
      <xdr:blipFill>
        <a:blip cstate="print" r:embed="rId21"/>
        <a:stretch>
          <a:fillRect/>
        </a:stretch>
      </xdr:blipFill>
      <xdr:spPr>
        <a:prstGeom prst="rect">
          <a:avLst/>
        </a:prstGeom>
        <a:noFill/>
      </xdr:spPr>
    </xdr:pic>
    <xdr:clientData fLocksWithSheet="0"/>
  </xdr:oneCellAnchor>
  <xdr:oneCellAnchor>
    <xdr:from>
      <xdr:col>4</xdr:col>
      <xdr:colOff>0</xdr:colOff>
      <xdr:row>29</xdr:row>
      <xdr:rowOff>0</xdr:rowOff>
    </xdr:from>
    <xdr:ext cx="200025" cy="200025"/>
    <xdr:pic>
      <xdr:nvPicPr>
        <xdr:cNvPr id="0" name="image7.jpg"/>
        <xdr:cNvPicPr preferRelativeResize="0"/>
      </xdr:nvPicPr>
      <xdr:blipFill>
        <a:blip cstate="print" r:embed="rId22"/>
        <a:stretch>
          <a:fillRect/>
        </a:stretch>
      </xdr:blipFill>
      <xdr:spPr>
        <a:prstGeom prst="rect">
          <a:avLst/>
        </a:prstGeom>
        <a:noFill/>
      </xdr:spPr>
    </xdr:pic>
    <xdr:clientData fLocksWithSheet="0"/>
  </xdr:oneCellAnchor>
  <xdr:oneCellAnchor>
    <xdr:from>
      <xdr:col>4</xdr:col>
      <xdr:colOff>0</xdr:colOff>
      <xdr:row>30</xdr:row>
      <xdr:rowOff>0</xdr:rowOff>
    </xdr:from>
    <xdr:ext cx="561975" cy="409575"/>
    <xdr:pic>
      <xdr:nvPicPr>
        <xdr:cNvPr id="0" name="image26.png"/>
        <xdr:cNvPicPr preferRelativeResize="0"/>
      </xdr:nvPicPr>
      <xdr:blipFill>
        <a:blip cstate="print" r:embed="rId23"/>
        <a:stretch>
          <a:fillRect/>
        </a:stretch>
      </xdr:blipFill>
      <xdr:spPr>
        <a:prstGeom prst="rect">
          <a:avLst/>
        </a:prstGeom>
        <a:noFill/>
      </xdr:spPr>
    </xdr:pic>
    <xdr:clientData fLocksWithSheet="0"/>
  </xdr:oneCellAnchor>
  <xdr:oneCellAnchor>
    <xdr:from>
      <xdr:col>4</xdr:col>
      <xdr:colOff>0</xdr:colOff>
      <xdr:row>31</xdr:row>
      <xdr:rowOff>0</xdr:rowOff>
    </xdr:from>
    <xdr:ext cx="962025" cy="371475"/>
    <xdr:pic>
      <xdr:nvPicPr>
        <xdr:cNvPr id="0" name="image5.png"/>
        <xdr:cNvPicPr preferRelativeResize="0"/>
      </xdr:nvPicPr>
      <xdr:blipFill>
        <a:blip cstate="print" r:embed="rId24"/>
        <a:stretch>
          <a:fillRect/>
        </a:stretch>
      </xdr:blipFill>
      <xdr:spPr>
        <a:prstGeom prst="rect">
          <a:avLst/>
        </a:prstGeom>
        <a:noFill/>
      </xdr:spPr>
    </xdr:pic>
    <xdr:clientData fLocksWithSheet="0"/>
  </xdr:oneCellAnchor>
  <xdr:oneCellAnchor>
    <xdr:from>
      <xdr:col>4</xdr:col>
      <xdr:colOff>0</xdr:colOff>
      <xdr:row>32</xdr:row>
      <xdr:rowOff>0</xdr:rowOff>
    </xdr:from>
    <xdr:ext cx="542925" cy="200025"/>
    <xdr:pic>
      <xdr:nvPicPr>
        <xdr:cNvPr id="0" name="image27.png"/>
        <xdr:cNvPicPr preferRelativeResize="0"/>
      </xdr:nvPicPr>
      <xdr:blipFill>
        <a:blip cstate="print" r:embed="rId25"/>
        <a:stretch>
          <a:fillRect/>
        </a:stretch>
      </xdr:blipFill>
      <xdr:spPr>
        <a:prstGeom prst="rect">
          <a:avLst/>
        </a:prstGeom>
        <a:noFill/>
      </xdr:spPr>
    </xdr:pic>
    <xdr:clientData fLocksWithSheet="0"/>
  </xdr:oneCellAnchor>
  <xdr:oneCellAnchor>
    <xdr:from>
      <xdr:col>4</xdr:col>
      <xdr:colOff>0</xdr:colOff>
      <xdr:row>33</xdr:row>
      <xdr:rowOff>0</xdr:rowOff>
    </xdr:from>
    <xdr:ext cx="266700" cy="200025"/>
    <xdr:pic>
      <xdr:nvPicPr>
        <xdr:cNvPr id="0" name="image30.jpg"/>
        <xdr:cNvPicPr preferRelativeResize="0"/>
      </xdr:nvPicPr>
      <xdr:blipFill>
        <a:blip cstate="print" r:embed="rId26"/>
        <a:stretch>
          <a:fillRect/>
        </a:stretch>
      </xdr:blipFill>
      <xdr:spPr>
        <a:prstGeom prst="rect">
          <a:avLst/>
        </a:prstGeom>
        <a:noFill/>
      </xdr:spPr>
    </xdr:pic>
    <xdr:clientData fLocksWithSheet="0"/>
  </xdr:oneCellAnchor>
  <xdr:oneCellAnchor>
    <xdr:from>
      <xdr:col>4</xdr:col>
      <xdr:colOff>0</xdr:colOff>
      <xdr:row>34</xdr:row>
      <xdr:rowOff>0</xdr:rowOff>
    </xdr:from>
    <xdr:ext cx="314325" cy="200025"/>
    <xdr:pic>
      <xdr:nvPicPr>
        <xdr:cNvPr id="0" name="image46.jpg"/>
        <xdr:cNvPicPr preferRelativeResize="0"/>
      </xdr:nvPicPr>
      <xdr:blipFill>
        <a:blip cstate="print" r:embed="rId27"/>
        <a:stretch>
          <a:fillRect/>
        </a:stretch>
      </xdr:blipFill>
      <xdr:spPr>
        <a:prstGeom prst="rect">
          <a:avLst/>
        </a:prstGeom>
        <a:noFill/>
      </xdr:spPr>
    </xdr:pic>
    <xdr:clientData fLocksWithSheet="0"/>
  </xdr:oneCellAnchor>
  <xdr:oneCellAnchor>
    <xdr:from>
      <xdr:col>4</xdr:col>
      <xdr:colOff>0</xdr:colOff>
      <xdr:row>35</xdr:row>
      <xdr:rowOff>0</xdr:rowOff>
    </xdr:from>
    <xdr:ext cx="209550" cy="200025"/>
    <xdr:pic>
      <xdr:nvPicPr>
        <xdr:cNvPr id="0" name="image20.png"/>
        <xdr:cNvPicPr preferRelativeResize="0"/>
      </xdr:nvPicPr>
      <xdr:blipFill>
        <a:blip cstate="print" r:embed="rId28"/>
        <a:stretch>
          <a:fillRect/>
        </a:stretch>
      </xdr:blipFill>
      <xdr:spPr>
        <a:prstGeom prst="rect">
          <a:avLst/>
        </a:prstGeom>
        <a:noFill/>
      </xdr:spPr>
    </xdr:pic>
    <xdr:clientData fLocksWithSheet="0"/>
  </xdr:oneCellAnchor>
  <xdr:oneCellAnchor>
    <xdr:from>
      <xdr:col>4</xdr:col>
      <xdr:colOff>0</xdr:colOff>
      <xdr:row>36</xdr:row>
      <xdr:rowOff>0</xdr:rowOff>
    </xdr:from>
    <xdr:ext cx="666750" cy="200025"/>
    <xdr:pic>
      <xdr:nvPicPr>
        <xdr:cNvPr id="0" name="image35.jpg"/>
        <xdr:cNvPicPr preferRelativeResize="0"/>
      </xdr:nvPicPr>
      <xdr:blipFill>
        <a:blip cstate="print" r:embed="rId29"/>
        <a:stretch>
          <a:fillRect/>
        </a:stretch>
      </xdr:blipFill>
      <xdr:spPr>
        <a:prstGeom prst="rect">
          <a:avLst/>
        </a:prstGeom>
        <a:noFill/>
      </xdr:spPr>
    </xdr:pic>
    <xdr:clientData fLocksWithSheet="0"/>
  </xdr:oneCellAnchor>
  <xdr:oneCellAnchor>
    <xdr:from>
      <xdr:col>4</xdr:col>
      <xdr:colOff>0</xdr:colOff>
      <xdr:row>37</xdr:row>
      <xdr:rowOff>0</xdr:rowOff>
    </xdr:from>
    <xdr:ext cx="209550" cy="200025"/>
    <xdr:pic>
      <xdr:nvPicPr>
        <xdr:cNvPr id="0" name="image36.jpg"/>
        <xdr:cNvPicPr preferRelativeResize="0"/>
      </xdr:nvPicPr>
      <xdr:blipFill>
        <a:blip cstate="print" r:embed="rId30"/>
        <a:stretch>
          <a:fillRect/>
        </a:stretch>
      </xdr:blipFill>
      <xdr:spPr>
        <a:prstGeom prst="rect">
          <a:avLst/>
        </a:prstGeom>
        <a:noFill/>
      </xdr:spPr>
    </xdr:pic>
    <xdr:clientData fLocksWithSheet="0"/>
  </xdr:oneCellAnchor>
  <xdr:oneCellAnchor>
    <xdr:from>
      <xdr:col>4</xdr:col>
      <xdr:colOff>0</xdr:colOff>
      <xdr:row>38</xdr:row>
      <xdr:rowOff>0</xdr:rowOff>
    </xdr:from>
    <xdr:ext cx="962025" cy="962025"/>
    <xdr:pic>
      <xdr:nvPicPr>
        <xdr:cNvPr id="0" name="image33.jpg"/>
        <xdr:cNvPicPr preferRelativeResize="0"/>
      </xdr:nvPicPr>
      <xdr:blipFill>
        <a:blip cstate="print" r:embed="rId31"/>
        <a:stretch>
          <a:fillRect/>
        </a:stretch>
      </xdr:blipFill>
      <xdr:spPr>
        <a:prstGeom prst="rect">
          <a:avLst/>
        </a:prstGeom>
        <a:noFill/>
      </xdr:spPr>
    </xdr:pic>
    <xdr:clientData fLocksWithSheet="0"/>
  </xdr:oneCellAnchor>
  <xdr:oneCellAnchor>
    <xdr:from>
      <xdr:col>4</xdr:col>
      <xdr:colOff>0</xdr:colOff>
      <xdr:row>39</xdr:row>
      <xdr:rowOff>0</xdr:rowOff>
    </xdr:from>
    <xdr:ext cx="228600" cy="200025"/>
    <xdr:pic>
      <xdr:nvPicPr>
        <xdr:cNvPr id="0" name="image32.png"/>
        <xdr:cNvPicPr preferRelativeResize="0"/>
      </xdr:nvPicPr>
      <xdr:blipFill>
        <a:blip cstate="print" r:embed="rId32"/>
        <a:stretch>
          <a:fillRect/>
        </a:stretch>
      </xdr:blipFill>
      <xdr:spPr>
        <a:prstGeom prst="rect">
          <a:avLst/>
        </a:prstGeom>
        <a:noFill/>
      </xdr:spPr>
    </xdr:pic>
    <xdr:clientData fLocksWithSheet="0"/>
  </xdr:oneCellAnchor>
  <xdr:oneCellAnchor>
    <xdr:from>
      <xdr:col>4</xdr:col>
      <xdr:colOff>0</xdr:colOff>
      <xdr:row>40</xdr:row>
      <xdr:rowOff>0</xdr:rowOff>
    </xdr:from>
    <xdr:ext cx="962025" cy="323850"/>
    <xdr:pic>
      <xdr:nvPicPr>
        <xdr:cNvPr id="0" name="image55.jpg"/>
        <xdr:cNvPicPr preferRelativeResize="0"/>
      </xdr:nvPicPr>
      <xdr:blipFill>
        <a:blip cstate="print" r:embed="rId33"/>
        <a:stretch>
          <a:fillRect/>
        </a:stretch>
      </xdr:blipFill>
      <xdr:spPr>
        <a:prstGeom prst="rect">
          <a:avLst/>
        </a:prstGeom>
        <a:noFill/>
      </xdr:spPr>
    </xdr:pic>
    <xdr:clientData fLocksWithSheet="0"/>
  </xdr:oneCellAnchor>
  <xdr:oneCellAnchor>
    <xdr:from>
      <xdr:col>4</xdr:col>
      <xdr:colOff>0</xdr:colOff>
      <xdr:row>41</xdr:row>
      <xdr:rowOff>0</xdr:rowOff>
    </xdr:from>
    <xdr:ext cx="962025" cy="323850"/>
    <xdr:pic>
      <xdr:nvPicPr>
        <xdr:cNvPr id="0" name="image29.png"/>
        <xdr:cNvPicPr preferRelativeResize="0"/>
      </xdr:nvPicPr>
      <xdr:blipFill>
        <a:blip cstate="print" r:embed="rId34"/>
        <a:stretch>
          <a:fillRect/>
        </a:stretch>
      </xdr:blipFill>
      <xdr:spPr>
        <a:prstGeom prst="rect">
          <a:avLst/>
        </a:prstGeom>
        <a:noFill/>
      </xdr:spPr>
    </xdr:pic>
    <xdr:clientData fLocksWithSheet="0"/>
  </xdr:oneCellAnchor>
  <xdr:oneCellAnchor>
    <xdr:from>
      <xdr:col>4</xdr:col>
      <xdr:colOff>0</xdr:colOff>
      <xdr:row>42</xdr:row>
      <xdr:rowOff>0</xdr:rowOff>
    </xdr:from>
    <xdr:ext cx="714375" cy="714375"/>
    <xdr:pic>
      <xdr:nvPicPr>
        <xdr:cNvPr id="0" name="image37.png"/>
        <xdr:cNvPicPr preferRelativeResize="0"/>
      </xdr:nvPicPr>
      <xdr:blipFill>
        <a:blip cstate="print" r:embed="rId35"/>
        <a:stretch>
          <a:fillRect/>
        </a:stretch>
      </xdr:blipFill>
      <xdr:spPr>
        <a:prstGeom prst="rect">
          <a:avLst/>
        </a:prstGeom>
        <a:noFill/>
      </xdr:spPr>
    </xdr:pic>
    <xdr:clientData fLocksWithSheet="0"/>
  </xdr:oneCellAnchor>
  <xdr:oneCellAnchor>
    <xdr:from>
      <xdr:col>4</xdr:col>
      <xdr:colOff>0</xdr:colOff>
      <xdr:row>43</xdr:row>
      <xdr:rowOff>0</xdr:rowOff>
    </xdr:from>
    <xdr:ext cx="800100" cy="800100"/>
    <xdr:pic>
      <xdr:nvPicPr>
        <xdr:cNvPr id="0" name="image28.png"/>
        <xdr:cNvPicPr preferRelativeResize="0"/>
      </xdr:nvPicPr>
      <xdr:blipFill>
        <a:blip cstate="print" r:embed="rId36"/>
        <a:stretch>
          <a:fillRect/>
        </a:stretch>
      </xdr:blipFill>
      <xdr:spPr>
        <a:prstGeom prst="rect">
          <a:avLst/>
        </a:prstGeom>
        <a:noFill/>
      </xdr:spPr>
    </xdr:pic>
    <xdr:clientData fLocksWithSheet="0"/>
  </xdr:oneCellAnchor>
  <xdr:oneCellAnchor>
    <xdr:from>
      <xdr:col>4</xdr:col>
      <xdr:colOff>0</xdr:colOff>
      <xdr:row>44</xdr:row>
      <xdr:rowOff>0</xdr:rowOff>
    </xdr:from>
    <xdr:ext cx="628650" cy="657225"/>
    <xdr:pic>
      <xdr:nvPicPr>
        <xdr:cNvPr id="0" name="image43.jpg"/>
        <xdr:cNvPicPr preferRelativeResize="0"/>
      </xdr:nvPicPr>
      <xdr:blipFill>
        <a:blip cstate="print" r:embed="rId37"/>
        <a:stretch>
          <a:fillRect/>
        </a:stretch>
      </xdr:blipFill>
      <xdr:spPr>
        <a:prstGeom prst="rect">
          <a:avLst/>
        </a:prstGeom>
        <a:noFill/>
      </xdr:spPr>
    </xdr:pic>
    <xdr:clientData fLocksWithSheet="0"/>
  </xdr:oneCellAnchor>
  <xdr:oneCellAnchor>
    <xdr:from>
      <xdr:col>4</xdr:col>
      <xdr:colOff>0</xdr:colOff>
      <xdr:row>45</xdr:row>
      <xdr:rowOff>0</xdr:rowOff>
    </xdr:from>
    <xdr:ext cx="962025" cy="962025"/>
    <xdr:pic>
      <xdr:nvPicPr>
        <xdr:cNvPr id="0" name="image53.png"/>
        <xdr:cNvPicPr preferRelativeResize="0"/>
      </xdr:nvPicPr>
      <xdr:blipFill>
        <a:blip cstate="print" r:embed="rId38"/>
        <a:stretch>
          <a:fillRect/>
        </a:stretch>
      </xdr:blipFill>
      <xdr:spPr>
        <a:prstGeom prst="rect">
          <a:avLst/>
        </a:prstGeom>
        <a:noFill/>
      </xdr:spPr>
    </xdr:pic>
    <xdr:clientData fLocksWithSheet="0"/>
  </xdr:oneCellAnchor>
  <xdr:oneCellAnchor>
    <xdr:from>
      <xdr:col>4</xdr:col>
      <xdr:colOff>0</xdr:colOff>
      <xdr:row>46</xdr:row>
      <xdr:rowOff>0</xdr:rowOff>
    </xdr:from>
    <xdr:ext cx="962025" cy="904875"/>
    <xdr:pic>
      <xdr:nvPicPr>
        <xdr:cNvPr id="0" name="image40.png"/>
        <xdr:cNvPicPr preferRelativeResize="0"/>
      </xdr:nvPicPr>
      <xdr:blipFill>
        <a:blip cstate="print" r:embed="rId39"/>
        <a:stretch>
          <a:fillRect/>
        </a:stretch>
      </xdr:blipFill>
      <xdr:spPr>
        <a:prstGeom prst="rect">
          <a:avLst/>
        </a:prstGeom>
        <a:noFill/>
      </xdr:spPr>
    </xdr:pic>
    <xdr:clientData fLocksWithSheet="0"/>
  </xdr:oneCellAnchor>
  <xdr:oneCellAnchor>
    <xdr:from>
      <xdr:col>4</xdr:col>
      <xdr:colOff>0</xdr:colOff>
      <xdr:row>47</xdr:row>
      <xdr:rowOff>0</xdr:rowOff>
    </xdr:from>
    <xdr:ext cx="962025" cy="1000125"/>
    <xdr:pic>
      <xdr:nvPicPr>
        <xdr:cNvPr id="0" name="image42.png"/>
        <xdr:cNvPicPr preferRelativeResize="0"/>
      </xdr:nvPicPr>
      <xdr:blipFill>
        <a:blip cstate="print" r:embed="rId40"/>
        <a:stretch>
          <a:fillRect/>
        </a:stretch>
      </xdr:blipFill>
      <xdr:spPr>
        <a:prstGeom prst="rect">
          <a:avLst/>
        </a:prstGeom>
        <a:noFill/>
      </xdr:spPr>
    </xdr:pic>
    <xdr:clientData fLocksWithSheet="0"/>
  </xdr:oneCellAnchor>
  <xdr:oneCellAnchor>
    <xdr:from>
      <xdr:col>4</xdr:col>
      <xdr:colOff>0</xdr:colOff>
      <xdr:row>48</xdr:row>
      <xdr:rowOff>0</xdr:rowOff>
    </xdr:from>
    <xdr:ext cx="752475" cy="742950"/>
    <xdr:pic>
      <xdr:nvPicPr>
        <xdr:cNvPr id="0" name="image34.png"/>
        <xdr:cNvPicPr preferRelativeResize="0"/>
      </xdr:nvPicPr>
      <xdr:blipFill>
        <a:blip cstate="print" r:embed="rId41"/>
        <a:stretch>
          <a:fillRect/>
        </a:stretch>
      </xdr:blipFill>
      <xdr:spPr>
        <a:prstGeom prst="rect">
          <a:avLst/>
        </a:prstGeom>
        <a:noFill/>
      </xdr:spPr>
    </xdr:pic>
    <xdr:clientData fLocksWithSheet="0"/>
  </xdr:oneCellAnchor>
  <xdr:oneCellAnchor>
    <xdr:from>
      <xdr:col>4</xdr:col>
      <xdr:colOff>0</xdr:colOff>
      <xdr:row>49</xdr:row>
      <xdr:rowOff>0</xdr:rowOff>
    </xdr:from>
    <xdr:ext cx="962025" cy="704850"/>
    <xdr:pic>
      <xdr:nvPicPr>
        <xdr:cNvPr id="0" name="image39.png"/>
        <xdr:cNvPicPr preferRelativeResize="0"/>
      </xdr:nvPicPr>
      <xdr:blipFill>
        <a:blip cstate="print" r:embed="rId42"/>
        <a:stretch>
          <a:fillRect/>
        </a:stretch>
      </xdr:blipFill>
      <xdr:spPr>
        <a:prstGeom prst="rect">
          <a:avLst/>
        </a:prstGeom>
        <a:noFill/>
      </xdr:spPr>
    </xdr:pic>
    <xdr:clientData fLocksWithSheet="0"/>
  </xdr:oneCellAnchor>
  <xdr:oneCellAnchor>
    <xdr:from>
      <xdr:col>4</xdr:col>
      <xdr:colOff>0</xdr:colOff>
      <xdr:row>50</xdr:row>
      <xdr:rowOff>0</xdr:rowOff>
    </xdr:from>
    <xdr:ext cx="428625" cy="561975"/>
    <xdr:pic>
      <xdr:nvPicPr>
        <xdr:cNvPr id="0" name="image63.png"/>
        <xdr:cNvPicPr preferRelativeResize="0"/>
      </xdr:nvPicPr>
      <xdr:blipFill>
        <a:blip cstate="print" r:embed="rId43"/>
        <a:stretch>
          <a:fillRect/>
        </a:stretch>
      </xdr:blipFill>
      <xdr:spPr>
        <a:prstGeom prst="rect">
          <a:avLst/>
        </a:prstGeom>
        <a:noFill/>
      </xdr:spPr>
    </xdr:pic>
    <xdr:clientData fLocksWithSheet="0"/>
  </xdr:oneCellAnchor>
  <xdr:oneCellAnchor>
    <xdr:from>
      <xdr:col>4</xdr:col>
      <xdr:colOff>0</xdr:colOff>
      <xdr:row>51</xdr:row>
      <xdr:rowOff>0</xdr:rowOff>
    </xdr:from>
    <xdr:ext cx="628650" cy="628650"/>
    <xdr:pic>
      <xdr:nvPicPr>
        <xdr:cNvPr id="0" name="image44.png"/>
        <xdr:cNvPicPr preferRelativeResize="0"/>
      </xdr:nvPicPr>
      <xdr:blipFill>
        <a:blip cstate="print" r:embed="rId44"/>
        <a:stretch>
          <a:fillRect/>
        </a:stretch>
      </xdr:blipFill>
      <xdr:spPr>
        <a:prstGeom prst="rect">
          <a:avLst/>
        </a:prstGeom>
        <a:noFill/>
      </xdr:spPr>
    </xdr:pic>
    <xdr:clientData fLocksWithSheet="0"/>
  </xdr:oneCellAnchor>
  <xdr:oneCellAnchor>
    <xdr:from>
      <xdr:col>4</xdr:col>
      <xdr:colOff>0</xdr:colOff>
      <xdr:row>52</xdr:row>
      <xdr:rowOff>0</xdr:rowOff>
    </xdr:from>
    <xdr:ext cx="962025" cy="314325"/>
    <xdr:pic>
      <xdr:nvPicPr>
        <xdr:cNvPr id="0" name="image38.jpg"/>
        <xdr:cNvPicPr preferRelativeResize="0"/>
      </xdr:nvPicPr>
      <xdr:blipFill>
        <a:blip cstate="print" r:embed="rId45"/>
        <a:stretch>
          <a:fillRect/>
        </a:stretch>
      </xdr:blipFill>
      <xdr:spPr>
        <a:prstGeom prst="rect">
          <a:avLst/>
        </a:prstGeom>
        <a:noFill/>
      </xdr:spPr>
    </xdr:pic>
    <xdr:clientData fLocksWithSheet="0"/>
  </xdr:oneCellAnchor>
  <xdr:oneCellAnchor>
    <xdr:from>
      <xdr:col>4</xdr:col>
      <xdr:colOff>0</xdr:colOff>
      <xdr:row>54</xdr:row>
      <xdr:rowOff>0</xdr:rowOff>
    </xdr:from>
    <xdr:ext cx="609600" cy="600075"/>
    <xdr:pic>
      <xdr:nvPicPr>
        <xdr:cNvPr id="0" name="image31.jpg"/>
        <xdr:cNvPicPr preferRelativeResize="0"/>
      </xdr:nvPicPr>
      <xdr:blipFill>
        <a:blip cstate="print" r:embed="rId46"/>
        <a:stretch>
          <a:fillRect/>
        </a:stretch>
      </xdr:blipFill>
      <xdr:spPr>
        <a:prstGeom prst="rect">
          <a:avLst/>
        </a:prstGeom>
        <a:noFill/>
      </xdr:spPr>
    </xdr:pic>
    <xdr:clientData fLocksWithSheet="0"/>
  </xdr:oneCellAnchor>
  <xdr:oneCellAnchor>
    <xdr:from>
      <xdr:col>4</xdr:col>
      <xdr:colOff>0</xdr:colOff>
      <xdr:row>55</xdr:row>
      <xdr:rowOff>0</xdr:rowOff>
    </xdr:from>
    <xdr:ext cx="952500" cy="742950"/>
    <xdr:pic>
      <xdr:nvPicPr>
        <xdr:cNvPr id="0" name="image50.jpg"/>
        <xdr:cNvPicPr preferRelativeResize="0"/>
      </xdr:nvPicPr>
      <xdr:blipFill>
        <a:blip cstate="print" r:embed="rId47"/>
        <a:stretch>
          <a:fillRect/>
        </a:stretch>
      </xdr:blipFill>
      <xdr:spPr>
        <a:prstGeom prst="rect">
          <a:avLst/>
        </a:prstGeom>
        <a:noFill/>
      </xdr:spPr>
    </xdr:pic>
    <xdr:clientData fLocksWithSheet="0"/>
  </xdr:oneCellAnchor>
  <xdr:oneCellAnchor>
    <xdr:from>
      <xdr:col>4</xdr:col>
      <xdr:colOff>0</xdr:colOff>
      <xdr:row>204</xdr:row>
      <xdr:rowOff>0</xdr:rowOff>
    </xdr:from>
    <xdr:ext cx="600075" cy="200025"/>
    <xdr:pic>
      <xdr:nvPicPr>
        <xdr:cNvPr id="0" name="image64.png"/>
        <xdr:cNvPicPr preferRelativeResize="0"/>
      </xdr:nvPicPr>
      <xdr:blipFill>
        <a:blip cstate="print" r:embed="rId48"/>
        <a:stretch>
          <a:fillRect/>
        </a:stretch>
      </xdr:blipFill>
      <xdr:spPr>
        <a:prstGeom prst="rect">
          <a:avLst/>
        </a:prstGeom>
        <a:noFill/>
      </xdr:spPr>
    </xdr:pic>
    <xdr:clientData fLocksWithSheet="0"/>
  </xdr:oneCellAnchor>
  <xdr:oneCellAnchor>
    <xdr:from>
      <xdr:col>4</xdr:col>
      <xdr:colOff>0</xdr:colOff>
      <xdr:row>205</xdr:row>
      <xdr:rowOff>0</xdr:rowOff>
    </xdr:from>
    <xdr:ext cx="200025" cy="200025"/>
    <xdr:pic>
      <xdr:nvPicPr>
        <xdr:cNvPr id="0" name="image41.jpg"/>
        <xdr:cNvPicPr preferRelativeResize="0"/>
      </xdr:nvPicPr>
      <xdr:blipFill>
        <a:blip cstate="print" r:embed="rId49"/>
        <a:stretch>
          <a:fillRect/>
        </a:stretch>
      </xdr:blipFill>
      <xdr:spPr>
        <a:prstGeom prst="rect">
          <a:avLst/>
        </a:prstGeom>
        <a:noFill/>
      </xdr:spPr>
    </xdr:pic>
    <xdr:clientData fLocksWithSheet="0"/>
  </xdr:oneCellAnchor>
  <xdr:oneCellAnchor>
    <xdr:from>
      <xdr:col>4</xdr:col>
      <xdr:colOff>0</xdr:colOff>
      <xdr:row>206</xdr:row>
      <xdr:rowOff>0</xdr:rowOff>
    </xdr:from>
    <xdr:ext cx="333375" cy="200025"/>
    <xdr:pic>
      <xdr:nvPicPr>
        <xdr:cNvPr id="0" name="image45.jpg"/>
        <xdr:cNvPicPr preferRelativeResize="0"/>
      </xdr:nvPicPr>
      <xdr:blipFill>
        <a:blip cstate="print" r:embed="rId50"/>
        <a:stretch>
          <a:fillRect/>
        </a:stretch>
      </xdr:blipFill>
      <xdr:spPr>
        <a:prstGeom prst="rect">
          <a:avLst/>
        </a:prstGeom>
        <a:noFill/>
      </xdr:spPr>
    </xdr:pic>
    <xdr:clientData fLocksWithSheet="0"/>
  </xdr:oneCellAnchor>
  <xdr:oneCellAnchor>
    <xdr:from>
      <xdr:col>4</xdr:col>
      <xdr:colOff>0</xdr:colOff>
      <xdr:row>207</xdr:row>
      <xdr:rowOff>0</xdr:rowOff>
    </xdr:from>
    <xdr:ext cx="504825" cy="200025"/>
    <xdr:pic>
      <xdr:nvPicPr>
        <xdr:cNvPr id="0" name="image49.jpg"/>
        <xdr:cNvPicPr preferRelativeResize="0"/>
      </xdr:nvPicPr>
      <xdr:blipFill>
        <a:blip cstate="print" r:embed="rId51"/>
        <a:stretch>
          <a:fillRect/>
        </a:stretch>
      </xdr:blipFill>
      <xdr:spPr>
        <a:prstGeom prst="rect">
          <a:avLst/>
        </a:prstGeom>
        <a:noFill/>
      </xdr:spPr>
    </xdr:pic>
    <xdr:clientData fLocksWithSheet="0"/>
  </xdr:oneCellAnchor>
  <xdr:oneCellAnchor>
    <xdr:from>
      <xdr:col>4</xdr:col>
      <xdr:colOff>0</xdr:colOff>
      <xdr:row>208</xdr:row>
      <xdr:rowOff>0</xdr:rowOff>
    </xdr:from>
    <xdr:ext cx="200025" cy="200025"/>
    <xdr:pic>
      <xdr:nvPicPr>
        <xdr:cNvPr id="0" name="image52.png"/>
        <xdr:cNvPicPr preferRelativeResize="0"/>
      </xdr:nvPicPr>
      <xdr:blipFill>
        <a:blip cstate="print" r:embed="rId52"/>
        <a:stretch>
          <a:fillRect/>
        </a:stretch>
      </xdr:blipFill>
      <xdr:spPr>
        <a:prstGeom prst="rect">
          <a:avLst/>
        </a:prstGeom>
        <a:noFill/>
      </xdr:spPr>
    </xdr:pic>
    <xdr:clientData fLocksWithSheet="0"/>
  </xdr:oneCellAnchor>
  <xdr:oneCellAnchor>
    <xdr:from>
      <xdr:col>4</xdr:col>
      <xdr:colOff>0</xdr:colOff>
      <xdr:row>209</xdr:row>
      <xdr:rowOff>0</xdr:rowOff>
    </xdr:from>
    <xdr:ext cx="200025" cy="200025"/>
    <xdr:pic>
      <xdr:nvPicPr>
        <xdr:cNvPr id="0" name="image47.png"/>
        <xdr:cNvPicPr preferRelativeResize="0"/>
      </xdr:nvPicPr>
      <xdr:blipFill>
        <a:blip cstate="print" r:embed="rId53"/>
        <a:stretch>
          <a:fillRect/>
        </a:stretch>
      </xdr:blipFill>
      <xdr:spPr>
        <a:prstGeom prst="rect">
          <a:avLst/>
        </a:prstGeom>
        <a:noFill/>
      </xdr:spPr>
    </xdr:pic>
    <xdr:clientData fLocksWithSheet="0"/>
  </xdr:oneCellAnchor>
  <xdr:oneCellAnchor>
    <xdr:from>
      <xdr:col>4</xdr:col>
      <xdr:colOff>0</xdr:colOff>
      <xdr:row>210</xdr:row>
      <xdr:rowOff>0</xdr:rowOff>
    </xdr:from>
    <xdr:ext cx="266700" cy="200025"/>
    <xdr:pic>
      <xdr:nvPicPr>
        <xdr:cNvPr id="0" name="image58.png"/>
        <xdr:cNvPicPr preferRelativeResize="0"/>
      </xdr:nvPicPr>
      <xdr:blipFill>
        <a:blip cstate="print" r:embed="rId54"/>
        <a:stretch>
          <a:fillRect/>
        </a:stretch>
      </xdr:blipFill>
      <xdr:spPr>
        <a:prstGeom prst="rect">
          <a:avLst/>
        </a:prstGeom>
        <a:noFill/>
      </xdr:spPr>
    </xdr:pic>
    <xdr:clientData fLocksWithSheet="0"/>
  </xdr:oneCellAnchor>
  <xdr:oneCellAnchor>
    <xdr:from>
      <xdr:col>4</xdr:col>
      <xdr:colOff>0</xdr:colOff>
      <xdr:row>211</xdr:row>
      <xdr:rowOff>0</xdr:rowOff>
    </xdr:from>
    <xdr:ext cx="200025" cy="200025"/>
    <xdr:pic>
      <xdr:nvPicPr>
        <xdr:cNvPr id="0" name="image62.jpg"/>
        <xdr:cNvPicPr preferRelativeResize="0"/>
      </xdr:nvPicPr>
      <xdr:blipFill>
        <a:blip cstate="print" r:embed="rId55"/>
        <a:stretch>
          <a:fillRect/>
        </a:stretch>
      </xdr:blipFill>
      <xdr:spPr>
        <a:prstGeom prst="rect">
          <a:avLst/>
        </a:prstGeom>
        <a:noFill/>
      </xdr:spPr>
    </xdr:pic>
    <xdr:clientData fLocksWithSheet="0"/>
  </xdr:oneCellAnchor>
  <xdr:oneCellAnchor>
    <xdr:from>
      <xdr:col>4</xdr:col>
      <xdr:colOff>0</xdr:colOff>
      <xdr:row>212</xdr:row>
      <xdr:rowOff>0</xdr:rowOff>
    </xdr:from>
    <xdr:ext cx="200025" cy="200025"/>
    <xdr:pic>
      <xdr:nvPicPr>
        <xdr:cNvPr id="0" name="image48.png"/>
        <xdr:cNvPicPr preferRelativeResize="0"/>
      </xdr:nvPicPr>
      <xdr:blipFill>
        <a:blip cstate="print" r:embed="rId56"/>
        <a:stretch>
          <a:fillRect/>
        </a:stretch>
      </xdr:blipFill>
      <xdr:spPr>
        <a:prstGeom prst="rect">
          <a:avLst/>
        </a:prstGeom>
        <a:noFill/>
      </xdr:spPr>
    </xdr:pic>
    <xdr:clientData fLocksWithSheet="0"/>
  </xdr:oneCellAnchor>
  <xdr:oneCellAnchor>
    <xdr:from>
      <xdr:col>4</xdr:col>
      <xdr:colOff>0</xdr:colOff>
      <xdr:row>213</xdr:row>
      <xdr:rowOff>0</xdr:rowOff>
    </xdr:from>
    <xdr:ext cx="266700" cy="200025"/>
    <xdr:pic>
      <xdr:nvPicPr>
        <xdr:cNvPr id="0" name="image69.jpg"/>
        <xdr:cNvPicPr preferRelativeResize="0"/>
      </xdr:nvPicPr>
      <xdr:blipFill>
        <a:blip cstate="print" r:embed="rId57"/>
        <a:stretch>
          <a:fillRect/>
        </a:stretch>
      </xdr:blipFill>
      <xdr:spPr>
        <a:prstGeom prst="rect">
          <a:avLst/>
        </a:prstGeom>
        <a:noFill/>
      </xdr:spPr>
    </xdr:pic>
    <xdr:clientData fLocksWithSheet="0"/>
  </xdr:oneCellAnchor>
  <xdr:oneCellAnchor>
    <xdr:from>
      <xdr:col>4</xdr:col>
      <xdr:colOff>0</xdr:colOff>
      <xdr:row>214</xdr:row>
      <xdr:rowOff>0</xdr:rowOff>
    </xdr:from>
    <xdr:ext cx="114300" cy="200025"/>
    <xdr:pic>
      <xdr:nvPicPr>
        <xdr:cNvPr id="0" name="image54.png"/>
        <xdr:cNvPicPr preferRelativeResize="0"/>
      </xdr:nvPicPr>
      <xdr:blipFill>
        <a:blip cstate="print" r:embed="rId58"/>
        <a:stretch>
          <a:fillRect/>
        </a:stretch>
      </xdr:blipFill>
      <xdr:spPr>
        <a:prstGeom prst="rect">
          <a:avLst/>
        </a:prstGeom>
        <a:noFill/>
      </xdr:spPr>
    </xdr:pic>
    <xdr:clientData fLocksWithSheet="0"/>
  </xdr:oneCellAnchor>
  <xdr:oneCellAnchor>
    <xdr:from>
      <xdr:col>4</xdr:col>
      <xdr:colOff>0</xdr:colOff>
      <xdr:row>215</xdr:row>
      <xdr:rowOff>0</xdr:rowOff>
    </xdr:from>
    <xdr:ext cx="200025" cy="200025"/>
    <xdr:pic>
      <xdr:nvPicPr>
        <xdr:cNvPr id="0" name="image59.png"/>
        <xdr:cNvPicPr preferRelativeResize="0"/>
      </xdr:nvPicPr>
      <xdr:blipFill>
        <a:blip cstate="print" r:embed="rId59"/>
        <a:stretch>
          <a:fillRect/>
        </a:stretch>
      </xdr:blipFill>
      <xdr:spPr>
        <a:prstGeom prst="rect">
          <a:avLst/>
        </a:prstGeom>
        <a:noFill/>
      </xdr:spPr>
    </xdr:pic>
    <xdr:clientData fLocksWithSheet="0"/>
  </xdr:oneCellAnchor>
  <xdr:oneCellAnchor>
    <xdr:from>
      <xdr:col>4</xdr:col>
      <xdr:colOff>0</xdr:colOff>
      <xdr:row>216</xdr:row>
      <xdr:rowOff>0</xdr:rowOff>
    </xdr:from>
    <xdr:ext cx="352425" cy="200025"/>
    <xdr:pic>
      <xdr:nvPicPr>
        <xdr:cNvPr id="0" name="image65.png"/>
        <xdr:cNvPicPr preferRelativeResize="0"/>
      </xdr:nvPicPr>
      <xdr:blipFill>
        <a:blip cstate="print" r:embed="rId60"/>
        <a:stretch>
          <a:fillRect/>
        </a:stretch>
      </xdr:blipFill>
      <xdr:spPr>
        <a:prstGeom prst="rect">
          <a:avLst/>
        </a:prstGeom>
        <a:noFill/>
      </xdr:spPr>
    </xdr:pic>
    <xdr:clientData fLocksWithSheet="0"/>
  </xdr:oneCellAnchor>
  <xdr:oneCellAnchor>
    <xdr:from>
      <xdr:col>4</xdr:col>
      <xdr:colOff>0</xdr:colOff>
      <xdr:row>217</xdr:row>
      <xdr:rowOff>0</xdr:rowOff>
    </xdr:from>
    <xdr:ext cx="342900" cy="200025"/>
    <xdr:pic>
      <xdr:nvPicPr>
        <xdr:cNvPr id="0" name="image71.jpg"/>
        <xdr:cNvPicPr preferRelativeResize="0"/>
      </xdr:nvPicPr>
      <xdr:blipFill>
        <a:blip cstate="print" r:embed="rId61"/>
        <a:stretch>
          <a:fillRect/>
        </a:stretch>
      </xdr:blipFill>
      <xdr:spPr>
        <a:prstGeom prst="rect">
          <a:avLst/>
        </a:prstGeom>
        <a:noFill/>
      </xdr:spPr>
    </xdr:pic>
    <xdr:clientData fLocksWithSheet="0"/>
  </xdr:oneCellAnchor>
  <xdr:oneCellAnchor>
    <xdr:from>
      <xdr:col>4</xdr:col>
      <xdr:colOff>0</xdr:colOff>
      <xdr:row>218</xdr:row>
      <xdr:rowOff>0</xdr:rowOff>
    </xdr:from>
    <xdr:ext cx="209550" cy="200025"/>
    <xdr:pic>
      <xdr:nvPicPr>
        <xdr:cNvPr id="0" name="image56.jpg"/>
        <xdr:cNvPicPr preferRelativeResize="0"/>
      </xdr:nvPicPr>
      <xdr:blipFill>
        <a:blip cstate="print" r:embed="rId62"/>
        <a:stretch>
          <a:fillRect/>
        </a:stretch>
      </xdr:blipFill>
      <xdr:spPr>
        <a:prstGeom prst="rect">
          <a:avLst/>
        </a:prstGeom>
        <a:noFill/>
      </xdr:spPr>
    </xdr:pic>
    <xdr:clientData fLocksWithSheet="0"/>
  </xdr:oneCellAnchor>
  <xdr:oneCellAnchor>
    <xdr:from>
      <xdr:col>4</xdr:col>
      <xdr:colOff>0</xdr:colOff>
      <xdr:row>219</xdr:row>
      <xdr:rowOff>0</xdr:rowOff>
    </xdr:from>
    <xdr:ext cx="200025" cy="200025"/>
    <xdr:pic>
      <xdr:nvPicPr>
        <xdr:cNvPr id="0" name="image51.jpg"/>
        <xdr:cNvPicPr preferRelativeResize="0"/>
      </xdr:nvPicPr>
      <xdr:blipFill>
        <a:blip cstate="print" r:embed="rId63"/>
        <a:stretch>
          <a:fillRect/>
        </a:stretch>
      </xdr:blipFill>
      <xdr:spPr>
        <a:prstGeom prst="rect">
          <a:avLst/>
        </a:prstGeom>
        <a:noFill/>
      </xdr:spPr>
    </xdr:pic>
    <xdr:clientData fLocksWithSheet="0"/>
  </xdr:oneCellAnchor>
  <xdr:oneCellAnchor>
    <xdr:from>
      <xdr:col>4</xdr:col>
      <xdr:colOff>0</xdr:colOff>
      <xdr:row>220</xdr:row>
      <xdr:rowOff>0</xdr:rowOff>
    </xdr:from>
    <xdr:ext cx="561975" cy="200025"/>
    <xdr:pic>
      <xdr:nvPicPr>
        <xdr:cNvPr id="0" name="image67.png"/>
        <xdr:cNvPicPr preferRelativeResize="0"/>
      </xdr:nvPicPr>
      <xdr:blipFill>
        <a:blip cstate="print" r:embed="rId64"/>
        <a:stretch>
          <a:fillRect/>
        </a:stretch>
      </xdr:blipFill>
      <xdr:spPr>
        <a:prstGeom prst="rect">
          <a:avLst/>
        </a:prstGeom>
        <a:noFill/>
      </xdr:spPr>
    </xdr:pic>
    <xdr:clientData fLocksWithSheet="0"/>
  </xdr:oneCellAnchor>
  <xdr:oneCellAnchor>
    <xdr:from>
      <xdr:col>4</xdr:col>
      <xdr:colOff>0</xdr:colOff>
      <xdr:row>221</xdr:row>
      <xdr:rowOff>0</xdr:rowOff>
    </xdr:from>
    <xdr:ext cx="200025" cy="200025"/>
    <xdr:pic>
      <xdr:nvPicPr>
        <xdr:cNvPr id="0" name="image60.png"/>
        <xdr:cNvPicPr preferRelativeResize="0"/>
      </xdr:nvPicPr>
      <xdr:blipFill>
        <a:blip cstate="print" r:embed="rId65"/>
        <a:stretch>
          <a:fillRect/>
        </a:stretch>
      </xdr:blipFill>
      <xdr:spPr>
        <a:prstGeom prst="rect">
          <a:avLst/>
        </a:prstGeom>
        <a:noFill/>
      </xdr:spPr>
    </xdr:pic>
    <xdr:clientData fLocksWithSheet="0"/>
  </xdr:oneCellAnchor>
  <xdr:oneCellAnchor>
    <xdr:from>
      <xdr:col>4</xdr:col>
      <xdr:colOff>0</xdr:colOff>
      <xdr:row>222</xdr:row>
      <xdr:rowOff>0</xdr:rowOff>
    </xdr:from>
    <xdr:ext cx="304800" cy="200025"/>
    <xdr:pic>
      <xdr:nvPicPr>
        <xdr:cNvPr id="0" name="image76.png"/>
        <xdr:cNvPicPr preferRelativeResize="0"/>
      </xdr:nvPicPr>
      <xdr:blipFill>
        <a:blip cstate="print" r:embed="rId66"/>
        <a:stretch>
          <a:fillRect/>
        </a:stretch>
      </xdr:blipFill>
      <xdr:spPr>
        <a:prstGeom prst="rect">
          <a:avLst/>
        </a:prstGeom>
        <a:noFill/>
      </xdr:spPr>
    </xdr:pic>
    <xdr:clientData fLocksWithSheet="0"/>
  </xdr:oneCellAnchor>
  <xdr:oneCellAnchor>
    <xdr:from>
      <xdr:col>4</xdr:col>
      <xdr:colOff>0</xdr:colOff>
      <xdr:row>223</xdr:row>
      <xdr:rowOff>0</xdr:rowOff>
    </xdr:from>
    <xdr:ext cx="352425" cy="200025"/>
    <xdr:pic>
      <xdr:nvPicPr>
        <xdr:cNvPr id="0" name="image57.png"/>
        <xdr:cNvPicPr preferRelativeResize="0"/>
      </xdr:nvPicPr>
      <xdr:blipFill>
        <a:blip cstate="print" r:embed="rId67"/>
        <a:stretch>
          <a:fillRect/>
        </a:stretch>
      </xdr:blipFill>
      <xdr:spPr>
        <a:prstGeom prst="rect">
          <a:avLst/>
        </a:prstGeom>
        <a:noFill/>
      </xdr:spPr>
    </xdr:pic>
    <xdr:clientData fLocksWithSheet="0"/>
  </xdr:oneCellAnchor>
  <xdr:oneCellAnchor>
    <xdr:from>
      <xdr:col>4</xdr:col>
      <xdr:colOff>0</xdr:colOff>
      <xdr:row>224</xdr:row>
      <xdr:rowOff>0</xdr:rowOff>
    </xdr:from>
    <xdr:ext cx="581025" cy="200025"/>
    <xdr:pic>
      <xdr:nvPicPr>
        <xdr:cNvPr id="0" name="image70.png"/>
        <xdr:cNvPicPr preferRelativeResize="0"/>
      </xdr:nvPicPr>
      <xdr:blipFill>
        <a:blip cstate="print" r:embed="rId68"/>
        <a:stretch>
          <a:fillRect/>
        </a:stretch>
      </xdr:blipFill>
      <xdr:spPr>
        <a:prstGeom prst="rect">
          <a:avLst/>
        </a:prstGeom>
        <a:noFill/>
      </xdr:spPr>
    </xdr:pic>
    <xdr:clientData fLocksWithSheet="0"/>
  </xdr:oneCellAnchor>
  <xdr:oneCellAnchor>
    <xdr:from>
      <xdr:col>4</xdr:col>
      <xdr:colOff>0</xdr:colOff>
      <xdr:row>225</xdr:row>
      <xdr:rowOff>0</xdr:rowOff>
    </xdr:from>
    <xdr:ext cx="352425" cy="200025"/>
    <xdr:pic>
      <xdr:nvPicPr>
        <xdr:cNvPr id="0" name="image61.png"/>
        <xdr:cNvPicPr preferRelativeResize="0"/>
      </xdr:nvPicPr>
      <xdr:blipFill>
        <a:blip cstate="print" r:embed="rId69"/>
        <a:stretch>
          <a:fillRect/>
        </a:stretch>
      </xdr:blipFill>
      <xdr:spPr>
        <a:prstGeom prst="rect">
          <a:avLst/>
        </a:prstGeom>
        <a:noFill/>
      </xdr:spPr>
    </xdr:pic>
    <xdr:clientData fLocksWithSheet="0"/>
  </xdr:oneCellAnchor>
  <xdr:oneCellAnchor>
    <xdr:from>
      <xdr:col>4</xdr:col>
      <xdr:colOff>0</xdr:colOff>
      <xdr:row>226</xdr:row>
      <xdr:rowOff>0</xdr:rowOff>
    </xdr:from>
    <xdr:ext cx="200025" cy="200025"/>
    <xdr:pic>
      <xdr:nvPicPr>
        <xdr:cNvPr id="0" name="image72.png"/>
        <xdr:cNvPicPr preferRelativeResize="0"/>
      </xdr:nvPicPr>
      <xdr:blipFill>
        <a:blip cstate="print" r:embed="rId70"/>
        <a:stretch>
          <a:fillRect/>
        </a:stretch>
      </xdr:blipFill>
      <xdr:spPr>
        <a:prstGeom prst="rect">
          <a:avLst/>
        </a:prstGeom>
        <a:noFill/>
      </xdr:spPr>
    </xdr:pic>
    <xdr:clientData fLocksWithSheet="0"/>
  </xdr:oneCellAnchor>
  <xdr:oneCellAnchor>
    <xdr:from>
      <xdr:col>4</xdr:col>
      <xdr:colOff>0</xdr:colOff>
      <xdr:row>227</xdr:row>
      <xdr:rowOff>0</xdr:rowOff>
    </xdr:from>
    <xdr:ext cx="533400" cy="200025"/>
    <xdr:pic>
      <xdr:nvPicPr>
        <xdr:cNvPr id="0" name="image74.jpg"/>
        <xdr:cNvPicPr preferRelativeResize="0"/>
      </xdr:nvPicPr>
      <xdr:blipFill>
        <a:blip cstate="print" r:embed="rId71"/>
        <a:stretch>
          <a:fillRect/>
        </a:stretch>
      </xdr:blipFill>
      <xdr:spPr>
        <a:prstGeom prst="rect">
          <a:avLst/>
        </a:prstGeom>
        <a:noFill/>
      </xdr:spPr>
    </xdr:pic>
    <xdr:clientData fLocksWithSheet="0"/>
  </xdr:oneCellAnchor>
  <xdr:oneCellAnchor>
    <xdr:from>
      <xdr:col>4</xdr:col>
      <xdr:colOff>0</xdr:colOff>
      <xdr:row>228</xdr:row>
      <xdr:rowOff>0</xdr:rowOff>
    </xdr:from>
    <xdr:ext cx="352425" cy="200025"/>
    <xdr:pic>
      <xdr:nvPicPr>
        <xdr:cNvPr id="0" name="image66.png"/>
        <xdr:cNvPicPr preferRelativeResize="0"/>
      </xdr:nvPicPr>
      <xdr:blipFill>
        <a:blip cstate="print" r:embed="rId72"/>
        <a:stretch>
          <a:fillRect/>
        </a:stretch>
      </xdr:blipFill>
      <xdr:spPr>
        <a:prstGeom prst="rect">
          <a:avLst/>
        </a:prstGeom>
        <a:noFill/>
      </xdr:spPr>
    </xdr:pic>
    <xdr:clientData fLocksWithSheet="0"/>
  </xdr:oneCellAnchor>
  <xdr:oneCellAnchor>
    <xdr:from>
      <xdr:col>4</xdr:col>
      <xdr:colOff>0</xdr:colOff>
      <xdr:row>229</xdr:row>
      <xdr:rowOff>0</xdr:rowOff>
    </xdr:from>
    <xdr:ext cx="257175" cy="200025"/>
    <xdr:pic>
      <xdr:nvPicPr>
        <xdr:cNvPr id="0" name="image68.png"/>
        <xdr:cNvPicPr preferRelativeResize="0"/>
      </xdr:nvPicPr>
      <xdr:blipFill>
        <a:blip cstate="print" r:embed="rId73"/>
        <a:stretch>
          <a:fillRect/>
        </a:stretch>
      </xdr:blipFill>
      <xdr:spPr>
        <a:prstGeom prst="rect">
          <a:avLst/>
        </a:prstGeom>
        <a:noFill/>
      </xdr:spPr>
    </xdr:pic>
    <xdr:clientData fLocksWithSheet="0"/>
  </xdr:oneCellAnchor>
  <xdr:oneCellAnchor>
    <xdr:from>
      <xdr:col>4</xdr:col>
      <xdr:colOff>0</xdr:colOff>
      <xdr:row>231</xdr:row>
      <xdr:rowOff>0</xdr:rowOff>
    </xdr:from>
    <xdr:ext cx="361950" cy="200025"/>
    <xdr:pic>
      <xdr:nvPicPr>
        <xdr:cNvPr id="0" name="image73.png"/>
        <xdr:cNvPicPr preferRelativeResize="0"/>
      </xdr:nvPicPr>
      <xdr:blipFill>
        <a:blip cstate="print" r:embed="rId74"/>
        <a:stretch>
          <a:fillRect/>
        </a:stretch>
      </xdr:blipFill>
      <xdr:spPr>
        <a:prstGeom prst="rect">
          <a:avLst/>
        </a:prstGeom>
        <a:noFill/>
      </xdr:spPr>
    </xdr:pic>
    <xdr:clientData fLocksWithSheet="0"/>
  </xdr:oneCellAnchor>
  <xdr:oneCellAnchor>
    <xdr:from>
      <xdr:col>4</xdr:col>
      <xdr:colOff>0</xdr:colOff>
      <xdr:row>232</xdr:row>
      <xdr:rowOff>0</xdr:rowOff>
    </xdr:from>
    <xdr:ext cx="295275" cy="200025"/>
    <xdr:pic>
      <xdr:nvPicPr>
        <xdr:cNvPr id="0" name="image77.png"/>
        <xdr:cNvPicPr preferRelativeResize="0"/>
      </xdr:nvPicPr>
      <xdr:blipFill>
        <a:blip cstate="print" r:embed="rId75"/>
        <a:stretch>
          <a:fillRect/>
        </a:stretch>
      </xdr:blipFill>
      <xdr:spPr>
        <a:prstGeom prst="rect">
          <a:avLst/>
        </a:prstGeom>
        <a:noFill/>
      </xdr:spPr>
    </xdr:pic>
    <xdr:clientData fLocksWithSheet="0"/>
  </xdr:oneCellAnchor>
  <xdr:oneCellAnchor>
    <xdr:from>
      <xdr:col>4</xdr:col>
      <xdr:colOff>0</xdr:colOff>
      <xdr:row>233</xdr:row>
      <xdr:rowOff>0</xdr:rowOff>
    </xdr:from>
    <xdr:ext cx="200025" cy="200025"/>
    <xdr:pic>
      <xdr:nvPicPr>
        <xdr:cNvPr id="0" name="image75.png"/>
        <xdr:cNvPicPr preferRelativeResize="0"/>
      </xdr:nvPicPr>
      <xdr:blipFill>
        <a:blip cstate="print" r:embed="rId7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acsb.edu/accredite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aacsb.edu/accredited/a/audencia-eesc" TargetMode="External"/><Relationship Id="rId42" Type="http://schemas.openxmlformats.org/officeDocument/2006/relationships/hyperlink" Target="https://www.aacsb.edu/accredited/a/augusta-university" TargetMode="External"/><Relationship Id="rId41" Type="http://schemas.openxmlformats.org/officeDocument/2006/relationships/hyperlink" Target="http://www.audencia.com" TargetMode="External"/><Relationship Id="rId44" Type="http://schemas.openxmlformats.org/officeDocument/2006/relationships/hyperlink" Target="https://www.aacsb.edu/accredited/b/bi-norwegian-business-school" TargetMode="External"/><Relationship Id="rId43" Type="http://schemas.openxmlformats.org/officeDocument/2006/relationships/hyperlink" Target="http://www.augusta.edu" TargetMode="External"/><Relationship Id="rId46" Type="http://schemas.openxmlformats.org/officeDocument/2006/relationships/hyperlink" Target="https://www.aacsb.edu/accredited/b/binus-business-school-bina-nusantara-university" TargetMode="External"/><Relationship Id="rId45" Type="http://schemas.openxmlformats.org/officeDocument/2006/relationships/hyperlink" Target="http://www.bi.edu" TargetMode="External"/><Relationship Id="rId107" Type="http://schemas.openxmlformats.org/officeDocument/2006/relationships/hyperlink" Target="http://www.management.fju.edu.tw/index_en.php" TargetMode="External"/><Relationship Id="rId106" Type="http://schemas.openxmlformats.org/officeDocument/2006/relationships/hyperlink" Target="https://www.aacsb.edu/accredited/f/fu-jen-catholic-university" TargetMode="External"/><Relationship Id="rId105" Type="http://schemas.openxmlformats.org/officeDocument/2006/relationships/hyperlink" Target="http://www.frostburg.edu/colleges/cob/" TargetMode="External"/><Relationship Id="rId104" Type="http://schemas.openxmlformats.org/officeDocument/2006/relationships/hyperlink" Target="https://www.aacsb.edu/accredited/f/frostburg-state-university" TargetMode="External"/><Relationship Id="rId109" Type="http://schemas.openxmlformats.org/officeDocument/2006/relationships/hyperlink" Target="http://www.fdsm.fudan.edu.cn/En/index.aspx" TargetMode="External"/><Relationship Id="rId108" Type="http://schemas.openxmlformats.org/officeDocument/2006/relationships/hyperlink" Target="https://www.aacsb.edu/accredited/f/fudan-university" TargetMode="External"/><Relationship Id="rId48" Type="http://schemas.openxmlformats.org/officeDocument/2006/relationships/hyperlink" Target="https://www.aacsb.edu/accredited/b/babson-college" TargetMode="External"/><Relationship Id="rId47" Type="http://schemas.openxmlformats.org/officeDocument/2006/relationships/hyperlink" Target="http://bbs.binus.ac.id" TargetMode="External"/><Relationship Id="rId49" Type="http://schemas.openxmlformats.org/officeDocument/2006/relationships/hyperlink" Target="http://www.babson.edu/" TargetMode="External"/><Relationship Id="rId103" Type="http://schemas.openxmlformats.org/officeDocument/2006/relationships/hyperlink" Target="http://www.frankfurt-school.de/" TargetMode="External"/><Relationship Id="rId102" Type="http://schemas.openxmlformats.org/officeDocument/2006/relationships/hyperlink" Target="https://www.aacsb.edu/accredited/f/frankfurt-school-of-finance--management-ggmbh" TargetMode="External"/><Relationship Id="rId101" Type="http://schemas.openxmlformats.org/officeDocument/2006/relationships/hyperlink" Target="http://www.fmarion.edu/academics/-1999995982" TargetMode="External"/><Relationship Id="rId100" Type="http://schemas.openxmlformats.org/officeDocument/2006/relationships/hyperlink" Target="https://www.aacsb.edu/accredited/f/francis-marion-university" TargetMode="External"/><Relationship Id="rId31" Type="http://schemas.openxmlformats.org/officeDocument/2006/relationships/hyperlink" Target="http://www.aston.ac.uk" TargetMode="External"/><Relationship Id="rId30" Type="http://schemas.openxmlformats.org/officeDocument/2006/relationships/hyperlink" Target="https://www.aacsb.edu/accredited/a/aston-university" TargetMode="External"/><Relationship Id="rId33" Type="http://schemas.openxmlformats.org/officeDocument/2006/relationships/hyperlink" Target="http://business.athabascau.ca" TargetMode="External"/><Relationship Id="rId32" Type="http://schemas.openxmlformats.org/officeDocument/2006/relationships/hyperlink" Target="https://www.aacsb.edu/accredited/a/athabasca-university" TargetMode="External"/><Relationship Id="rId35" Type="http://schemas.openxmlformats.org/officeDocument/2006/relationships/hyperlink" Target="http://harbert.auburn.edu" TargetMode="External"/><Relationship Id="rId34" Type="http://schemas.openxmlformats.org/officeDocument/2006/relationships/hyperlink" Target="https://www.aacsb.edu/accredited/a/auburn-university" TargetMode="External"/><Relationship Id="rId37" Type="http://schemas.openxmlformats.org/officeDocument/2006/relationships/hyperlink" Target="http://business.aum.edu" TargetMode="External"/><Relationship Id="rId36" Type="http://schemas.openxmlformats.org/officeDocument/2006/relationships/hyperlink" Target="https://www.aacsb.edu/accredited/a/auburn-university-at-montgomery" TargetMode="External"/><Relationship Id="rId39" Type="http://schemas.openxmlformats.org/officeDocument/2006/relationships/hyperlink" Target="http://www.aut.ac.nz" TargetMode="External"/><Relationship Id="rId38" Type="http://schemas.openxmlformats.org/officeDocument/2006/relationships/hyperlink" Target="https://www.aacsb.edu/accredited/a/auckland-university-of-technology" TargetMode="External"/><Relationship Id="rId20" Type="http://schemas.openxmlformats.org/officeDocument/2006/relationships/hyperlink" Target="http://www.antwerpmanagementschool.be" TargetMode="External"/><Relationship Id="rId22" Type="http://schemas.openxmlformats.org/officeDocument/2006/relationships/hyperlink" Target="http://wpcarey.asu.edu" TargetMode="External"/><Relationship Id="rId21" Type="http://schemas.openxmlformats.org/officeDocument/2006/relationships/hyperlink" Target="http://www.business.appstate.edu" TargetMode="External"/><Relationship Id="rId24" Type="http://schemas.openxmlformats.org/officeDocument/2006/relationships/hyperlink" Target="https://www.aacsb.edu/accredited/a/arkansas-tech-university" TargetMode="External"/><Relationship Id="rId23" Type="http://schemas.openxmlformats.org/officeDocument/2006/relationships/hyperlink" Target="http://business.astate.edu" TargetMode="External"/><Relationship Id="rId129" Type="http://schemas.openxmlformats.org/officeDocument/2006/relationships/hyperlink" Target="http://robinson.gsu.edu/" TargetMode="External"/><Relationship Id="rId128" Type="http://schemas.openxmlformats.org/officeDocument/2006/relationships/hyperlink" Target="https://www.aacsb.edu/accredited/g/georgia-state-university" TargetMode="External"/><Relationship Id="rId127" Type="http://schemas.openxmlformats.org/officeDocument/2006/relationships/hyperlink" Target="http://gsw.edu/Academics/Schools-and-Departments/School-of-Business-Administration/index" TargetMode="External"/><Relationship Id="rId126" Type="http://schemas.openxmlformats.org/officeDocument/2006/relationships/hyperlink" Target="https://www.aacsb.edu/accredited/g/georgia-southwestern-state-university" TargetMode="External"/><Relationship Id="rId26" Type="http://schemas.openxmlformats.org/officeDocument/2006/relationships/hyperlink" Target="https://www.aacsb.edu/accredited/a/asia-university" TargetMode="External"/><Relationship Id="rId121" Type="http://schemas.openxmlformats.org/officeDocument/2006/relationships/hyperlink" Target="http://www.ggc.edu/" TargetMode="External"/><Relationship Id="rId25" Type="http://schemas.openxmlformats.org/officeDocument/2006/relationships/hyperlink" Target="http://business.atu.edu/" TargetMode="External"/><Relationship Id="rId120" Type="http://schemas.openxmlformats.org/officeDocument/2006/relationships/hyperlink" Target="https://www.aacsb.edu/accredited/g/georgia-gwinnett-college" TargetMode="External"/><Relationship Id="rId28" Type="http://schemas.openxmlformats.org/officeDocument/2006/relationships/hyperlink" Target="https://www.aacsb.edu/accredited/a/asian-institute-of-management" TargetMode="External"/><Relationship Id="rId27" Type="http://schemas.openxmlformats.org/officeDocument/2006/relationships/hyperlink" Target="http://www.cm.asia.edu.tw" TargetMode="External"/><Relationship Id="rId125" Type="http://schemas.openxmlformats.org/officeDocument/2006/relationships/hyperlink" Target="https://parker.georgiasouthern.edu/" TargetMode="External"/><Relationship Id="rId29" Type="http://schemas.openxmlformats.org/officeDocument/2006/relationships/hyperlink" Target="http://www.aim.edu" TargetMode="External"/><Relationship Id="rId124" Type="http://schemas.openxmlformats.org/officeDocument/2006/relationships/hyperlink" Target="https://www.aacsb.edu/accredited/g/georgia-southern-university" TargetMode="External"/><Relationship Id="rId123" Type="http://schemas.openxmlformats.org/officeDocument/2006/relationships/hyperlink" Target="http://www.mgt.gatech.edu/" TargetMode="External"/><Relationship Id="rId122" Type="http://schemas.openxmlformats.org/officeDocument/2006/relationships/hyperlink" Target="https://www.aacsb.edu/accredited/g/georgia-institute-of-technology" TargetMode="External"/><Relationship Id="rId95" Type="http://schemas.openxmlformats.org/officeDocument/2006/relationships/hyperlink" Target="https://business.fsu.edu/" TargetMode="External"/><Relationship Id="rId94" Type="http://schemas.openxmlformats.org/officeDocument/2006/relationships/hyperlink" Target="https://www.aacsb.edu/accredited/f/florida-state-university" TargetMode="External"/><Relationship Id="rId97" Type="http://schemas.openxmlformats.org/officeDocument/2006/relationships/hyperlink" Target="https://www.fordham.edu/business" TargetMode="External"/><Relationship Id="rId96" Type="http://schemas.openxmlformats.org/officeDocument/2006/relationships/hyperlink" Target="https://www.aacsb.edu/accredited/f/fordham-university" TargetMode="External"/><Relationship Id="rId11" Type="http://schemas.openxmlformats.org/officeDocument/2006/relationships/hyperlink" Target="http://www.kogod.american.edu" TargetMode="External"/><Relationship Id="rId99" Type="http://schemas.openxmlformats.org/officeDocument/2006/relationships/hyperlink" Target="http://soba.fortlewis.edu/soba/index.asp" TargetMode="External"/><Relationship Id="rId10" Type="http://schemas.openxmlformats.org/officeDocument/2006/relationships/hyperlink" Target="http://www.alfred.edu" TargetMode="External"/><Relationship Id="rId98" Type="http://schemas.openxmlformats.org/officeDocument/2006/relationships/hyperlink" Target="https://www.aacsb.edu/accredited/f/fort-lewis-college" TargetMode="External"/><Relationship Id="rId13" Type="http://schemas.openxmlformats.org/officeDocument/2006/relationships/hyperlink" Target="http://aue.ae" TargetMode="External"/><Relationship Id="rId12" Type="http://schemas.openxmlformats.org/officeDocument/2006/relationships/hyperlink" Target="http://www.aud.edu" TargetMode="External"/><Relationship Id="rId91" Type="http://schemas.openxmlformats.org/officeDocument/2006/relationships/hyperlink" Target="https://business.fiu.edu/" TargetMode="External"/><Relationship Id="rId90" Type="http://schemas.openxmlformats.org/officeDocument/2006/relationships/hyperlink" Target="https://www.aacsb.edu/accredited/f/florida-international-university" TargetMode="External"/><Relationship Id="rId93" Type="http://schemas.openxmlformats.org/officeDocument/2006/relationships/hyperlink" Target="http://www.flsouthern.edu/business/" TargetMode="External"/><Relationship Id="rId92" Type="http://schemas.openxmlformats.org/officeDocument/2006/relationships/hyperlink" Target="https://www.aacsb.edu/accredited/f/florida-southern-college" TargetMode="External"/><Relationship Id="rId118" Type="http://schemas.openxmlformats.org/officeDocument/2006/relationships/hyperlink" Target="https://www.aacsb.edu/accredited/g/georgia-college--state-university" TargetMode="External"/><Relationship Id="rId117" Type="http://schemas.openxmlformats.org/officeDocument/2006/relationships/hyperlink" Target="http://www.msb.edu/" TargetMode="External"/><Relationship Id="rId116" Type="http://schemas.openxmlformats.org/officeDocument/2006/relationships/hyperlink" Target="https://www.aacsb.edu/accredited/g/georgetown-university" TargetMode="External"/><Relationship Id="rId115" Type="http://schemas.openxmlformats.org/officeDocument/2006/relationships/hyperlink" Target="https://business.gmu.edu/" TargetMode="External"/><Relationship Id="rId119" Type="http://schemas.openxmlformats.org/officeDocument/2006/relationships/hyperlink" Target="http://www.gcsu.edu/business/" TargetMode="External"/><Relationship Id="rId15" Type="http://schemas.openxmlformats.org/officeDocument/2006/relationships/hyperlink" Target="http://www.auk.edu.kw" TargetMode="External"/><Relationship Id="rId110" Type="http://schemas.openxmlformats.org/officeDocument/2006/relationships/hyperlink" Target="https://www.aacsb.edu/accredited/f/fundao-getulio-vargas---so-paulo" TargetMode="External"/><Relationship Id="rId14" Type="http://schemas.openxmlformats.org/officeDocument/2006/relationships/hyperlink" Target="http://aue.ae" TargetMode="External"/><Relationship Id="rId17" Type="http://schemas.openxmlformats.org/officeDocument/2006/relationships/hyperlink" Target="http://www.aum.edu.kw" TargetMode="External"/><Relationship Id="rId16" Type="http://schemas.openxmlformats.org/officeDocument/2006/relationships/hyperlink" Target="http://www.aus.edu" TargetMode="External"/><Relationship Id="rId19" Type="http://schemas.openxmlformats.org/officeDocument/2006/relationships/hyperlink" Target="http://www.angelo.edu" TargetMode="External"/><Relationship Id="rId114" Type="http://schemas.openxmlformats.org/officeDocument/2006/relationships/hyperlink" Target="https://www.aacsb.edu/accredited/g/george-mason-university" TargetMode="External"/><Relationship Id="rId18" Type="http://schemas.openxmlformats.org/officeDocument/2006/relationships/hyperlink" Target="http://amrita.edu" TargetMode="External"/><Relationship Id="rId113" Type="http://schemas.openxmlformats.org/officeDocument/2006/relationships/hyperlink" Target="http://ebape.fgv.br/" TargetMode="External"/><Relationship Id="rId112" Type="http://schemas.openxmlformats.org/officeDocument/2006/relationships/hyperlink" Target="https://www.aacsb.edu/accredited/f/fundao-getulio-vargas-rio-de-janeiro" TargetMode="External"/><Relationship Id="rId111" Type="http://schemas.openxmlformats.org/officeDocument/2006/relationships/hyperlink" Target="http://www.eaesp.fgvsp.br/" TargetMode="External"/><Relationship Id="rId84" Type="http://schemas.openxmlformats.org/officeDocument/2006/relationships/hyperlink" Target="https://www.aacsb.edu/accredited/f/feng-chia-university" TargetMode="External"/><Relationship Id="rId83" Type="http://schemas.openxmlformats.org/officeDocument/2006/relationships/hyperlink" Target="http://www.uncfsu.edu" TargetMode="External"/><Relationship Id="rId86" Type="http://schemas.openxmlformats.org/officeDocument/2006/relationships/hyperlink" Target="https://www.aacsb.edu/accredited/f/florida-atlantic-university" TargetMode="External"/><Relationship Id="rId85" Type="http://schemas.openxmlformats.org/officeDocument/2006/relationships/hyperlink" Target="http://en.fcu.edu.tw/wSite/mp?mp=3" TargetMode="External"/><Relationship Id="rId88" Type="http://schemas.openxmlformats.org/officeDocument/2006/relationships/hyperlink" Target="https://www.aacsb.edu/accredited/f/florida-gulf-coast-university" TargetMode="External"/><Relationship Id="rId87" Type="http://schemas.openxmlformats.org/officeDocument/2006/relationships/hyperlink" Target="http://business.fau.edu/" TargetMode="External"/><Relationship Id="rId89" Type="http://schemas.openxmlformats.org/officeDocument/2006/relationships/hyperlink" Target="http://www.fgcu.edu/cob/" TargetMode="External"/><Relationship Id="rId80" Type="http://schemas.openxmlformats.org/officeDocument/2006/relationships/hyperlink" Target="https://www.aacsb.edu/accredited/f/farmer-school-of-business-miami-university" TargetMode="External"/><Relationship Id="rId82" Type="http://schemas.openxmlformats.org/officeDocument/2006/relationships/hyperlink" Target="https://www.aacsb.edu/accredited/f/fayetteville-state-university" TargetMode="External"/><Relationship Id="rId81" Type="http://schemas.openxmlformats.org/officeDocument/2006/relationships/hyperlink" Target="http://miamioh.edu/fsb/" TargetMode="External"/><Relationship Id="rId1" Type="http://schemas.openxmlformats.org/officeDocument/2006/relationships/hyperlink" Target="http://biz.aalto.fi" TargetMode="External"/><Relationship Id="rId2" Type="http://schemas.openxmlformats.org/officeDocument/2006/relationships/hyperlink" Target="http://bss.au.dk" TargetMode="External"/><Relationship Id="rId3" Type="http://schemas.openxmlformats.org/officeDocument/2006/relationships/hyperlink" Target="http://www.acu.edu" TargetMode="External"/><Relationship Id="rId4" Type="http://schemas.openxmlformats.org/officeDocument/2006/relationships/hyperlink" Target="http://www.abo.fi" TargetMode="External"/><Relationship Id="rId9" Type="http://schemas.openxmlformats.org/officeDocument/2006/relationships/hyperlink" Target="http://www.aamu.edu" TargetMode="External"/><Relationship Id="rId5" Type="http://schemas.openxmlformats.org/officeDocument/2006/relationships/hyperlink" Target="http://www.adu.ac.ae" TargetMode="External"/><Relationship Id="rId6" Type="http://schemas.openxmlformats.org/officeDocument/2006/relationships/hyperlink" Target="http://business.adelphi.edu" TargetMode="External"/><Relationship Id="rId7" Type="http://schemas.openxmlformats.org/officeDocument/2006/relationships/hyperlink" Target="http://www.abo.fi" TargetMode="External"/><Relationship Id="rId8" Type="http://schemas.openxmlformats.org/officeDocument/2006/relationships/hyperlink" Target="http://www.aau.ac.ae" TargetMode="External"/><Relationship Id="rId73" Type="http://schemas.openxmlformats.org/officeDocument/2006/relationships/hyperlink" Target="http://www.bimtech.ac.in" TargetMode="External"/><Relationship Id="rId72" Type="http://schemas.openxmlformats.org/officeDocument/2006/relationships/hyperlink" Target="https://www.aacsb.edu/accredited/b/birla-institute-of-management-technology-greater-noida" TargetMode="External"/><Relationship Id="rId75" Type="http://schemas.openxmlformats.org/officeDocument/2006/relationships/hyperlink" Target="http://www.bhsu.edu" TargetMode="External"/><Relationship Id="rId74" Type="http://schemas.openxmlformats.org/officeDocument/2006/relationships/hyperlink" Target="https://www.aacsb.edu/accredited/b/black-hills-state-university" TargetMode="External"/><Relationship Id="rId77" Type="http://schemas.openxmlformats.org/officeDocument/2006/relationships/hyperlink" Target="http://boisestate.edu" TargetMode="External"/><Relationship Id="rId76" Type="http://schemas.openxmlformats.org/officeDocument/2006/relationships/hyperlink" Target="https://www.aacsb.edu/accredited/b/boise-state-university" TargetMode="External"/><Relationship Id="rId79" Type="http://schemas.openxmlformats.org/officeDocument/2006/relationships/hyperlink" Target="http://business.fdu.edu/" TargetMode="External"/><Relationship Id="rId78" Type="http://schemas.openxmlformats.org/officeDocument/2006/relationships/hyperlink" Target="https://www.aacsb.edu/accredited/f/fairleigh-dickinson-university" TargetMode="External"/><Relationship Id="rId71" Type="http://schemas.openxmlformats.org/officeDocument/2006/relationships/hyperlink" Target="http://som.binghamton.edu" TargetMode="External"/><Relationship Id="rId70" Type="http://schemas.openxmlformats.org/officeDocument/2006/relationships/hyperlink" Target="https://www.aacsb.edu/accredited/b/binghamton-university-state-university-of-new-york" TargetMode="External"/><Relationship Id="rId138" Type="http://schemas.openxmlformats.org/officeDocument/2006/relationships/drawing" Target="../drawings/drawing2.xml"/><Relationship Id="rId137" Type="http://schemas.openxmlformats.org/officeDocument/2006/relationships/hyperlink" Target="http://www.gibs.co.za/" TargetMode="External"/><Relationship Id="rId132" Type="http://schemas.openxmlformats.org/officeDocument/2006/relationships/hyperlink" Target="https://www.aacsb.edu/accredited/g/goethe-university-frankfurt" TargetMode="External"/><Relationship Id="rId131" Type="http://schemas.openxmlformats.org/officeDocument/2006/relationships/hyperlink" Target="http://www.ugent.be/eb" TargetMode="External"/><Relationship Id="rId130" Type="http://schemas.openxmlformats.org/officeDocument/2006/relationships/hyperlink" Target="https://www.aacsb.edu/accredited/g/ghent-university" TargetMode="External"/><Relationship Id="rId136" Type="http://schemas.openxmlformats.org/officeDocument/2006/relationships/hyperlink" Target="https://www.aacsb.edu/accredited/g/gordon-institute-of-business-science-university-of-pretoria" TargetMode="External"/><Relationship Id="rId135" Type="http://schemas.openxmlformats.org/officeDocument/2006/relationships/hyperlink" Target="http://www.gonzaga.edu/SBA" TargetMode="External"/><Relationship Id="rId134" Type="http://schemas.openxmlformats.org/officeDocument/2006/relationships/hyperlink" Target="https://www.aacsb.edu/accredited/g/gonzaga-university" TargetMode="External"/><Relationship Id="rId133" Type="http://schemas.openxmlformats.org/officeDocument/2006/relationships/hyperlink" Target="http://www.wiwi.uni-frankfurt.de/en/home.html" TargetMode="External"/><Relationship Id="rId62" Type="http://schemas.openxmlformats.org/officeDocument/2006/relationships/hyperlink" Target="https://www.aacsb.edu/accredited/b/bellarmine-university" TargetMode="External"/><Relationship Id="rId61" Type="http://schemas.openxmlformats.org/officeDocument/2006/relationships/hyperlink" Target="http://www.bjtu.edu.cn" TargetMode="External"/><Relationship Id="rId64" Type="http://schemas.openxmlformats.org/officeDocument/2006/relationships/hyperlink" Target="https://www.aacsb.edu/accredited/b/bentley-university" TargetMode="External"/><Relationship Id="rId63" Type="http://schemas.openxmlformats.org/officeDocument/2006/relationships/hyperlink" Target="https://www.aacsb.edu/accredited/b/belmont-university" TargetMode="External"/><Relationship Id="rId66" Type="http://schemas.openxmlformats.org/officeDocument/2006/relationships/hyperlink" Target="https://www.aacsb.edu/accredited/b/berry-college" TargetMode="External"/><Relationship Id="rId65" Type="http://schemas.openxmlformats.org/officeDocument/2006/relationships/hyperlink" Target="http://www.bentley.edu" TargetMode="External"/><Relationship Id="rId68" Type="http://schemas.openxmlformats.org/officeDocument/2006/relationships/hyperlink" Target="https://www.aacsb.edu/accredited/b/bilkent-university" TargetMode="External"/><Relationship Id="rId67" Type="http://schemas.openxmlformats.org/officeDocument/2006/relationships/hyperlink" Target="http://campbell.berry.edu" TargetMode="External"/><Relationship Id="rId60" Type="http://schemas.openxmlformats.org/officeDocument/2006/relationships/hyperlink" Target="https://www.aacsb.edu/accredited/b/beijing-jiaotong-university" TargetMode="External"/><Relationship Id="rId69" Type="http://schemas.openxmlformats.org/officeDocument/2006/relationships/hyperlink" Target="http://www.man.bilkent.edu.tr" TargetMode="External"/><Relationship Id="rId51" Type="http://schemas.openxmlformats.org/officeDocument/2006/relationships/hyperlink" Target="http://www.bsu.edu" TargetMode="External"/><Relationship Id="rId50" Type="http://schemas.openxmlformats.org/officeDocument/2006/relationships/hyperlink" Target="https://www.aacsb.edu/accredited/b/ball-state-university" TargetMode="External"/><Relationship Id="rId53" Type="http://schemas.openxmlformats.org/officeDocument/2006/relationships/hyperlink" Target="http://www.barry.edu" TargetMode="External"/><Relationship Id="rId52" Type="http://schemas.openxmlformats.org/officeDocument/2006/relationships/hyperlink" Target="https://www.aacsb.edu/accredited/b/barry-university" TargetMode="External"/><Relationship Id="rId55" Type="http://schemas.openxmlformats.org/officeDocument/2006/relationships/hyperlink" Target="http://zicklin.baruch.cuny.edu" TargetMode="External"/><Relationship Id="rId54" Type="http://schemas.openxmlformats.org/officeDocument/2006/relationships/hyperlink" Target="https://www.aacsb.edu/accredited/b/baruch-college-the-city-university-of-new-york" TargetMode="External"/><Relationship Id="rId57" Type="http://schemas.openxmlformats.org/officeDocument/2006/relationships/hyperlink" Target="http://www.baylor.edu" TargetMode="External"/><Relationship Id="rId56" Type="http://schemas.openxmlformats.org/officeDocument/2006/relationships/hyperlink" Target="https://www.aacsb.edu/accredited/b/baylor-university" TargetMode="External"/><Relationship Id="rId59" Type="http://schemas.openxmlformats.org/officeDocument/2006/relationships/hyperlink" Target="http://english.bit.edu.cn" TargetMode="External"/><Relationship Id="rId58" Type="http://schemas.openxmlformats.org/officeDocument/2006/relationships/hyperlink" Target="https://www.aacsb.edu/accredited/b/beijing-institute-of-technolog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9.5"/>
  </cols>
  <sheetData>
    <row r="1">
      <c r="A1" s="1" t="s">
        <v>0</v>
      </c>
      <c r="B1" s="2" t="s">
        <v>1</v>
      </c>
    </row>
    <row r="2">
      <c r="A2" s="1" t="s">
        <v>2</v>
      </c>
      <c r="B2" s="1" t="s">
        <v>3</v>
      </c>
    </row>
    <row r="3">
      <c r="B3" s="1" t="s">
        <v>4</v>
      </c>
    </row>
    <row r="4">
      <c r="B4" s="1" t="s">
        <v>5</v>
      </c>
    </row>
    <row r="5">
      <c r="B5" s="1" t="s">
        <v>6</v>
      </c>
    </row>
    <row r="6">
      <c r="B6" s="1" t="s">
        <v>7</v>
      </c>
    </row>
    <row r="7">
      <c r="B7" s="1" t="s">
        <v>8</v>
      </c>
    </row>
    <row r="9">
      <c r="B9" s="1" t="s">
        <v>9</v>
      </c>
    </row>
    <row r="14">
      <c r="A14" s="1" t="s">
        <v>10</v>
      </c>
    </row>
    <row r="15">
      <c r="A15" s="1" t="s">
        <v>11</v>
      </c>
    </row>
    <row r="19">
      <c r="A19" s="1" t="s">
        <v>12</v>
      </c>
    </row>
    <row r="20">
      <c r="A20" s="1" t="s">
        <v>13</v>
      </c>
      <c r="B20" s="3">
        <v>44945.0</v>
      </c>
    </row>
    <row r="21">
      <c r="A21" s="1" t="s">
        <v>14</v>
      </c>
      <c r="B21" s="1" t="s">
        <v>15</v>
      </c>
    </row>
    <row r="22">
      <c r="A22" s="1" t="s">
        <v>16</v>
      </c>
      <c r="B22" s="1" t="s">
        <v>17</v>
      </c>
    </row>
    <row r="23">
      <c r="A23" s="1" t="s">
        <v>18</v>
      </c>
      <c r="B23" s="1" t="s">
        <v>19</v>
      </c>
    </row>
    <row r="24">
      <c r="A24" s="1" t="s">
        <v>20</v>
      </c>
      <c r="B24" s="1" t="s">
        <v>21</v>
      </c>
    </row>
  </sheetData>
  <hyperlinks>
    <hyperlink r:id="rId1" ref="B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6.75"/>
    <col customWidth="1" min="3" max="3" width="19.63"/>
    <col customWidth="1" min="4" max="4" width="13.0"/>
    <col customWidth="1" min="6" max="6" width="8.0"/>
    <col customWidth="1" min="7" max="7" width="9.13"/>
    <col customWidth="1" min="8" max="8" width="22.25"/>
    <col customWidth="1" min="9" max="9" width="16.0"/>
    <col customWidth="1" min="10" max="10" width="20.88"/>
    <col customWidth="1" min="11" max="11" width="8.38"/>
    <col customWidth="1" min="12" max="12" width="7.25"/>
    <col customWidth="1" min="13" max="13" width="12.25"/>
    <col customWidth="1" min="14" max="14" width="10.25"/>
    <col customWidth="1" min="15" max="15" width="20.5"/>
    <col customWidth="1" min="16" max="16" width="18.0"/>
    <col customWidth="1" min="17" max="17" width="16.88"/>
    <col customWidth="1" min="18" max="18" width="17.5"/>
    <col customWidth="1" min="20" max="20" width="25.13"/>
    <col customWidth="1" min="22" max="22" width="58.0"/>
  </cols>
  <sheetData>
    <row r="1" ht="52.5" customHeight="1">
      <c r="A1" s="4" t="s">
        <v>22</v>
      </c>
      <c r="B1" s="4" t="s">
        <v>23</v>
      </c>
      <c r="C1" s="4"/>
      <c r="D1" s="4" t="s">
        <v>24</v>
      </c>
      <c r="E1" s="4" t="s">
        <v>25</v>
      </c>
      <c r="F1" s="4" t="s">
        <v>18</v>
      </c>
      <c r="G1" s="4" t="s">
        <v>20</v>
      </c>
      <c r="H1" s="4" t="s">
        <v>26</v>
      </c>
      <c r="I1" s="4" t="s">
        <v>27</v>
      </c>
      <c r="J1" s="4" t="s">
        <v>28</v>
      </c>
      <c r="K1" s="4"/>
      <c r="L1" s="5" t="s">
        <v>29</v>
      </c>
      <c r="M1" s="5"/>
      <c r="N1" s="6"/>
      <c r="O1" s="5"/>
      <c r="P1" s="5"/>
      <c r="Q1" s="5"/>
      <c r="R1" s="5"/>
      <c r="S1" s="5"/>
      <c r="T1" s="5"/>
      <c r="U1" s="7"/>
      <c r="V1" s="7"/>
      <c r="W1" s="7"/>
      <c r="X1" s="7"/>
      <c r="Y1" s="7"/>
      <c r="Z1" s="7"/>
      <c r="AA1" s="7"/>
      <c r="AB1" s="7"/>
      <c r="AC1" s="7"/>
      <c r="AD1" s="7"/>
      <c r="AE1" s="7"/>
      <c r="AF1" s="7"/>
      <c r="AG1" s="7"/>
      <c r="AH1" s="7"/>
    </row>
    <row r="2">
      <c r="A2" s="4" t="s">
        <v>30</v>
      </c>
      <c r="B2" s="4">
        <f>countifs(A:A,B1)</f>
        <v>6</v>
      </c>
      <c r="C2" s="4"/>
      <c r="D2" s="4">
        <f t="shared" ref="D2:H2" si="1">countifs($A:$A,D1)</f>
        <v>45</v>
      </c>
      <c r="E2" s="4">
        <f t="shared" si="1"/>
        <v>0</v>
      </c>
      <c r="F2" s="4">
        <f t="shared" si="1"/>
        <v>0</v>
      </c>
      <c r="G2" s="4">
        <f t="shared" si="1"/>
        <v>0</v>
      </c>
      <c r="H2" s="4">
        <f t="shared" si="1"/>
        <v>29</v>
      </c>
      <c r="I2" s="4">
        <f>SUM(B2:H2)</f>
        <v>80</v>
      </c>
      <c r="J2" s="4">
        <f>980-I2</f>
        <v>900</v>
      </c>
      <c r="K2" s="4"/>
      <c r="L2" s="5"/>
      <c r="M2" s="5"/>
      <c r="N2" s="6"/>
      <c r="O2" s="5"/>
      <c r="P2" s="5"/>
      <c r="Q2" s="5"/>
      <c r="R2" s="5"/>
      <c r="S2" s="5"/>
      <c r="T2" s="5"/>
      <c r="U2" s="7"/>
      <c r="V2" s="7"/>
      <c r="W2" s="7"/>
      <c r="X2" s="7"/>
      <c r="Y2" s="7"/>
      <c r="Z2" s="7"/>
      <c r="AA2" s="7"/>
      <c r="AB2" s="7"/>
      <c r="AC2" s="7"/>
      <c r="AD2" s="7"/>
      <c r="AE2" s="7"/>
      <c r="AF2" s="7"/>
      <c r="AG2" s="7"/>
      <c r="AH2" s="7"/>
    </row>
    <row r="3">
      <c r="A3" s="5" t="s">
        <v>31</v>
      </c>
      <c r="B3" s="5"/>
      <c r="C3" s="8"/>
      <c r="D3" s="8">
        <v>45013.0</v>
      </c>
      <c r="E3" s="5" t="s">
        <v>32</v>
      </c>
      <c r="F3" s="9">
        <f>days(now(),D3)</f>
        <v>18</v>
      </c>
      <c r="G3" s="10" t="s">
        <v>33</v>
      </c>
      <c r="H3" s="5"/>
      <c r="I3" s="5"/>
      <c r="J3" s="5"/>
      <c r="K3" s="5"/>
      <c r="L3" s="5"/>
      <c r="M3" s="5"/>
      <c r="N3" s="6"/>
      <c r="O3" s="5"/>
      <c r="P3" s="5"/>
      <c r="Q3" s="5"/>
      <c r="R3" s="5"/>
      <c r="S3" s="5"/>
      <c r="T3" s="5"/>
      <c r="U3" s="7"/>
      <c r="V3" s="7"/>
      <c r="W3" s="7"/>
      <c r="X3" s="7"/>
      <c r="Y3" s="7"/>
      <c r="Z3" s="7"/>
      <c r="AA3" s="7"/>
      <c r="AB3" s="7"/>
      <c r="AC3" s="7"/>
      <c r="AD3" s="7"/>
      <c r="AE3" s="7"/>
      <c r="AF3" s="7"/>
      <c r="AG3" s="7"/>
      <c r="AH3" s="7"/>
    </row>
    <row r="4">
      <c r="A4" s="5"/>
      <c r="B4" s="5"/>
      <c r="C4" s="5"/>
      <c r="D4" s="5"/>
      <c r="E4" s="5"/>
      <c r="F4" s="5"/>
      <c r="G4" s="5"/>
      <c r="H4" s="5"/>
      <c r="I4" s="5"/>
      <c r="J4" s="5"/>
      <c r="K4" s="5"/>
      <c r="L4" s="5"/>
      <c r="M4" s="5"/>
      <c r="N4" s="6"/>
      <c r="O4" s="5"/>
      <c r="P4" s="5"/>
      <c r="Q4" s="5"/>
      <c r="R4" s="5"/>
      <c r="S4" s="5"/>
      <c r="T4" s="5"/>
      <c r="U4" s="7"/>
      <c r="V4" s="7"/>
      <c r="W4" s="7"/>
      <c r="X4" s="7"/>
      <c r="Y4" s="7"/>
      <c r="Z4" s="7"/>
      <c r="AA4" s="7"/>
      <c r="AB4" s="7"/>
      <c r="AC4" s="7"/>
      <c r="AD4" s="7"/>
      <c r="AE4" s="7"/>
      <c r="AF4" s="7"/>
      <c r="AG4" s="7"/>
      <c r="AH4" s="7"/>
    </row>
    <row r="5">
      <c r="A5" s="11" t="s">
        <v>22</v>
      </c>
      <c r="B5" s="11" t="s">
        <v>34</v>
      </c>
      <c r="C5" s="11" t="s">
        <v>35</v>
      </c>
      <c r="D5" s="11" t="s">
        <v>36</v>
      </c>
      <c r="E5" s="11" t="s">
        <v>37</v>
      </c>
      <c r="F5" s="11" t="s">
        <v>38</v>
      </c>
      <c r="G5" s="11" t="s">
        <v>39</v>
      </c>
      <c r="H5" s="11" t="s">
        <v>40</v>
      </c>
      <c r="I5" s="11" t="s">
        <v>41</v>
      </c>
      <c r="J5" s="11" t="s">
        <v>42</v>
      </c>
      <c r="K5" s="11" t="s">
        <v>43</v>
      </c>
      <c r="L5" s="11" t="s">
        <v>44</v>
      </c>
      <c r="M5" s="11" t="s">
        <v>45</v>
      </c>
      <c r="N5" s="12" t="s">
        <v>46</v>
      </c>
      <c r="O5" s="11" t="s">
        <v>47</v>
      </c>
      <c r="P5" s="11" t="s">
        <v>48</v>
      </c>
      <c r="Q5" s="11" t="s">
        <v>49</v>
      </c>
      <c r="R5" s="11" t="s">
        <v>50</v>
      </c>
      <c r="S5" s="11" t="s">
        <v>51</v>
      </c>
      <c r="T5" s="11" t="s">
        <v>52</v>
      </c>
      <c r="U5" s="7"/>
      <c r="V5" s="7"/>
      <c r="W5" s="7"/>
      <c r="X5" s="7"/>
      <c r="Y5" s="7"/>
      <c r="Z5" s="7"/>
      <c r="AA5" s="7"/>
      <c r="AB5" s="7"/>
      <c r="AC5" s="7"/>
      <c r="AD5" s="7"/>
      <c r="AE5" s="7"/>
      <c r="AF5" s="7"/>
      <c r="AG5" s="7"/>
      <c r="AH5" s="7"/>
    </row>
    <row r="6" ht="120.75" customHeight="1">
      <c r="A6" s="13" t="s">
        <v>23</v>
      </c>
      <c r="B6" s="13">
        <v>1.0</v>
      </c>
      <c r="C6" s="13"/>
      <c r="D6" s="13" t="s">
        <v>53</v>
      </c>
      <c r="E6" s="14"/>
      <c r="F6" s="13" t="s">
        <v>54</v>
      </c>
      <c r="G6" s="13">
        <v>18939.0</v>
      </c>
      <c r="H6" s="13" t="s">
        <v>55</v>
      </c>
      <c r="I6" s="15" t="s">
        <v>56</v>
      </c>
      <c r="J6" s="13" t="s">
        <v>57</v>
      </c>
      <c r="K6" s="13" t="s">
        <v>58</v>
      </c>
      <c r="L6" s="13"/>
      <c r="M6" s="13" t="s">
        <v>59</v>
      </c>
      <c r="N6" s="16" t="s">
        <v>60</v>
      </c>
      <c r="O6" s="13" t="s">
        <v>61</v>
      </c>
      <c r="P6" s="13" t="s">
        <v>62</v>
      </c>
      <c r="Q6" s="13" t="s">
        <v>63</v>
      </c>
      <c r="R6" s="13" t="s">
        <v>64</v>
      </c>
      <c r="S6" s="13" t="s">
        <v>65</v>
      </c>
      <c r="T6" s="13" t="s">
        <v>66</v>
      </c>
    </row>
    <row r="7" ht="63.0" customHeight="1">
      <c r="A7" s="13" t="s">
        <v>23</v>
      </c>
      <c r="B7" s="13">
        <v>2.0</v>
      </c>
      <c r="C7" s="13"/>
      <c r="D7" s="13" t="s">
        <v>67</v>
      </c>
      <c r="E7" s="14"/>
      <c r="F7" s="13" t="s">
        <v>54</v>
      </c>
      <c r="G7" s="17">
        <v>35188.0</v>
      </c>
      <c r="H7" s="13" t="s">
        <v>68</v>
      </c>
      <c r="I7" s="15" t="s">
        <v>69</v>
      </c>
      <c r="J7" s="13" t="s">
        <v>70</v>
      </c>
      <c r="K7" s="13" t="s">
        <v>71</v>
      </c>
      <c r="L7" s="14"/>
      <c r="M7" s="13" t="s">
        <v>59</v>
      </c>
      <c r="N7" s="16" t="s">
        <v>60</v>
      </c>
      <c r="O7" s="13" t="s">
        <v>72</v>
      </c>
      <c r="P7" s="13" t="s">
        <v>73</v>
      </c>
      <c r="Q7" s="13" t="s">
        <v>74</v>
      </c>
      <c r="R7" s="13" t="s">
        <v>75</v>
      </c>
      <c r="S7" s="13" t="s">
        <v>76</v>
      </c>
      <c r="T7" s="13" t="s">
        <v>77</v>
      </c>
    </row>
    <row r="8">
      <c r="A8" s="13" t="s">
        <v>23</v>
      </c>
      <c r="B8" s="13">
        <v>3.0</v>
      </c>
      <c r="C8" s="13"/>
      <c r="D8" s="13" t="s">
        <v>78</v>
      </c>
      <c r="E8" s="14"/>
      <c r="F8" s="13" t="s">
        <v>79</v>
      </c>
      <c r="G8" s="13">
        <v>5334.0</v>
      </c>
      <c r="H8" s="13" t="s">
        <v>80</v>
      </c>
      <c r="I8" s="15" t="s">
        <v>81</v>
      </c>
      <c r="J8" s="13" t="s">
        <v>82</v>
      </c>
      <c r="K8" s="13" t="s">
        <v>83</v>
      </c>
      <c r="L8" s="13" t="s">
        <v>84</v>
      </c>
      <c r="M8" s="13" t="s">
        <v>59</v>
      </c>
      <c r="N8" s="16" t="s">
        <v>60</v>
      </c>
      <c r="O8" s="13" t="s">
        <v>85</v>
      </c>
      <c r="P8" s="13" t="s">
        <v>86</v>
      </c>
      <c r="Q8" s="14"/>
      <c r="R8" s="13" t="s">
        <v>87</v>
      </c>
      <c r="S8" s="13" t="s">
        <v>88</v>
      </c>
      <c r="T8" s="13" t="s">
        <v>89</v>
      </c>
    </row>
    <row r="9">
      <c r="A9" s="13" t="s">
        <v>23</v>
      </c>
      <c r="B9" s="13">
        <v>4.0</v>
      </c>
      <c r="C9" s="13"/>
      <c r="D9" s="13" t="s">
        <v>90</v>
      </c>
      <c r="E9" s="14"/>
      <c r="F9" s="13" t="s">
        <v>54</v>
      </c>
      <c r="G9" s="17">
        <v>5912.0</v>
      </c>
      <c r="H9" s="14"/>
      <c r="I9" s="15" t="s">
        <v>91</v>
      </c>
      <c r="J9" s="13" t="s">
        <v>92</v>
      </c>
      <c r="K9" s="13" t="s">
        <v>58</v>
      </c>
      <c r="L9" s="14"/>
      <c r="M9" s="13" t="s">
        <v>59</v>
      </c>
      <c r="N9" s="16" t="s">
        <v>60</v>
      </c>
      <c r="O9" s="14"/>
      <c r="P9" s="14"/>
      <c r="Q9" s="14"/>
      <c r="R9" s="14"/>
      <c r="S9" s="14"/>
      <c r="T9" s="14"/>
    </row>
    <row r="10">
      <c r="A10" s="13" t="s">
        <v>23</v>
      </c>
      <c r="B10" s="13">
        <v>5.0</v>
      </c>
      <c r="C10" s="13"/>
      <c r="D10" s="13" t="s">
        <v>93</v>
      </c>
      <c r="E10" s="14"/>
      <c r="F10" s="13" t="s">
        <v>79</v>
      </c>
      <c r="G10" s="17">
        <v>7556.0</v>
      </c>
      <c r="H10" s="13" t="s">
        <v>55</v>
      </c>
      <c r="I10" s="15" t="s">
        <v>94</v>
      </c>
      <c r="J10" s="13" t="s">
        <v>95</v>
      </c>
      <c r="K10" s="13" t="s">
        <v>96</v>
      </c>
      <c r="L10" s="14"/>
      <c r="M10" s="13" t="s">
        <v>59</v>
      </c>
      <c r="N10" s="16" t="s">
        <v>60</v>
      </c>
      <c r="O10" s="13" t="s">
        <v>97</v>
      </c>
      <c r="P10" s="13" t="s">
        <v>98</v>
      </c>
      <c r="Q10" s="13" t="s">
        <v>99</v>
      </c>
      <c r="R10" s="13" t="s">
        <v>100</v>
      </c>
      <c r="S10" s="13" t="s">
        <v>101</v>
      </c>
      <c r="T10" s="13" t="s">
        <v>102</v>
      </c>
    </row>
    <row r="11">
      <c r="A11" s="13" t="s">
        <v>24</v>
      </c>
      <c r="B11" s="13">
        <v>6.0</v>
      </c>
      <c r="C11" s="13"/>
      <c r="D11" s="13" t="s">
        <v>103</v>
      </c>
      <c r="E11" s="14"/>
      <c r="F11" s="13" t="s">
        <v>104</v>
      </c>
      <c r="G11" s="13">
        <v>7520.0</v>
      </c>
      <c r="H11" s="13" t="s">
        <v>68</v>
      </c>
      <c r="I11" s="15" t="s">
        <v>105</v>
      </c>
      <c r="J11" s="13" t="s">
        <v>106</v>
      </c>
      <c r="K11" s="13" t="s">
        <v>83</v>
      </c>
      <c r="L11" s="13" t="s">
        <v>107</v>
      </c>
      <c r="M11" s="13" t="s">
        <v>59</v>
      </c>
      <c r="N11" s="16" t="s">
        <v>60</v>
      </c>
      <c r="O11" s="13" t="s">
        <v>108</v>
      </c>
      <c r="P11" s="13" t="s">
        <v>109</v>
      </c>
      <c r="Q11" s="14"/>
      <c r="R11" s="13" t="s">
        <v>110</v>
      </c>
      <c r="S11" s="13" t="s">
        <v>111</v>
      </c>
      <c r="T11" s="13" t="s">
        <v>112</v>
      </c>
    </row>
    <row r="12">
      <c r="A12" s="13" t="s">
        <v>24</v>
      </c>
      <c r="B12" s="13">
        <v>7.0</v>
      </c>
      <c r="C12" s="13"/>
      <c r="D12" s="13" t="s">
        <v>113</v>
      </c>
      <c r="E12" s="14"/>
      <c r="F12" s="13" t="s">
        <v>54</v>
      </c>
      <c r="G12" s="17">
        <v>5912.0</v>
      </c>
      <c r="H12" s="14"/>
      <c r="I12" s="15" t="s">
        <v>91</v>
      </c>
      <c r="J12" s="13" t="s">
        <v>114</v>
      </c>
      <c r="K12" s="13" t="s">
        <v>96</v>
      </c>
      <c r="L12" s="14"/>
      <c r="M12" s="13" t="s">
        <v>59</v>
      </c>
      <c r="N12" s="16" t="s">
        <v>60</v>
      </c>
      <c r="O12" s="14"/>
      <c r="P12" s="14"/>
      <c r="Q12" s="14"/>
      <c r="R12" s="14"/>
      <c r="S12" s="14"/>
      <c r="T12" s="14"/>
    </row>
    <row r="13">
      <c r="A13" s="13" t="s">
        <v>24</v>
      </c>
      <c r="B13" s="13">
        <v>8.0</v>
      </c>
      <c r="C13" s="13"/>
      <c r="D13" s="13" t="s">
        <v>115</v>
      </c>
      <c r="E13" s="14"/>
      <c r="F13" s="13" t="s">
        <v>79</v>
      </c>
      <c r="G13" s="14"/>
      <c r="H13" s="14"/>
      <c r="I13" s="15" t="s">
        <v>116</v>
      </c>
      <c r="J13" s="13" t="s">
        <v>117</v>
      </c>
      <c r="K13" s="13" t="s">
        <v>118</v>
      </c>
      <c r="L13" s="14"/>
      <c r="M13" s="13" t="s">
        <v>119</v>
      </c>
      <c r="N13" s="16" t="s">
        <v>60</v>
      </c>
      <c r="O13" s="14"/>
      <c r="P13" s="14"/>
      <c r="Q13" s="14"/>
      <c r="R13" s="14"/>
      <c r="S13" s="14"/>
      <c r="T13" s="14"/>
    </row>
    <row r="14">
      <c r="A14" s="13" t="s">
        <v>24</v>
      </c>
      <c r="B14" s="13">
        <v>9.0</v>
      </c>
      <c r="C14" s="13"/>
      <c r="D14" s="13" t="s">
        <v>120</v>
      </c>
      <c r="E14" s="14"/>
      <c r="F14" s="13" t="s">
        <v>54</v>
      </c>
      <c r="G14" s="13">
        <v>5992.0</v>
      </c>
      <c r="H14" s="14"/>
      <c r="I14" s="15" t="s">
        <v>121</v>
      </c>
      <c r="J14" s="13" t="s">
        <v>122</v>
      </c>
      <c r="K14" s="13" t="s">
        <v>83</v>
      </c>
      <c r="L14" s="13" t="s">
        <v>123</v>
      </c>
      <c r="M14" s="13" t="s">
        <v>124</v>
      </c>
      <c r="N14" s="16" t="s">
        <v>125</v>
      </c>
      <c r="O14" s="14"/>
      <c r="P14" s="14"/>
      <c r="Q14" s="14"/>
      <c r="R14" s="14"/>
      <c r="S14" s="13" t="s">
        <v>126</v>
      </c>
      <c r="T14" s="13" t="s">
        <v>127</v>
      </c>
    </row>
    <row r="15">
      <c r="A15" s="13" t="s">
        <v>24</v>
      </c>
      <c r="B15" s="13">
        <v>10.0</v>
      </c>
      <c r="C15" s="13"/>
      <c r="D15" s="13" t="s">
        <v>128</v>
      </c>
      <c r="E15" s="18"/>
      <c r="F15" s="13" t="s">
        <v>79</v>
      </c>
      <c r="G15" s="13">
        <v>2148.0</v>
      </c>
      <c r="H15" s="13" t="s">
        <v>129</v>
      </c>
      <c r="I15" s="15" t="s">
        <v>130</v>
      </c>
      <c r="J15" s="13" t="s">
        <v>131</v>
      </c>
      <c r="K15" s="13" t="s">
        <v>83</v>
      </c>
      <c r="L15" s="13" t="s">
        <v>107</v>
      </c>
      <c r="M15" s="13" t="s">
        <v>132</v>
      </c>
      <c r="N15" s="16" t="s">
        <v>60</v>
      </c>
      <c r="O15" s="14"/>
      <c r="P15" s="14"/>
      <c r="Q15" s="14"/>
      <c r="R15" s="14"/>
      <c r="S15" s="13" t="s">
        <v>133</v>
      </c>
      <c r="T15" s="13" t="s">
        <v>133</v>
      </c>
    </row>
    <row r="16">
      <c r="A16" s="13" t="s">
        <v>23</v>
      </c>
      <c r="B16" s="13">
        <v>11.0</v>
      </c>
      <c r="C16" s="13"/>
      <c r="D16" s="13" t="s">
        <v>134</v>
      </c>
      <c r="E16" s="14"/>
      <c r="F16" s="13" t="s">
        <v>79</v>
      </c>
      <c r="G16" s="13">
        <v>14243.0</v>
      </c>
      <c r="H16" s="13" t="s">
        <v>135</v>
      </c>
      <c r="I16" s="15" t="s">
        <v>136</v>
      </c>
      <c r="J16" s="13" t="s">
        <v>137</v>
      </c>
      <c r="K16" s="13" t="s">
        <v>83</v>
      </c>
      <c r="L16" s="19" t="s">
        <v>138</v>
      </c>
      <c r="M16" s="13" t="s">
        <v>132</v>
      </c>
      <c r="N16" s="16" t="s">
        <v>60</v>
      </c>
      <c r="O16" s="13" t="s">
        <v>139</v>
      </c>
      <c r="P16" s="13" t="s">
        <v>140</v>
      </c>
      <c r="Q16" s="14"/>
      <c r="R16" s="13" t="s">
        <v>141</v>
      </c>
      <c r="S16" s="13" t="s">
        <v>142</v>
      </c>
      <c r="T16" s="13" t="s">
        <v>143</v>
      </c>
    </row>
    <row r="17">
      <c r="A17" s="13" t="s">
        <v>24</v>
      </c>
      <c r="B17" s="13">
        <v>12.0</v>
      </c>
      <c r="C17" s="13"/>
      <c r="D17" s="13" t="s">
        <v>144</v>
      </c>
      <c r="E17" s="14"/>
      <c r="F17" s="13" t="s">
        <v>79</v>
      </c>
      <c r="G17" s="17">
        <v>1798.0</v>
      </c>
      <c r="H17" s="14"/>
      <c r="I17" s="15" t="s">
        <v>145</v>
      </c>
      <c r="J17" s="13" t="s">
        <v>146</v>
      </c>
      <c r="K17" s="13" t="s">
        <v>147</v>
      </c>
      <c r="L17" s="14"/>
      <c r="M17" s="13" t="s">
        <v>132</v>
      </c>
      <c r="N17" s="16" t="s">
        <v>125</v>
      </c>
      <c r="O17" s="14"/>
      <c r="P17" s="14"/>
      <c r="Q17" s="14"/>
      <c r="R17" s="14"/>
      <c r="S17" s="13" t="s">
        <v>148</v>
      </c>
      <c r="T17" s="14"/>
      <c r="U17" s="1" t="s">
        <v>149</v>
      </c>
    </row>
    <row r="18">
      <c r="A18" s="13" t="s">
        <v>24</v>
      </c>
      <c r="B18" s="13">
        <v>13.0</v>
      </c>
      <c r="C18" s="13"/>
      <c r="D18" s="13" t="s">
        <v>150</v>
      </c>
      <c r="E18" s="14"/>
      <c r="F18" s="13" t="s">
        <v>79</v>
      </c>
      <c r="G18" s="14"/>
      <c r="H18" s="14"/>
      <c r="I18" s="15" t="s">
        <v>151</v>
      </c>
      <c r="J18" s="13" t="s">
        <v>152</v>
      </c>
      <c r="K18" s="13" t="s">
        <v>153</v>
      </c>
      <c r="L18" s="14"/>
      <c r="M18" s="13" t="s">
        <v>119</v>
      </c>
      <c r="N18" s="16" t="s">
        <v>125</v>
      </c>
      <c r="O18" s="14"/>
      <c r="P18" s="14"/>
      <c r="Q18" s="14"/>
      <c r="R18" s="14"/>
      <c r="S18" s="14"/>
      <c r="T18" s="14"/>
    </row>
    <row r="19">
      <c r="A19" s="13" t="s">
        <v>24</v>
      </c>
      <c r="B19" s="13">
        <v>14.0</v>
      </c>
      <c r="C19" s="13"/>
      <c r="D19" s="13" t="s">
        <v>154</v>
      </c>
      <c r="E19" s="14"/>
      <c r="F19" s="13" t="s">
        <v>79</v>
      </c>
      <c r="G19" s="17">
        <v>7653.0</v>
      </c>
      <c r="H19" s="13" t="s">
        <v>155</v>
      </c>
      <c r="I19" s="15" t="s">
        <v>156</v>
      </c>
      <c r="J19" s="13" t="s">
        <v>157</v>
      </c>
      <c r="K19" s="13" t="s">
        <v>96</v>
      </c>
      <c r="L19" s="14"/>
      <c r="M19" s="13" t="s">
        <v>132</v>
      </c>
      <c r="N19" s="16" t="s">
        <v>125</v>
      </c>
      <c r="O19" s="14"/>
      <c r="P19" s="14"/>
      <c r="Q19" s="14"/>
      <c r="R19" s="14"/>
      <c r="S19" s="13" t="s">
        <v>158</v>
      </c>
      <c r="T19" s="13" t="s">
        <v>159</v>
      </c>
    </row>
    <row r="20" ht="102.75" customHeight="1">
      <c r="A20" s="13" t="s">
        <v>24</v>
      </c>
      <c r="B20" s="13">
        <v>15.0</v>
      </c>
      <c r="C20" s="13"/>
      <c r="D20" s="13" t="s">
        <v>160</v>
      </c>
      <c r="E20" s="14"/>
      <c r="F20" s="13" t="s">
        <v>79</v>
      </c>
      <c r="G20" s="13">
        <v>2451.0</v>
      </c>
      <c r="H20" s="13" t="s">
        <v>161</v>
      </c>
      <c r="I20" s="15" t="s">
        <v>162</v>
      </c>
      <c r="J20" s="13" t="s">
        <v>163</v>
      </c>
      <c r="K20" s="13" t="s">
        <v>164</v>
      </c>
      <c r="L20" s="14"/>
      <c r="M20" s="13" t="s">
        <v>165</v>
      </c>
      <c r="N20" s="16" t="s">
        <v>125</v>
      </c>
      <c r="O20" s="14"/>
      <c r="P20" s="14"/>
      <c r="Q20" s="14"/>
      <c r="R20" s="13" t="s">
        <v>166</v>
      </c>
      <c r="S20" s="13" t="s">
        <v>167</v>
      </c>
      <c r="T20" s="13" t="s">
        <v>168</v>
      </c>
    </row>
    <row r="21">
      <c r="A21" s="13" t="s">
        <v>24</v>
      </c>
      <c r="B21" s="13">
        <v>16.0</v>
      </c>
      <c r="C21" s="13"/>
      <c r="D21" s="13" t="s">
        <v>169</v>
      </c>
      <c r="E21" s="14"/>
      <c r="F21" s="13" t="s">
        <v>170</v>
      </c>
      <c r="G21" s="13">
        <v>5183.0</v>
      </c>
      <c r="H21" s="13" t="s">
        <v>161</v>
      </c>
      <c r="I21" s="15" t="s">
        <v>171</v>
      </c>
      <c r="J21" s="13" t="s">
        <v>172</v>
      </c>
      <c r="K21" s="13" t="s">
        <v>96</v>
      </c>
      <c r="L21" s="14"/>
      <c r="M21" s="13" t="s">
        <v>59</v>
      </c>
      <c r="N21" s="16" t="s">
        <v>125</v>
      </c>
      <c r="O21" s="14"/>
      <c r="P21" s="14"/>
      <c r="Q21" s="14"/>
      <c r="R21" s="14"/>
      <c r="S21" s="13" t="s">
        <v>173</v>
      </c>
      <c r="T21" s="14"/>
      <c r="U21" s="1" t="s">
        <v>173</v>
      </c>
    </row>
    <row r="22">
      <c r="A22" s="13" t="s">
        <v>24</v>
      </c>
      <c r="B22" s="13">
        <v>17.0</v>
      </c>
      <c r="C22" s="13"/>
      <c r="D22" s="13" t="s">
        <v>174</v>
      </c>
      <c r="E22" s="14"/>
      <c r="F22" s="13" t="s">
        <v>79</v>
      </c>
      <c r="G22" s="13">
        <v>10256.0</v>
      </c>
      <c r="H22" s="13" t="s">
        <v>161</v>
      </c>
      <c r="I22" s="15" t="s">
        <v>175</v>
      </c>
      <c r="J22" s="13" t="s">
        <v>176</v>
      </c>
      <c r="K22" s="13" t="s">
        <v>177</v>
      </c>
      <c r="L22" s="14"/>
      <c r="M22" s="13" t="s">
        <v>178</v>
      </c>
      <c r="N22" s="16" t="s">
        <v>60</v>
      </c>
      <c r="O22" s="14"/>
      <c r="P22" s="14"/>
      <c r="Q22" s="14"/>
      <c r="R22" s="13" t="s">
        <v>179</v>
      </c>
      <c r="S22" s="14"/>
      <c r="T22" s="14"/>
    </row>
    <row r="23">
      <c r="A23" s="13" t="s">
        <v>24</v>
      </c>
      <c r="B23" s="13">
        <v>18.0</v>
      </c>
      <c r="C23" s="13"/>
      <c r="D23" s="13" t="s">
        <v>180</v>
      </c>
      <c r="E23" s="14"/>
      <c r="F23" s="13" t="s">
        <v>79</v>
      </c>
      <c r="G23" s="14"/>
      <c r="H23" s="13" t="s">
        <v>161</v>
      </c>
      <c r="I23" s="15" t="s">
        <v>181</v>
      </c>
      <c r="J23" s="13" t="s">
        <v>182</v>
      </c>
      <c r="K23" s="13" t="s">
        <v>183</v>
      </c>
      <c r="L23" s="14"/>
      <c r="M23" s="13" t="s">
        <v>184</v>
      </c>
      <c r="N23" s="16" t="s">
        <v>185</v>
      </c>
      <c r="O23" s="14"/>
      <c r="P23" s="14"/>
      <c r="Q23" s="14"/>
      <c r="R23" s="13" t="s">
        <v>64</v>
      </c>
      <c r="S23" s="13" t="s">
        <v>186</v>
      </c>
      <c r="T23" s="13" t="s">
        <v>186</v>
      </c>
    </row>
    <row r="24">
      <c r="A24" s="13" t="s">
        <v>24</v>
      </c>
      <c r="B24" s="13">
        <v>19.0</v>
      </c>
      <c r="C24" s="13"/>
      <c r="D24" s="13" t="s">
        <v>187</v>
      </c>
      <c r="E24" s="14"/>
      <c r="F24" s="13" t="s">
        <v>170</v>
      </c>
      <c r="G24" s="13">
        <v>10826.0</v>
      </c>
      <c r="H24" s="13" t="s">
        <v>188</v>
      </c>
      <c r="I24" s="15" t="s">
        <v>189</v>
      </c>
      <c r="J24" s="13" t="s">
        <v>190</v>
      </c>
      <c r="K24" s="13" t="s">
        <v>83</v>
      </c>
      <c r="L24" s="13" t="s">
        <v>84</v>
      </c>
      <c r="M24" s="13" t="s">
        <v>132</v>
      </c>
      <c r="N24" s="16" t="s">
        <v>191</v>
      </c>
      <c r="O24" s="14"/>
      <c r="P24" s="14"/>
      <c r="Q24" s="14"/>
      <c r="R24" s="13" t="s">
        <v>192</v>
      </c>
      <c r="S24" s="14"/>
      <c r="T24" s="14"/>
    </row>
    <row r="25">
      <c r="A25" s="13" t="s">
        <v>24</v>
      </c>
      <c r="B25" s="13">
        <v>20.0</v>
      </c>
      <c r="C25" s="13"/>
      <c r="D25" s="13" t="s">
        <v>193</v>
      </c>
      <c r="E25" s="14"/>
      <c r="F25" s="14"/>
      <c r="G25" s="17">
        <v>18499.0</v>
      </c>
      <c r="H25" s="13" t="s">
        <v>194</v>
      </c>
      <c r="I25" s="15" t="s">
        <v>195</v>
      </c>
      <c r="J25" s="13" t="s">
        <v>196</v>
      </c>
      <c r="K25" s="13" t="s">
        <v>197</v>
      </c>
      <c r="L25" s="14"/>
      <c r="M25" s="13" t="s">
        <v>198</v>
      </c>
      <c r="N25" s="16" t="s">
        <v>60</v>
      </c>
      <c r="O25" s="14"/>
      <c r="P25" s="14"/>
      <c r="Q25" s="14"/>
      <c r="R25" s="13" t="s">
        <v>199</v>
      </c>
      <c r="S25" s="13" t="s">
        <v>200</v>
      </c>
      <c r="T25" s="13" t="s">
        <v>201</v>
      </c>
    </row>
    <row r="26">
      <c r="A26" s="13" t="s">
        <v>24</v>
      </c>
      <c r="B26" s="13">
        <v>21.0</v>
      </c>
      <c r="C26" s="13"/>
      <c r="D26" s="13" t="s">
        <v>202</v>
      </c>
      <c r="E26" s="14"/>
      <c r="F26" s="13" t="s">
        <v>54</v>
      </c>
      <c r="G26" s="13">
        <v>20641.0</v>
      </c>
      <c r="H26" s="13" t="s">
        <v>188</v>
      </c>
      <c r="I26" s="15" t="s">
        <v>203</v>
      </c>
      <c r="J26" s="13" t="s">
        <v>204</v>
      </c>
      <c r="K26" s="13" t="s">
        <v>83</v>
      </c>
      <c r="L26" s="13" t="s">
        <v>205</v>
      </c>
      <c r="M26" s="13" t="s">
        <v>132</v>
      </c>
      <c r="N26" s="16" t="s">
        <v>60</v>
      </c>
      <c r="O26" s="14"/>
      <c r="P26" s="14"/>
      <c r="Q26" s="14"/>
      <c r="R26" s="13" t="s">
        <v>192</v>
      </c>
      <c r="S26" s="14"/>
      <c r="T26" s="13" t="s">
        <v>206</v>
      </c>
    </row>
    <row r="27">
      <c r="A27" s="13" t="s">
        <v>24</v>
      </c>
      <c r="B27" s="13">
        <v>22.0</v>
      </c>
      <c r="C27" s="13"/>
      <c r="D27" s="13" t="s">
        <v>207</v>
      </c>
      <c r="E27" s="14"/>
      <c r="F27" s="13" t="s">
        <v>170</v>
      </c>
      <c r="G27" s="13">
        <v>111249.0</v>
      </c>
      <c r="H27" s="14"/>
      <c r="I27" s="15" t="s">
        <v>208</v>
      </c>
      <c r="J27" s="13" t="s">
        <v>209</v>
      </c>
      <c r="K27" s="13" t="s">
        <v>83</v>
      </c>
      <c r="L27" s="13" t="s">
        <v>210</v>
      </c>
      <c r="M27" s="13" t="s">
        <v>59</v>
      </c>
      <c r="N27" s="16" t="s">
        <v>211</v>
      </c>
      <c r="O27" s="14"/>
      <c r="P27" s="14"/>
      <c r="Q27" s="14"/>
      <c r="R27" s="14"/>
      <c r="S27" s="13" t="s">
        <v>212</v>
      </c>
      <c r="T27" s="14"/>
      <c r="U27" s="1" t="s">
        <v>212</v>
      </c>
    </row>
    <row r="28">
      <c r="A28" s="13" t="s">
        <v>24</v>
      </c>
      <c r="B28" s="13">
        <v>23.0</v>
      </c>
      <c r="C28" s="13"/>
      <c r="D28" s="13" t="s">
        <v>213</v>
      </c>
      <c r="E28" s="14"/>
      <c r="F28" s="13" t="s">
        <v>54</v>
      </c>
      <c r="G28" s="13">
        <v>12166.0</v>
      </c>
      <c r="H28" s="14"/>
      <c r="I28" s="15" t="s">
        <v>214</v>
      </c>
      <c r="J28" s="13" t="s">
        <v>215</v>
      </c>
      <c r="K28" s="13" t="s">
        <v>83</v>
      </c>
      <c r="L28" s="13" t="s">
        <v>216</v>
      </c>
      <c r="M28" s="13" t="s">
        <v>132</v>
      </c>
      <c r="N28" s="16" t="s">
        <v>60</v>
      </c>
      <c r="O28" s="14"/>
      <c r="P28" s="14"/>
      <c r="Q28" s="13" t="s">
        <v>217</v>
      </c>
      <c r="R28" s="14"/>
      <c r="S28" s="13" t="s">
        <v>218</v>
      </c>
      <c r="T28" s="13" t="s">
        <v>219</v>
      </c>
    </row>
    <row r="29">
      <c r="A29" s="13" t="s">
        <v>24</v>
      </c>
      <c r="B29" s="13">
        <v>24.0</v>
      </c>
      <c r="C29" s="20" t="s">
        <v>220</v>
      </c>
      <c r="D29" s="14" t="str">
        <f>IFERROR(__xludf.DUMMYFUNCTION("importxml(C29,""//div[@class='educational-member-detail-hero__content']//h1[@class='educational-member-detail-hero__title']"")")," Arkansas Tech University ")</f>
        <v> Arkansas Tech University </v>
      </c>
      <c r="E29" s="14"/>
      <c r="F29" s="21" t="s">
        <v>54</v>
      </c>
      <c r="G29" s="17">
        <v>9693.0</v>
      </c>
      <c r="H29" s="13" t="s">
        <v>221</v>
      </c>
      <c r="I29" s="20" t="s">
        <v>222</v>
      </c>
      <c r="J29" s="22" t="s">
        <v>223</v>
      </c>
      <c r="K29" s="13" t="s">
        <v>83</v>
      </c>
      <c r="L29" s="13" t="s">
        <v>216</v>
      </c>
      <c r="M29" s="13" t="s">
        <v>132</v>
      </c>
      <c r="N29" s="16" t="s">
        <v>60</v>
      </c>
      <c r="O29" s="14"/>
      <c r="P29" s="14"/>
      <c r="Q29" s="14"/>
      <c r="R29" s="13" t="s">
        <v>64</v>
      </c>
      <c r="S29" s="14" t="str">
        <f>IFERROR(__xludf.DUMMYFUNCTION("importxml(C29,""//div[@class='educational-member-detail-body__quote']"")")," The College of Business at Arkansas Tech University is a highly engaged 
organization that cultivates life-long learners through academic programs 
tailored to the dynamic needs of employers. Our graduates will add value at 
the entry-level and beyond be"&amp;"cause of experiential learning, network 
building and focused student projects. Our graduates will harness 
appropriate technologies and cultivate interpersonal skills to achieve 
objectives and make sound ethical business decisions. ")</f>
        <v> The College of Business at Arkansas Tech University is a highly engaged 
organization that cultivates life-long learners through academic programs 
tailored to the dynamic needs of employers. Our graduates will add value at 
the entry-level and beyond because of experiential learning, network 
building and focused student projects. Our graduates will harness 
appropriate technologies and cultivate interpersonal skills to achieve 
objectives and make sound ethical business decisions. </v>
      </c>
      <c r="T29" s="14" t="str">
        <f>IFERROR(__xludf.DUMMYFUNCTION("importxml(C29,""//div[@class='educational-member-detail-body__text']"")"),"The College of Business at Arkansas Tech University is a highly engaged 
organization that cultivates productive graduates through academic programs 
tailored to the dynamic needs of employers. Our graduates will add value at 
the entry-level and beyond b"&amp;"ecause of experiential learning, network 
building and focused student projects.  Our graduates will harness 
appropriate technolgoies and cultivate interpersonal skills to achieve 
objectives and make sound ethical business decisions.  Our vision is that"&amp;" 
we will be known for producing graduates who add value for employers and 
their communities and who are leaders in every field")</f>
        <v>The College of Business at Arkansas Tech University is a highly engaged 
organization that cultivates productive graduates through academic programs 
tailored to the dynamic needs of employers. Our graduates will add value at 
the entry-level and beyond because of experiential learning, network 
building and focused student projects.  Our graduates will harness 
appropriate technolgoies and cultivate interpersonal skills to achieve 
objectives and make sound ethical business decisions.  Our vision is that 
we will be known for producing graduates who add value for employers and 
their communities and who are leaders in every field</v>
      </c>
    </row>
    <row r="30">
      <c r="A30" s="13" t="s">
        <v>24</v>
      </c>
      <c r="B30" s="13">
        <v>25.0</v>
      </c>
      <c r="C30" s="15" t="s">
        <v>224</v>
      </c>
      <c r="D30" s="14" t="str">
        <f>IFERROR(__xludf.DUMMYFUNCTION("importxml(C30,""//div[@class='educational-member-detail-hero__content']//h1[@class='educational-member-detail-hero__title']"")")," Asia University ")</f>
        <v> Asia University </v>
      </c>
      <c r="E30" s="14"/>
      <c r="F30" s="13" t="s">
        <v>79</v>
      </c>
      <c r="G30" s="13">
        <v>11779.0</v>
      </c>
      <c r="H30" s="14"/>
      <c r="I30" s="15" t="s">
        <v>225</v>
      </c>
      <c r="J30" s="13" t="s">
        <v>226</v>
      </c>
      <c r="K30" s="13" t="s">
        <v>227</v>
      </c>
      <c r="L30" s="14"/>
      <c r="M30" s="13" t="s">
        <v>59</v>
      </c>
      <c r="N30" s="23"/>
      <c r="O30" s="14"/>
      <c r="P30" s="14"/>
      <c r="Q30" s="14"/>
      <c r="R30" s="14"/>
      <c r="S30" s="14" t="str">
        <f>IFERROR(__xludf.DUMMYFUNCTION("importxml(C30,""//div[@class='educational-member-detail-body__quote']"")")," The College of Management will be recognized as one of the preeminent 
private business schools in Taiwan. Our primary goal is to encourage our 
faculty to adopt innovation, internationalization, and social 
responsibility with emphasis on excellence in "&amp;"teaching, research, and 
service. Our students and alumni will be capable of responding to a 
changing environment in an ethical, professional and sustainable manner ")</f>
        <v> The College of Management will be recognized as one of the preeminent 
private business schools in Taiwan. Our primary goal is to encourage our 
faculty to adopt innovation, internationalization, and social 
responsibility with emphasis on excellence in teaching, research, and 
service. Our students and alumni will be capable of responding to a 
changing environment in an ethical, professional and sustainable manner </v>
      </c>
      <c r="T30" s="13" t="s">
        <v>228</v>
      </c>
    </row>
    <row r="31" ht="32.25" customHeight="1">
      <c r="A31" s="13" t="s">
        <v>24</v>
      </c>
      <c r="B31" s="13">
        <v>26.0</v>
      </c>
      <c r="C31" s="15" t="s">
        <v>229</v>
      </c>
      <c r="D31" s="14" t="str">
        <f>IFERROR(__xludf.DUMMYFUNCTION("importxml(C31,""//div[@class='educational-member-detail-hero__content']//h1[@class='educational-member-detail-hero__title']"")")," Asian Institute of Management ")</f>
        <v> Asian Institute of Management </v>
      </c>
      <c r="E31" s="14"/>
      <c r="F31" s="21" t="s">
        <v>79</v>
      </c>
      <c r="G31" s="13">
        <v>773.0</v>
      </c>
      <c r="H31" s="13" t="s">
        <v>230</v>
      </c>
      <c r="I31" s="15" t="s">
        <v>231</v>
      </c>
      <c r="J31" s="13" t="s">
        <v>232</v>
      </c>
      <c r="K31" s="13" t="s">
        <v>233</v>
      </c>
      <c r="L31" s="14"/>
      <c r="M31" s="13" t="s">
        <v>198</v>
      </c>
      <c r="N31" s="16" t="s">
        <v>60</v>
      </c>
      <c r="O31" s="14"/>
      <c r="P31" s="14"/>
      <c r="Q31" s="14"/>
      <c r="R31" s="14"/>
      <c r="S31" s="14" t="str">
        <f>IFERROR(__xludf.DUMMYFUNCTION("importxml(C31,""//div[@class='educational-member-detail-body__quote']"")")," We develop transformative leaders in a dynamic ecosystem by: • Providing 
participant-centered and technology-driven learning; • Creating and 
disseminating relevant knowledge; • Activating academia, industry, 
government, and community partnerships; and"&amp;" • Instilling mindful and 
ethical values. ")</f>
        <v> We develop transformative leaders in a dynamic ecosystem by: • Providing 
participant-centered and technology-driven learning; • Creating and 
disseminating relevant knowledge; • Activating academia, industry, 
government, and community partnerships; and • Instilling mindful and 
ethical values. </v>
      </c>
      <c r="T31" s="13" t="s">
        <v>234</v>
      </c>
    </row>
    <row r="32" ht="53.25" customHeight="1">
      <c r="A32" s="13" t="s">
        <v>24</v>
      </c>
      <c r="B32" s="13">
        <v>27.0</v>
      </c>
      <c r="C32" s="15" t="s">
        <v>235</v>
      </c>
      <c r="D32" s="14" t="str">
        <f>IFERROR(__xludf.DUMMYFUNCTION("importxml(C32,""//div[@class='educational-member-detail-hero__content']//h1[@class='educational-member-detail-hero__title']"")")," Aston University ")</f>
        <v> Aston University </v>
      </c>
      <c r="E32" s="14"/>
      <c r="F32" s="22" t="s">
        <v>54</v>
      </c>
      <c r="G32" s="13">
        <v>16942.0</v>
      </c>
      <c r="H32" s="13" t="s">
        <v>236</v>
      </c>
      <c r="I32" s="15" t="s">
        <v>237</v>
      </c>
      <c r="J32" s="13" t="s">
        <v>238</v>
      </c>
      <c r="K32" s="13" t="s">
        <v>239</v>
      </c>
      <c r="L32" s="14"/>
      <c r="M32" s="13" t="s">
        <v>59</v>
      </c>
      <c r="N32" s="16" t="s">
        <v>60</v>
      </c>
      <c r="O32" s="14"/>
      <c r="P32" s="14"/>
      <c r="Q32" s="14"/>
      <c r="R32" s="14"/>
      <c r="S32" s="14" t="str">
        <f>IFERROR(__xludf.DUMMYFUNCTION("importxml(C32,""//div[@class='educational-member-detail-body__quote']"")")," Aston Business School will be a global leader in bridging the world of 
intellectual discovery and the practical needs of enterprises and the 
professions. Our goal is to enhance enterprise and enterprises. We develop 
individuals to perform better withi"&amp;"n enterprises and the professions, and 
to create successful new ventures. We support business leaders in enhancing 
their organisation’s performance and growth. We advise policy-makers on 
ways to improve society and the economy. Our research creates new"&amp;" knowledge 
that furthers these aspirations. It is our particular aim to ensure that 
the opportunities we create are made available to all members of our 
society. ")</f>
        <v> Aston Business School will be a global leader in bridging the world of 
intellectual discovery and the practical needs of enterprises and the 
professions. Our goal is to enhance enterprise and enterprises. We develop 
individuals to perform better within enterprises and the professions, and 
to create successful new ventures. We support business leaders in enhancing 
their organisation’s performance and growth. We advise policy-makers on 
ways to improve society and the economy. Our research creates new knowledge 
that furthers these aspirations. It is our particular aim to ensure that 
the opportunities we create are made available to all members of our 
society. </v>
      </c>
      <c r="T32" s="14" t="str">
        <f>IFERROR(__xludf.DUMMYFUNCTION("importxml(C32,""//div[@class='educational-member-detail-body__text']"")"),"Aston Business School is renowned for the quality of its teaching, the 
impact of its research and its supportive environment. We provide students 
with an inspirational educational experience coupled with strong business 
links, offering them rapid caree"&amp;"r progression in international business. We 
have a talented and ambitious faculty with a strong research reputation and 
a broad academic publication record. In addition to success in the research 
grant competition our faculty work with and support busi"&amp;"nesses and the 
community in many ways. We are a leader in Knowledge Transfer Partnerships 
with companies. We are the U.K. leg of the Global Entrepreneurship Monitor. 
We provide advice on development strategies to national and local 
governments.")</f>
        <v>Aston Business School is renowned for the quality of its teaching, the 
impact of its research and its supportive environment. We provide students 
with an inspirational educational experience coupled with strong business 
links, offering them rapid career progression in international business. We 
have a talented and ambitious faculty with a strong research reputation and 
a broad academic publication record. In addition to success in the research 
grant competition our faculty work with and support businesses and the 
community in many ways. We are a leader in Knowledge Transfer Partnerships 
with companies. We are the U.K. leg of the Global Entrepreneurship Monitor. 
We provide advice on development strategies to national and local 
governments.</v>
      </c>
    </row>
    <row r="33">
      <c r="A33" s="13" t="s">
        <v>24</v>
      </c>
      <c r="B33" s="13">
        <v>28.0</v>
      </c>
      <c r="C33" s="15" t="s">
        <v>240</v>
      </c>
      <c r="D33" s="14" t="str">
        <f>IFERROR(__xludf.DUMMYFUNCTION("importxml(C33,""//div[@class='educational-member-detail-hero__content']//h1[@class='educational-member-detail-hero__title']"")")," Athabasca University ")</f>
        <v> Athabasca University </v>
      </c>
      <c r="E33" s="24"/>
      <c r="F33" s="13" t="s">
        <v>54</v>
      </c>
      <c r="G33" s="17">
        <v>42853.0</v>
      </c>
      <c r="H33" s="14"/>
      <c r="I33" s="15" t="s">
        <v>241</v>
      </c>
      <c r="J33" s="13" t="s">
        <v>242</v>
      </c>
      <c r="K33" s="13" t="s">
        <v>243</v>
      </c>
      <c r="L33" s="14"/>
      <c r="M33" s="13" t="s">
        <v>59</v>
      </c>
      <c r="N33" s="16" t="s">
        <v>60</v>
      </c>
      <c r="O33" s="14"/>
      <c r="P33" s="14"/>
      <c r="Q33" s="14"/>
      <c r="R33" s="14"/>
      <c r="S33" s="14" t="str">
        <f>IFERROR(__xludf.DUMMYFUNCTION("importxml(C33,""//div[@class='educational-member-detail-body__quote']"")"),"#N/A")</f>
        <v>#N/A</v>
      </c>
      <c r="T33" s="14" t="str">
        <f>IFERROR(__xludf.DUMMYFUNCTION("importxml(C33,""//div[@class='educational-member-detail-body__text']"")"),"#N/A")</f>
        <v>#N/A</v>
      </c>
    </row>
    <row r="34">
      <c r="A34" s="13" t="s">
        <v>24</v>
      </c>
      <c r="B34" s="13">
        <v>29.0</v>
      </c>
      <c r="C34" s="15" t="s">
        <v>244</v>
      </c>
      <c r="D34" s="14" t="str">
        <f>IFERROR(__xludf.DUMMYFUNCTION("importxml(C34,""//div[@class='educational-member-detail-hero__content']//h1[@class='educational-member-detail-hero__title']"")")," Auburn University ")</f>
        <v> Auburn University </v>
      </c>
      <c r="E34" s="14"/>
      <c r="F34" s="13" t="s">
        <v>54</v>
      </c>
      <c r="G34" s="13">
        <v>31526.0</v>
      </c>
      <c r="H34" s="13" t="s">
        <v>236</v>
      </c>
      <c r="I34" s="15" t="s">
        <v>245</v>
      </c>
      <c r="J34" s="13" t="s">
        <v>246</v>
      </c>
      <c r="K34" s="13" t="s">
        <v>83</v>
      </c>
      <c r="L34" s="13" t="s">
        <v>123</v>
      </c>
      <c r="M34" s="13" t="s">
        <v>59</v>
      </c>
      <c r="N34" s="16" t="s">
        <v>211</v>
      </c>
      <c r="O34" s="13" t="s">
        <v>247</v>
      </c>
      <c r="P34" s="13" t="s">
        <v>248</v>
      </c>
      <c r="Q34" s="13" t="s">
        <v>249</v>
      </c>
      <c r="R34" s="13" t="s">
        <v>249</v>
      </c>
      <c r="S34" s="14" t="str">
        <f>IFERROR(__xludf.DUMMYFUNCTION("importxml(C34,""//div[@class='educational-member-detail-body__quote']"")")," The Harbert College of Business is dedicated to producing highly-desired 
graduates and generating knowledge that drives diverse business thought and 
sustainable business practice. ")</f>
        <v> The Harbert College of Business is dedicated to producing highly-desired 
graduates and generating knowledge that drives diverse business thought and 
sustainable business practice. </v>
      </c>
      <c r="T34" s="14" t="str">
        <f>IFERROR(__xludf.DUMMYFUNCTION("importxml(C34,""//div[@class='educational-member-detail-body__text']"")"),"The faculty and administration of the Raymond J. Harbert College of 
Business are dedicated to producing highly desired graduates and generating 
knowledge that drives diverse business thought and sustainable business 
practice. Our graduates have the kno"&amp;"wledge and skills, the broad exposure, 
and the ethical foundation that ensure success in the business world.  ")</f>
        <v>The faculty and administration of the Raymond J. Harbert College of 
Business are dedicated to producing highly desired graduates and generating 
knowledge that drives diverse business thought and sustainable business 
practice. Our graduates have the knowledge and skills, the broad exposure, 
and the ethical foundation that ensure success in the business world.  </v>
      </c>
    </row>
    <row r="35">
      <c r="A35" s="25" t="s">
        <v>24</v>
      </c>
      <c r="B35" s="25">
        <v>30.0</v>
      </c>
      <c r="C35" s="26" t="s">
        <v>250</v>
      </c>
      <c r="D35" s="27" t="str">
        <f>IFERROR(__xludf.DUMMYFUNCTION("importxml(C35,""//div[@class='educational-member-detail-hero__content']//h1[@class='educational-member-detail-hero__title']"")")," Auburn University at Montgomery ")</f>
        <v> Auburn University at Montgomery </v>
      </c>
      <c r="E35" s="27"/>
      <c r="F35" s="25" t="s">
        <v>54</v>
      </c>
      <c r="G35" s="28">
        <v>5073.0</v>
      </c>
      <c r="H35" s="25" t="s">
        <v>251</v>
      </c>
      <c r="I35" s="26" t="s">
        <v>252</v>
      </c>
      <c r="J35" s="25" t="s">
        <v>253</v>
      </c>
      <c r="K35" s="25" t="s">
        <v>83</v>
      </c>
      <c r="L35" s="25" t="s">
        <v>123</v>
      </c>
      <c r="M35" s="25" t="s">
        <v>132</v>
      </c>
      <c r="N35" s="29" t="s">
        <v>211</v>
      </c>
      <c r="O35" s="25" t="s">
        <v>254</v>
      </c>
      <c r="P35" s="25" t="s">
        <v>255</v>
      </c>
      <c r="Q35" s="27"/>
      <c r="R35" s="25" t="s">
        <v>192</v>
      </c>
      <c r="S35" s="27" t="str">
        <f>IFERROR(__xludf.DUMMYFUNCTION("importxml(C35,""//div[@class='educational-member-detail-body__quote']"")")," To prepare students for successful careers by providing quality 
educational opportunities utilizing dedicated faculty, stakeholder 
collaboration, and small class sizes. ")</f>
        <v> To prepare students for successful careers by providing quality 
educational opportunities utilizing dedicated faculty, stakeholder 
collaboration, and small class sizes. </v>
      </c>
      <c r="T35" s="27" t="str">
        <f>IFERROR(__xludf.DUMMYFUNCTION("importxml(C35,""//div[@class='educational-member-detail-body__text']"")"),"The College of Business fosters a collaborative learning environment 
promoting innovative, effective business practices that positively impact 
our stakeholders by preparing students for successful careers.  The college 
is one of five academic units on "&amp;"campus, and is known as the leader in 
innovation and straetgy.  With over 1,050 total students enrolled in 
undergraduate and graduate programs, the faculty strive for excellence in 
all their initatives.")</f>
        <v>The College of Business fosters a collaborative learning environment 
promoting innovative, effective business practices that positively impact 
our stakeholders by preparing students for successful careers.  The college 
is one of five academic units on campus, and is known as the leader in 
innovation and straetgy.  With over 1,050 total students enrolled in 
undergraduate and graduate programs, the faculty strive for excellence in 
all their initatives.</v>
      </c>
    </row>
    <row r="36">
      <c r="A36" s="25" t="s">
        <v>24</v>
      </c>
      <c r="B36" s="25">
        <v>31.0</v>
      </c>
      <c r="C36" s="26" t="s">
        <v>256</v>
      </c>
      <c r="D36" s="27" t="str">
        <f>IFERROR(__xludf.DUMMYFUNCTION("importxml(C36,""//div[@class='educational-member-detail-hero__content']//h1[@class='educational-member-detail-hero__title']"")")," Auckland University of Technology ")</f>
        <v> Auckland University of Technology </v>
      </c>
      <c r="E36" s="27"/>
      <c r="F36" s="25" t="s">
        <v>54</v>
      </c>
      <c r="G36" s="25">
        <v>22944.0</v>
      </c>
      <c r="H36" s="25" t="s">
        <v>230</v>
      </c>
      <c r="I36" s="26" t="s">
        <v>257</v>
      </c>
      <c r="J36" s="25" t="s">
        <v>258</v>
      </c>
      <c r="K36" s="25" t="s">
        <v>259</v>
      </c>
      <c r="L36" s="27"/>
      <c r="M36" s="25" t="s">
        <v>59</v>
      </c>
      <c r="N36" s="29" t="s">
        <v>60</v>
      </c>
      <c r="O36" s="25" t="s">
        <v>260</v>
      </c>
      <c r="P36" s="25" t="s">
        <v>261</v>
      </c>
      <c r="Q36" s="25" t="s">
        <v>262</v>
      </c>
      <c r="R36" s="25" t="s">
        <v>263</v>
      </c>
      <c r="S36" s="27" t="str">
        <f>IFERROR(__xludf.DUMMYFUNCTION("importxml(C36,""//div[@class='educational-member-detail-body__quote']"")")," We develop business graduates with the skills, knowledge and values needed 
to negotiate careers and responsible local and global citizenship. Our 
research advances knowledge that matters to students, business, and society 
and our partnerships enhance "&amp;"our real-world relevance and positive social 
impact. ")</f>
        <v> We develop business graduates with the skills, knowledge and values needed 
to negotiate careers and responsible local and global citizenship. Our 
research advances knowledge that matters to students, business, and society 
and our partnerships enhance our real-world relevance and positive social 
impact. </v>
      </c>
      <c r="T36" s="27" t="str">
        <f>IFERROR(__xludf.DUMMYFUNCTION("importxml(C36,""//div[@class='educational-member-detail-body__text']"")"),"AUT Business School is internationally ranked and recognised, and one of 
the largest university providers of business education in New Zealand. 
Engagement with business and broader society is at the core of our teaching 
and research endeavours. As a Ba"&amp;"chelor of Business student you can complete 
a supervised industry placement in a company of your choice. You'll find 
that putting theory into practice is a great way to develop your talent and 
kick-start your career. At postgraduate level there is a co"&amp;"mprehensive 
suite of programmes catering for both research and professional-career 
focussed students. For those interested in postgraduate research, the 
school has strengths across all major business disciplines and several 
leading concentrations. Sig"&amp;"nificant international connections, through 
academic partnerships and research collaborations, contribute to a strong 
global outlook, and you can undertake an international exchange with some 
of the best business schools in Europe, Asia and North Ameri"&amp;"ca.")</f>
        <v>AUT Business School is internationally ranked and recognised, and one of 
the largest university providers of business education in New Zealand. 
Engagement with business and broader society is at the core of our teaching 
and research endeavours. As a Bachelor of Business student you can complete 
a supervised industry placement in a company of your choice. You'll find 
that putting theory into practice is a great way to develop your talent and 
kick-start your career. At postgraduate level there is a comprehensive 
suite of programmes catering for both research and professional-career 
focussed students. For those interested in postgraduate research, the 
school has strengths across all major business disciplines and several 
leading concentrations. Significant international connections, through 
academic partnerships and research collaborations, contribute to a strong 
global outlook, and you can undertake an international exchange with some 
of the best business schools in Europe, Asia and North America.</v>
      </c>
    </row>
    <row r="37">
      <c r="A37" s="25" t="s">
        <v>24</v>
      </c>
      <c r="B37" s="25">
        <v>32.0</v>
      </c>
      <c r="C37" s="26" t="s">
        <v>264</v>
      </c>
      <c r="D37" s="27" t="str">
        <f>IFERROR(__xludf.DUMMYFUNCTION("importxml(C37,""//div[@class='educational-member-detail-hero__content']//h1[@class='educational-member-detail-hero__title']"")")," Audencia E.E.S.C. ")</f>
        <v> Audencia E.E.S.C. </v>
      </c>
      <c r="E37" s="27"/>
      <c r="F37" s="25" t="s">
        <v>79</v>
      </c>
      <c r="G37" s="25">
        <v>5354.0</v>
      </c>
      <c r="H37" s="25" t="s">
        <v>55</v>
      </c>
      <c r="I37" s="26" t="s">
        <v>265</v>
      </c>
      <c r="J37" s="25" t="s">
        <v>266</v>
      </c>
      <c r="K37" s="25" t="s">
        <v>267</v>
      </c>
      <c r="L37" s="27"/>
      <c r="M37" s="25" t="s">
        <v>59</v>
      </c>
      <c r="N37" s="29" t="s">
        <v>60</v>
      </c>
      <c r="O37" s="25" t="s">
        <v>268</v>
      </c>
      <c r="P37" s="25" t="s">
        <v>269</v>
      </c>
      <c r="Q37" s="25" t="s">
        <v>270</v>
      </c>
      <c r="R37" s="25" t="s">
        <v>271</v>
      </c>
      <c r="S37" s="27" t="str">
        <f>IFERROR(__xludf.DUMMYFUNCTION("importxml(C37,""//div[@class='educational-member-detail-body__quote']"")")," Audencia educates and accompanies innovators who create value through 
responsible actions. In collaboration with a wide range of stakeholders, we 
produce and diffuse knowledge designed to transform teaching and inspire 
new business practices. ")</f>
        <v> Audencia educates and accompanies innovators who create value through 
responsible actions. In collaboration with a wide range of stakeholders, we 
produce and diffuse knowledge designed to transform teaching and inspire 
new business practices. </v>
      </c>
      <c r="T37" s="27" t="str">
        <f>IFERROR(__xludf.DUMMYFUNCTION("importxml(C37,""//div[@class='educational-member-detail-body__text']"")"),"Founded in 1900, Audencia is among the best European business schools. 
Regularly ranked in the world’s upper tier by The Financial Times, Audencia 
is accredited by EQUIS, AACSB and AMBA. It is therefore part of the small 
number of schools worldwide who"&amp;" hold this ’triple crown’ accreditation. 
First French management school to adhere to the UN’s Global Compact, and 
also a signatory of its Principles of Responsible Management Education, 
Audencia has long been committed to educating and guiding tomorrow"&amp;"’s 
responsible managers and entrepreneurs. Audencia offers programmes in 
management and communication from bachelor to doctoral level. For more 
information visit: www.audencia.com and follow us on: Twitter @audencia.")</f>
        <v>Founded in 1900, Audencia is among the best European business schools. 
Regularly ranked in the world’s upper tier by The Financial Times, Audencia 
is accredited by EQUIS, AACSB and AMBA. It is therefore part of the small 
number of schools worldwide who hold this ’triple crown’ accreditation. 
First French management school to adhere to the UN’s Global Compact, and 
also a signatory of its Principles of Responsible Management Education, 
Audencia has long been committed to educating and guiding tomorrow’s 
responsible managers and entrepreneurs. Audencia offers programmes in 
management and communication from bachelor to doctoral level. For more 
information visit: www.audencia.com and follow us on: Twitter @audencia.</v>
      </c>
    </row>
    <row r="38">
      <c r="A38" s="25" t="s">
        <v>24</v>
      </c>
      <c r="B38" s="25">
        <v>33.0</v>
      </c>
      <c r="C38" s="26" t="s">
        <v>272</v>
      </c>
      <c r="D38" s="27" t="str">
        <f>IFERROR(__xludf.DUMMYFUNCTION("importxml(C38,""//div[@class='educational-member-detail-hero__content']//h1[@class='educational-member-detail-hero__title']"")")," Augusta University ")</f>
        <v> Augusta University </v>
      </c>
      <c r="E38" s="27"/>
      <c r="F38" s="25" t="s">
        <v>54</v>
      </c>
      <c r="G38" s="25">
        <v>9607.0</v>
      </c>
      <c r="H38" s="25" t="s">
        <v>155</v>
      </c>
      <c r="I38" s="26" t="s">
        <v>273</v>
      </c>
      <c r="J38" s="25" t="s">
        <v>274</v>
      </c>
      <c r="K38" s="25" t="s">
        <v>83</v>
      </c>
      <c r="L38" s="25" t="s">
        <v>275</v>
      </c>
      <c r="M38" s="25" t="s">
        <v>132</v>
      </c>
      <c r="N38" s="29" t="s">
        <v>60</v>
      </c>
      <c r="O38" s="25" t="s">
        <v>276</v>
      </c>
      <c r="P38" s="25" t="s">
        <v>277</v>
      </c>
      <c r="Q38" s="27"/>
      <c r="R38" s="25" t="s">
        <v>192</v>
      </c>
      <c r="S38" s="27" t="str">
        <f>IFERROR(__xludf.DUMMYFUNCTION("importxml(C38,""//div[@class='educational-member-detail-body__quote']"")")," The mission of the Hull College of Business is to provide on-going, high 
quality business education, distinctive academic programs, and experiential 
learning opportunities that give our students and business community a 
competitive advantage. We achie"&amp;"ve this by investing in diverse faculty 
balanced in business acumen and academic rigor who conduct applied and 
basic research and through seamless collaboration with external 
constituents and within Augusta University. ")</f>
        <v> The mission of the Hull College of Business is to provide on-going, high 
quality business education, distinctive academic programs, and experiential 
learning opportunities that give our students and business community a 
competitive advantage. We achieve this by investing in diverse faculty 
balanced in business acumen and academic rigor who conduct applied and 
basic research and through seamless collaboration with external 
constituents and within Augusta University. </v>
      </c>
      <c r="T38" s="27" t="str">
        <f>IFERROR(__xludf.DUMMYFUNCTION("importxml(C38,""//div[@class='educational-member-detail-body__text']"")"),"The James M. Hull College of Business prepares its students for successful 
careers in business through degree programs that integrate business acumen, 
soft skill development, and experiential learning. The James M. Hull 
College of Business offers its u"&amp;"ndergraduate students a unique core course 
experience that requires all graduates to successfully complete courses in 
professional sales and project management while also requiring an 
internship prior to graduation. Students can choose among a Bachelor"&amp;" of 
Business Administration in Accounting or a Bachelor of Business 
Administration degree that has concentrations in Healthcare Management, 
Digital Marketing, Financial Services, and Applied Economic Analysis. The 
Hull College is known as the “Busines"&amp;"s School for Business” because of its 
close integration with the business community and its commitment to meeting 
the workforce needs of business. The Hull faculty is a mix of strong 
scholar-teachers and high achieving business professionals providing "&amp;"
students with a high quality mix of theory and practice. The Hull College’s 
part-time MBA program is focused on the development of students to pursue 
positions of increasing leadership and responsibility, particularly those 
with scientific and technic"&amp;"al backgrounds.")</f>
        <v>The James M. Hull College of Business prepares its students for successful 
careers in business through degree programs that integrate business acumen, 
soft skill development, and experiential learning. The James M. Hull 
College of Business offers its undergraduate students a unique core course 
experience that requires all graduates to successfully complete courses in 
professional sales and project management while also requiring an 
internship prior to graduation. Students can choose among a Bachelor of 
Business Administration in Accounting or a Bachelor of Business 
Administration degree that has concentrations in Healthcare Management, 
Digital Marketing, Financial Services, and Applied Economic Analysis. The 
Hull College is known as the “Business School for Business” because of its 
close integration with the business community and its commitment to meeting 
the workforce needs of business. The Hull faculty is a mix of strong 
scholar-teachers and high achieving business professionals providing 
students with a high quality mix of theory and practice. The Hull College’s 
part-time MBA program is focused on the development of students to pursue 
positions of increasing leadership and responsibility, particularly those 
with scientific and technical backgrounds.</v>
      </c>
    </row>
    <row r="39" ht="77.25" customHeight="1">
      <c r="A39" s="25" t="s">
        <v>24</v>
      </c>
      <c r="B39" s="25">
        <v>34.0</v>
      </c>
      <c r="C39" s="26" t="s">
        <v>278</v>
      </c>
      <c r="D39" s="27" t="str">
        <f>IFERROR(__xludf.DUMMYFUNCTION("importxml(C39,""//div[@class='educational-member-detail-hero__content']//h1[@class='educational-member-detail-hero__title']"")")," BI Norwegian Business School ")</f>
        <v> BI Norwegian Business School </v>
      </c>
      <c r="E39" s="27"/>
      <c r="F39" s="25" t="s">
        <v>79</v>
      </c>
      <c r="G39" s="28">
        <v>16772.0</v>
      </c>
      <c r="H39" s="25" t="s">
        <v>55</v>
      </c>
      <c r="I39" s="26" t="s">
        <v>279</v>
      </c>
      <c r="J39" s="25" t="s">
        <v>280</v>
      </c>
      <c r="K39" s="25" t="s">
        <v>281</v>
      </c>
      <c r="L39" s="27"/>
      <c r="M39" s="25" t="s">
        <v>59</v>
      </c>
      <c r="N39" s="29" t="s">
        <v>60</v>
      </c>
      <c r="O39" s="25" t="s">
        <v>282</v>
      </c>
      <c r="P39" s="25" t="s">
        <v>283</v>
      </c>
      <c r="Q39" s="25" t="s">
        <v>283</v>
      </c>
      <c r="R39" s="25" t="s">
        <v>284</v>
      </c>
      <c r="S39" s="27" t="str">
        <f>IFERROR(__xludf.DUMMYFUNCTION("importxml(C39,""//div[@class='educational-member-detail-body__quote']"")")," At BI, students, academics and business professionals co-create a more 
sustainable future. ")</f>
        <v> At BI, students, academics and business professionals co-create a more 
sustainable future. </v>
      </c>
      <c r="T39" s="27" t="str">
        <f>IFERROR(__xludf.DUMMYFUNCTION("importxml(C39,""//div[@class='educational-member-detail-body__text']"")"),"BI Norwegian Business School is a self-owned, not-for-profit foundation 
whose sole focus is education,research and outreach to business and 
society. BI is located with four campuses in Norway. Established in 1943, 
BI has one of Europe's largest and mos"&amp;"t productive academic environments. 
The research faculty is organized into nine separate departments.Any profit 
will be used to strengthen BI's research and learning environment in 
accordance with the objectives of the school. BI Norwegian Business Sch"&amp;"ool 
is one of Europe's largest business schools with around 20,000 students and 
273 permanent faculty. BI is the largest supplier of economic and 
administrative competence and skills in Norway with more than 200,000 
graduates since 1983. BI Norwegian "&amp;"Business School boasts the country's 
leading faculty in the school's spear-head within the areas of economics, 
management, strategy, marketing, and finance.")</f>
        <v>BI Norwegian Business School is a self-owned, not-for-profit foundation 
whose sole focus is education,research and outreach to business and 
society. BI is located with four campuses in Norway. Established in 1943, 
BI has one of Europe's largest and most productive academic environments. 
The research faculty is organized into nine separate departments.Any profit 
will be used to strengthen BI's research and learning environment in 
accordance with the objectives of the school. BI Norwegian Business School 
is one of Europe's largest business schools with around 20,000 students and 
273 permanent faculty. BI is the largest supplier of economic and 
administrative competence and skills in Norway with more than 200,000 
graduates since 1983. BI Norwegian Business School boasts the country's 
leading faculty in the school's spear-head within the areas of economics, 
management, strategy, marketing, and finance.</v>
      </c>
    </row>
    <row r="40">
      <c r="A40" s="25" t="s">
        <v>24</v>
      </c>
      <c r="B40" s="25">
        <v>35.0</v>
      </c>
      <c r="C40" s="26" t="s">
        <v>285</v>
      </c>
      <c r="D40" s="27" t="str">
        <f>IFERROR(__xludf.DUMMYFUNCTION("importxml(C40,""//div[@class='educational-member-detail-hero__content']//h1[@class='educational-member-detail-hero__title']"")")," BINUS Business School, Bina Nusantara University ")</f>
        <v> BINUS Business School, Bina Nusantara University </v>
      </c>
      <c r="E40" s="27"/>
      <c r="F40" s="25" t="s">
        <v>79</v>
      </c>
      <c r="G40" s="28">
        <v>44212.0</v>
      </c>
      <c r="H40" s="25" t="s">
        <v>286</v>
      </c>
      <c r="I40" s="26" t="s">
        <v>287</v>
      </c>
      <c r="J40" s="25" t="s">
        <v>288</v>
      </c>
      <c r="K40" s="25" t="s">
        <v>289</v>
      </c>
      <c r="L40" s="27"/>
      <c r="M40" s="25" t="s">
        <v>59</v>
      </c>
      <c r="N40" s="29" t="s">
        <v>60</v>
      </c>
      <c r="O40" s="25" t="s">
        <v>290</v>
      </c>
      <c r="P40" s="25" t="s">
        <v>268</v>
      </c>
      <c r="Q40" s="25" t="s">
        <v>268</v>
      </c>
      <c r="R40" s="25" t="s">
        <v>291</v>
      </c>
      <c r="S40" s="27" t="str">
        <f>IFERROR(__xludf.DUMMYFUNCTION("importxml(C40,""//div[@class='educational-member-detail-body__quote']"")")," We are committed to implement innovative mindset in business education and 
research to develop professionals who can meet the challenges of industries 
and society. ")</f>
        <v> We are committed to implement innovative mindset in business education and 
research to develop professionals who can meet the challenges of industries 
and society. </v>
      </c>
      <c r="T40" s="27" t="str">
        <f>IFERROR(__xludf.DUMMYFUNCTION("importxml(C40,""//div[@class='educational-member-detail-body__text']"")"),"BINUS Business School has been nationally recognized as a business school 
with ICT driven. The curricula of each program are continuously updated and 
benchmarked to local and international industries and many reputable 
national and international univer"&amp;"sities. The philosophy of education in 
BINUS Business School is to nurture knowledge in business management with 
the willingness to continuously make improvements to the current 
achievements. One of the significant values that BINUS Business School has"&amp;" 
is the freedom to innovate which means combining integrity with a creative 
and results-oriented spirit.")</f>
        <v>BINUS Business School has been nationally recognized as a business school 
with ICT driven. The curricula of each program are continuously updated and 
benchmarked to local and international industries and many reputable 
national and international universities. The philosophy of education in 
BINUS Business School is to nurture knowledge in business management with 
the willingness to continuously make improvements to the current 
achievements. One of the significant values that BINUS Business School has 
is the freedom to innovate which means combining integrity with a creative 
and results-oriented spirit.</v>
      </c>
    </row>
    <row r="41" ht="39.75" customHeight="1">
      <c r="A41" s="25" t="s">
        <v>24</v>
      </c>
      <c r="B41" s="25">
        <v>36.0</v>
      </c>
      <c r="C41" s="26" t="s">
        <v>292</v>
      </c>
      <c r="D41" s="27" t="str">
        <f>IFERROR(__xludf.DUMMYFUNCTION("importxml(C41,""//div[@class='educational-member-detail-hero__content']//h1[@class='educational-member-detail-hero__title']"")")," Babson College ")</f>
        <v> Babson College </v>
      </c>
      <c r="E41" s="27"/>
      <c r="F41" s="25" t="s">
        <v>79</v>
      </c>
      <c r="G41" s="25">
        <v>3675.0</v>
      </c>
      <c r="H41" s="25" t="s">
        <v>251</v>
      </c>
      <c r="I41" s="30" t="s">
        <v>293</v>
      </c>
      <c r="J41" s="25" t="s">
        <v>294</v>
      </c>
      <c r="K41" s="25" t="s">
        <v>83</v>
      </c>
      <c r="L41" s="25" t="s">
        <v>295</v>
      </c>
      <c r="M41" s="25" t="s">
        <v>132</v>
      </c>
      <c r="N41" s="29" t="s">
        <v>60</v>
      </c>
      <c r="O41" s="25" t="s">
        <v>296</v>
      </c>
      <c r="P41" s="25" t="s">
        <v>297</v>
      </c>
      <c r="Q41" s="27"/>
      <c r="R41" s="25" t="s">
        <v>110</v>
      </c>
      <c r="S41" s="27" t="str">
        <f>IFERROR(__xludf.DUMMYFUNCTION("importxml(C41,""//div[@class='educational-member-detail-body__quote']"")")," Babson College prepares and empowers entrepreneurial leaders who create, 
grow and steward sustainable economic and social value—everywhere. ")</f>
        <v> Babson College prepares and empowers entrepreneurial leaders who create, 
grow and steward sustainable economic and social value—everywhere. </v>
      </c>
      <c r="T41" s="27" t="str">
        <f>IFERROR(__xludf.DUMMYFUNCTION("importxml(C41,""//div[@class='educational-member-detail-body__text']"")"),"Babson College is dedicated to preparing entrepreneurs of all kinds to 
succeed in diverse organizations and industries around the world. Across 
all Babson programs, students practice turning their ideas into action, 
developing a unique make-it-happen m"&amp;"indset. This blend of critical 
thinking, problem-solving, and communication skills empowers students to 
innovate and create value in established organizations, new ventures, 
family businesses, and beyond. After graduation, Babson's thriving alumni 
net"&amp;"work offers new opportunities to connect worldwide. Across our three 
locations (Babson's main campus in Wellesley, Massachusetts and hub 
locations in Boston and Miami), and online, we offer a full-time Bachelor 
of Science undergraduate degree, and a su"&amp;"ite of full- and part-time 
graudate and executive education programs.  Offerings include the Babson 
MBA, MS in Finance, MS in Business Analytics, MS in Management in 
Entrepreneurial Leadership, MS in Management in Advanced Entrepreneurial 
Leadership, "&amp;"Certificate in Advanced Management, and numerous hybrid and 
online open enrollment programs.")</f>
        <v>Babson College is dedicated to preparing entrepreneurs of all kinds to 
succeed in diverse organizations and industries around the world. Across 
all Babson programs, students practice turning their ideas into action, 
developing a unique make-it-happen mindset. This blend of critical 
thinking, problem-solving, and communication skills empowers students to 
innovate and create value in established organizations, new ventures, 
family businesses, and beyond. After graduation, Babson's thriving alumni 
network offers new opportunities to connect worldwide. Across our three 
locations (Babson's main campus in Wellesley, Massachusetts and hub 
locations in Boston and Miami), and online, we offer a full-time Bachelor 
of Science undergraduate degree, and a suite of full- and part-time 
graudate and executive education programs.  Offerings include the Babson 
MBA, MS in Finance, MS in Business Analytics, MS in Management in 
Entrepreneurial Leadership, MS in Management in Advanced Entrepreneurial 
Leadership, Certificate in Advanced Management, and numerous hybrid and 
online open enrollment programs.</v>
      </c>
    </row>
    <row r="42" ht="69.75" customHeight="1">
      <c r="A42" s="25" t="s">
        <v>24</v>
      </c>
      <c r="B42" s="25">
        <v>37.0</v>
      </c>
      <c r="C42" s="26" t="s">
        <v>298</v>
      </c>
      <c r="D42" s="27" t="str">
        <f>IFERROR(__xludf.DUMMYFUNCTION("importxml(C42,""//div[@class='educational-member-detail-hero__content']//h1[@class='educational-member-detail-hero__title']"")")," Ball State University ")</f>
        <v> Ball State University </v>
      </c>
      <c r="E42" s="27"/>
      <c r="F42" s="25" t="s">
        <v>54</v>
      </c>
      <c r="G42" s="25">
        <v>20409.0</v>
      </c>
      <c r="H42" s="25" t="s">
        <v>299</v>
      </c>
      <c r="I42" s="26" t="s">
        <v>300</v>
      </c>
      <c r="J42" s="25" t="s">
        <v>301</v>
      </c>
      <c r="K42" s="25" t="s">
        <v>83</v>
      </c>
      <c r="L42" s="25" t="s">
        <v>302</v>
      </c>
      <c r="M42" s="25" t="s">
        <v>132</v>
      </c>
      <c r="N42" s="29" t="s">
        <v>211</v>
      </c>
      <c r="O42" s="25" t="s">
        <v>303</v>
      </c>
      <c r="P42" s="25" t="s">
        <v>304</v>
      </c>
      <c r="Q42" s="27"/>
      <c r="R42" s="25" t="s">
        <v>192</v>
      </c>
      <c r="S42" s="27" t="str">
        <f>IFERROR(__xludf.DUMMYFUNCTION("importxml(C42,""//div[@class='educational-member-detail-body__quote']"")")," The Miller College of Business delivers innovative and high-quality 
academic programs that provide students with the knowledge, skills, and 
experience to become competent professionals and impactful leaders. We 
discover and disseminate knowledge throu"&amp;"gh faculty scholarship, and engage 
with employers, alumni, professionals, and the broader communities we 
serve. ")</f>
        <v> The Miller College of Business delivers innovative and high-quality 
academic programs that provide students with the knowledge, skills, and 
experience to become competent professionals and impactful leaders. We 
discover and disseminate knowledge through faculty scholarship, and engage 
with employers, alumni, professionals, and the broader communities we 
serve. </v>
      </c>
      <c r="T42" s="27" t="str">
        <f>IFERROR(__xludf.DUMMYFUNCTION("importxml(C42,""//div[@class='educational-member-detail-body__text']"")"),"#N/A")</f>
        <v>#N/A</v>
      </c>
    </row>
    <row r="43" ht="56.25" customHeight="1">
      <c r="A43" s="25" t="s">
        <v>24</v>
      </c>
      <c r="B43" s="25">
        <v>38.0</v>
      </c>
      <c r="C43" s="26" t="s">
        <v>305</v>
      </c>
      <c r="D43" s="27" t="str">
        <f>IFERROR(__xludf.DUMMYFUNCTION("importxml(C43,""//div[@class='educational-member-detail-hero__content']//h1[@class='educational-member-detail-hero__title']"")")," Barry University ")</f>
        <v> Barry University </v>
      </c>
      <c r="E43" s="27"/>
      <c r="F43" s="25" t="s">
        <v>79</v>
      </c>
      <c r="G43" s="25">
        <v>7264.0</v>
      </c>
      <c r="H43" s="25" t="s">
        <v>188</v>
      </c>
      <c r="I43" s="26" t="s">
        <v>306</v>
      </c>
      <c r="J43" s="25" t="s">
        <v>307</v>
      </c>
      <c r="K43" s="25" t="s">
        <v>83</v>
      </c>
      <c r="L43" s="25" t="s">
        <v>308</v>
      </c>
      <c r="M43" s="25" t="s">
        <v>132</v>
      </c>
      <c r="N43" s="29" t="s">
        <v>60</v>
      </c>
      <c r="O43" s="25" t="s">
        <v>309</v>
      </c>
      <c r="P43" s="25" t="s">
        <v>310</v>
      </c>
      <c r="Q43" s="27"/>
      <c r="R43" s="25" t="s">
        <v>291</v>
      </c>
      <c r="S43" s="27" t="str">
        <f>IFERROR(__xludf.DUMMYFUNCTION("importxml(C43,""//div[@class='educational-member-detail-body__quote']"")")," Our mission is to deliver high-quality education that will enable our 
students to become successful business practitioners. We serve students 
primarily from South Florida, Latin America and the Caribbean in a highly 
cosmopolitan, multicultural setting"&amp;". We function as part of a Catholic, 
international University, a community of scholars committed to raising up 
all people in the tradition of the Dominican Order. We seek faculty who 
will care deeply about our students and are committed to excellent 
t"&amp;"eaching, service to our constituencies, and continuous improvement. Our 
intellectual contributions emphasize practical applications but our faculty 
also engages in basic research and instructional development. We strive to 
develop in our students a glo"&amp;"bal orientation, an entrepreneurial attitude, 
and a strong sense of ethics and social responsibility. ")</f>
        <v> Our mission is to deliver high-quality education that will enable our 
students to become successful business practitioners. We serve students 
primarily from South Florida, Latin America and the Caribbean in a highly 
cosmopolitan, multicultural setting. We function as part of a Catholic, 
international University, a community of scholars committed to raising up 
all people in the tradition of the Dominican Order. We seek faculty who 
will care deeply about our students and are committed to excellent 
teaching, service to our constituencies, and continuous improvement. Our 
intellectual contributions emphasize practical applications but our faculty 
also engages in basic research and instructional development. We strive to 
develop in our students a global orientation, an entrepreneurial attitude, 
and a strong sense of ethics and social responsibility. </v>
      </c>
      <c r="T43" s="27" t="str">
        <f>IFERROR(__xludf.DUMMYFUNCTION("importxml(C43,""//div[@class='educational-member-detail-body__text']"")"),"ABOUT THE ANDREAS SCHOOL OF BUSINESS Founded in 1976, Barry University's 
School of Business provides high-quality academic programs for 
undergraduate and graduate students in an inclusive and caring environment. 
The School offers a Bachelor of Science "&amp;"in Business Administration (BSBA) 
degree with five challenging majors students can choose from. At the 
graduate level, the School offers the Master of Business Administration 
(MBA) with six specializations - including the option for a double degree 
fr"&amp;"om an international partner - the Master of Science in Accounting (MSA), 
and the Master of Science in Entrepreneurial Management (MSEM). We strive 
to maintain the most rigorous standards while providing students with an 
intimate setting that is dynamic"&amp;" and conducive to learning. The School of 
Business is accredited by AACSB - International (Association to Advance 
Collegiate Schools of Business), which has been described as the ""gold 
standard of accreditation"" for business schools. Our holistic app"&amp;"roach to 
business education results in a challenging academic experience that 
stimulates students to grow and become responsible business practitioners 
and leaders.")</f>
        <v>ABOUT THE ANDREAS SCHOOL OF BUSINESS Founded in 1976, Barry University's 
School of Business provides high-quality academic programs for 
undergraduate and graduate students in an inclusive and caring environment. 
The School offers a Bachelor of Science in Business Administration (BSBA) 
degree with five challenging majors students can choose from. At the 
graduate level, the School offers the Master of Business Administration 
(MBA) with six specializations - including the option for a double degree 
from an international partner - the Master of Science in Accounting (MSA), 
and the Master of Science in Entrepreneurial Management (MSEM). We strive 
to maintain the most rigorous standards while providing students with an 
intimate setting that is dynamic and conducive to learning. The School of 
Business is accredited by AACSB - International (Association to Advance 
Collegiate Schools of Business), which has been described as the "gold 
standard of accreditation" for business schools. Our holistic approach to 
business education results in a challenging academic experience that 
stimulates students to grow and become responsible business practitioners 
and leaders.</v>
      </c>
    </row>
    <row r="44" ht="63.0" customHeight="1">
      <c r="A44" s="25" t="s">
        <v>24</v>
      </c>
      <c r="B44" s="25">
        <v>39.0</v>
      </c>
      <c r="C44" s="26" t="s">
        <v>311</v>
      </c>
      <c r="D44" s="27" t="str">
        <f>IFERROR(__xludf.DUMMYFUNCTION("importxml(C44,""//div[@class='educational-member-detail-hero__content']//h1[@class='educational-member-detail-hero__title']"")")," Baruch College-The City University of New York ")</f>
        <v> Baruch College-The City University of New York </v>
      </c>
      <c r="E44" s="27"/>
      <c r="F44" s="25" t="s">
        <v>170</v>
      </c>
      <c r="G44" s="25">
        <v>2052.0</v>
      </c>
      <c r="H44" s="25" t="s">
        <v>55</v>
      </c>
      <c r="I44" s="26" t="s">
        <v>312</v>
      </c>
      <c r="J44" s="25" t="s">
        <v>313</v>
      </c>
      <c r="K44" s="25" t="s">
        <v>83</v>
      </c>
      <c r="L44" s="25" t="s">
        <v>107</v>
      </c>
      <c r="M44" s="25" t="s">
        <v>59</v>
      </c>
      <c r="N44" s="29" t="s">
        <v>314</v>
      </c>
      <c r="O44" s="25" t="s">
        <v>315</v>
      </c>
      <c r="P44" s="25" t="s">
        <v>316</v>
      </c>
      <c r="Q44" s="25" t="s">
        <v>317</v>
      </c>
      <c r="R44" s="25" t="s">
        <v>271</v>
      </c>
      <c r="S44" s="27" t="str">
        <f>IFERROR(__xludf.DUMMYFUNCTION("importxml(C44,""//div[@class='educational-member-detail-body__quote']"")")," The Zicklin School of Business, a public institution in New York City, 
educates future business leaders by developing intellectual curiosity, 
strong integrity, a commitment to social responsibility and global 
competence through impactful research and "&amp;"quality academic programs. ")</f>
        <v> The Zicklin School of Business, a public institution in New York City, 
educates future business leaders by developing intellectual curiosity, 
strong integrity, a commitment to social responsibility and global 
competence through impactful research and quality academic programs. </v>
      </c>
      <c r="T44" s="27" t="str">
        <f>IFERROR(__xludf.DUMMYFUNCTION("importxml(C44,""//div[@class='educational-member-detail-body__text']"")"),"Backed by a long tradition of excellence in public higher education, the 
Zicklin School of Business is proud to be a leader in providing urban-based 
undergraduate and graduate business and executive education for the 
twenty-first century. A school with"&amp;"in Baruch College--consistently ranked 
among the top performers in areas relevant to today's students, such as 
academic excellence, diversity, and value--Zicklin offers a wide range of 
part-time and full-time business degree programs that are accredite"&amp;"d by the 
Association to Advance Collegiate Schools of Business (AACSB), taught by 
faculty who are thought leaders and active researchers and practitioners in 
their fields. Integrated both physically and philosophically into the 
fabric of New York City"&amp;", the world's financial capital, the Zicklin School 
is committed to delivering relevant, affordable, academically rigorous 
business education that is both world-class in quality and reputation and 
global in its impact.")</f>
        <v>Backed by a long tradition of excellence in public higher education, the 
Zicklin School of Business is proud to be a leader in providing urban-based 
undergraduate and graduate business and executive education for the 
twenty-first century. A school within Baruch College--consistently ranked 
among the top performers in areas relevant to today's students, such as 
academic excellence, diversity, and value--Zicklin offers a wide range of 
part-time and full-time business degree programs that are accredited by the 
Association to Advance Collegiate Schools of Business (AACSB), taught by 
faculty who are thought leaders and active researchers and practitioners in 
their fields. Integrated both physically and philosophically into the 
fabric of New York City, the world's financial capital, the Zicklin School 
is committed to delivering relevant, affordable, academically rigorous 
business education that is both world-class in quality and reputation and 
global in its impact.</v>
      </c>
    </row>
    <row r="45" ht="51.75" customHeight="1">
      <c r="A45" s="25" t="s">
        <v>24</v>
      </c>
      <c r="B45" s="25">
        <v>40.0</v>
      </c>
      <c r="C45" s="26" t="s">
        <v>318</v>
      </c>
      <c r="D45" s="27" t="str">
        <f>IFERROR(__xludf.DUMMYFUNCTION("importxml(C45,""//div[@class='educational-member-detail-hero__content']//h1[@class='educational-member-detail-hero__title']"")")," Baylor University ")</f>
        <v> Baylor University </v>
      </c>
      <c r="E45" s="27"/>
      <c r="F45" s="25" t="s">
        <v>79</v>
      </c>
      <c r="G45" s="25">
        <v>20497.0</v>
      </c>
      <c r="H45" s="25" t="s">
        <v>251</v>
      </c>
      <c r="I45" s="26" t="s">
        <v>319</v>
      </c>
      <c r="J45" s="25" t="s">
        <v>320</v>
      </c>
      <c r="K45" s="25" t="s">
        <v>83</v>
      </c>
      <c r="L45" s="25" t="s">
        <v>84</v>
      </c>
      <c r="M45" s="25" t="s">
        <v>321</v>
      </c>
      <c r="N45" s="29" t="s">
        <v>211</v>
      </c>
      <c r="O45" s="25" t="s">
        <v>322</v>
      </c>
      <c r="P45" s="25" t="s">
        <v>323</v>
      </c>
      <c r="Q45" s="25" t="s">
        <v>324</v>
      </c>
      <c r="R45" s="25" t="s">
        <v>325</v>
      </c>
      <c r="S45" s="27" t="str">
        <f>IFERROR(__xludf.DUMMYFUNCTION("importxml(C45,""//div[@class='educational-member-detail-body__quote']"")")," We cultivate principled leaders and serve the global marketplace through 
transformational learning and impactful scholarship in a culture of 
innovation guided by Christian values. ")</f>
        <v> We cultivate principled leaders and serve the global marketplace through 
transformational learning and impactful scholarship in a culture of 
innovation guided by Christian values. </v>
      </c>
      <c r="T45" s="27" t="s">
        <v>326</v>
      </c>
    </row>
    <row r="46" ht="98.25" customHeight="1">
      <c r="A46" s="25" t="s">
        <v>24</v>
      </c>
      <c r="B46" s="25">
        <v>41.0</v>
      </c>
      <c r="C46" s="26" t="s">
        <v>327</v>
      </c>
      <c r="D46" s="27" t="str">
        <f>IFERROR(__xludf.DUMMYFUNCTION("importxml(C46,""//div[@class='educational-member-detail-hero__content']//h1[@class='educational-member-detail-hero__title']"")")," Beijing Institute of Technology ")</f>
        <v> Beijing Institute of Technology </v>
      </c>
      <c r="E46" s="27"/>
      <c r="F46" s="27" t="str">
        <f>IFERROR(__xludf.DUMMYFUNCTION("index(importxml(C46,""//div[@class='educational-member-detail-hero__info-text']""),1)")," Public ")</f>
        <v> Public </v>
      </c>
      <c r="G46" s="25">
        <v>29576.0</v>
      </c>
      <c r="H46" s="27" t="str">
        <f>IFERROR(__xludf.DUMMYFUNCTION("index(importxml(C46,""//div[@class='educational-member-detail-hero__info-text']""),3)"),"Fully Face-to-Face")</f>
        <v>Fully Face-to-Face</v>
      </c>
      <c r="I46" s="26" t="s">
        <v>328</v>
      </c>
      <c r="J46" s="25" t="s">
        <v>329</v>
      </c>
      <c r="K46" s="25" t="s">
        <v>330</v>
      </c>
      <c r="L46" s="27"/>
      <c r="M46" s="25" t="s">
        <v>59</v>
      </c>
      <c r="N46" s="29" t="s">
        <v>60</v>
      </c>
      <c r="O46" s="25" t="s">
        <v>331</v>
      </c>
      <c r="P46" s="25" t="s">
        <v>332</v>
      </c>
      <c r="Q46" s="25" t="s">
        <v>333</v>
      </c>
      <c r="R46" s="25" t="s">
        <v>64</v>
      </c>
      <c r="S46" s="27" t="str">
        <f>IFERROR(__xludf.DUMMYFUNCTION("importxml(C46,""//div[@class='educational-member-detail-body__quote']"")")," We develop innovative leaders, management theories and methods to advance 
the sustainable economic and societal development of China. ")</f>
        <v> We develop innovative leaders, management theories and methods to advance 
the sustainable economic and societal development of China. </v>
      </c>
      <c r="T46" s="27" t="str">
        <f>IFERROR(__xludf.DUMMYFUNCTION("importxml(C46,""//div[@class='educational-member-detail-body__text']"")"),"Loading...")</f>
        <v>Loading...</v>
      </c>
    </row>
    <row r="47" ht="97.5" customHeight="1">
      <c r="A47" s="25" t="s">
        <v>24</v>
      </c>
      <c r="B47" s="25">
        <v>42.0</v>
      </c>
      <c r="C47" s="26" t="s">
        <v>334</v>
      </c>
      <c r="D47" s="27" t="str">
        <f>IFERROR(__xludf.DUMMYFUNCTION("importxml(C47,""//div[@class='educational-member-detail-hero__content']//h1[@class='educational-member-detail-hero__title']"")")," Beijing Jiaotong University ")</f>
        <v> Beijing Jiaotong University </v>
      </c>
      <c r="E47" s="27"/>
      <c r="F47" s="27" t="str">
        <f>IFERROR(__xludf.DUMMYFUNCTION("index(importxml(C47,""//div[@class='educational-member-detail-hero__info-text']""),1)")," Public ")</f>
        <v> Public </v>
      </c>
      <c r="G47" s="27">
        <f>IFERROR(__xludf.DUMMYFUNCTION("index(importxml(C47,""//div[@class='educational-member-detail-hero__info-text']""),2)"),29086.0)</f>
        <v>29086</v>
      </c>
      <c r="H47" s="27" t="str">
        <f>IFERROR(__xludf.DUMMYFUNCTION("index(importxml(C47,""//div[@class='educational-member-detail-hero__info-text']""),3)"),"Fully Face-to-Face")</f>
        <v>Fully Face-to-Face</v>
      </c>
      <c r="I47" s="26" t="s">
        <v>335</v>
      </c>
      <c r="J47" s="25" t="s">
        <v>336</v>
      </c>
      <c r="K47" s="25" t="s">
        <v>330</v>
      </c>
      <c r="L47" s="27"/>
      <c r="M47" s="25" t="s">
        <v>321</v>
      </c>
      <c r="N47" s="29" t="s">
        <v>60</v>
      </c>
      <c r="O47" s="25" t="s">
        <v>337</v>
      </c>
      <c r="P47" s="25" t="s">
        <v>338</v>
      </c>
      <c r="Q47" s="27"/>
      <c r="R47" s="25" t="s">
        <v>339</v>
      </c>
      <c r="S47" s="27" t="str">
        <f>IFERROR(__xludf.DUMMYFUNCTION("importxml(C47,""//div[@class='educational-member-detail-body__quote']"")"),"#N/A")</f>
        <v>#N/A</v>
      </c>
      <c r="T47" s="27" t="str">
        <f>IFERROR(__xludf.DUMMYFUNCTION("importxml(C47,""//div[@class='educational-member-detail-body__text']"")"),"#N/A")</f>
        <v>#N/A</v>
      </c>
    </row>
    <row r="48" ht="99.75" customHeight="1">
      <c r="A48" s="25" t="s">
        <v>24</v>
      </c>
      <c r="B48" s="25">
        <v>43.0</v>
      </c>
      <c r="C48" s="26" t="s">
        <v>340</v>
      </c>
      <c r="D48" s="27" t="str">
        <f>IFERROR(__xludf.DUMMYFUNCTION("importxml(C48,""//div[@class='educational-member-detail-hero__content']//h1[@class='educational-member-detail-hero__title']"")")," Bellarmine University ")</f>
        <v> Bellarmine University </v>
      </c>
      <c r="E48" s="27"/>
      <c r="F48" s="27" t="str">
        <f>IFERROR(__xludf.DUMMYFUNCTION("index(importxml(C48,""//div[@class='educational-member-detail-hero__info-text']""),1)")," Private ")</f>
        <v> Private </v>
      </c>
      <c r="G48" s="27">
        <f>IFERROR(__xludf.DUMMYFUNCTION("index(importxml(C48,""//div[@class='educational-member-detail-hero__info-text']""),2)"),3331.0)</f>
        <v>3331</v>
      </c>
      <c r="H48" s="27"/>
      <c r="I48" s="25" t="s">
        <v>341</v>
      </c>
      <c r="J48" s="25" t="s">
        <v>342</v>
      </c>
      <c r="K48" s="25" t="s">
        <v>83</v>
      </c>
      <c r="L48" s="25" t="s">
        <v>343</v>
      </c>
      <c r="M48" s="25" t="s">
        <v>132</v>
      </c>
      <c r="N48" s="31" t="str">
        <f>IFERROR(__xludf.DUMMYFUNCTION("importxml(C48,""//div[@class='educational-member-detail-body__sidebar-school-type-title']"")")," Business ")</f>
        <v> Business </v>
      </c>
      <c r="O48" s="27"/>
      <c r="P48" s="27"/>
      <c r="Q48" s="27"/>
      <c r="R48" s="27"/>
      <c r="S48" s="27" t="str">
        <f>IFERROR(__xludf.DUMMYFUNCTION("importxml(C48,""//div[@class='educational-member-detail-body__quote']"")")," Providing inclusive, student-centered business education in the Catholic, 
liberal arts tradition that educates the whole person and leads to 
impactful careers. ")</f>
        <v> Providing inclusive, student-centered business education in the Catholic, 
liberal arts tradition that educates the whole person and leads to 
impactful careers. </v>
      </c>
      <c r="T48" s="27" t="str">
        <f>IFERROR(__xludf.DUMMYFUNCTION("importxml(C48,""//div[@class='educational-member-detail-body__text']"")"),"The mission of the W. Fielding Rubel School of Business is providing 
inclusive, student-centered business education in the Catholic, liberal 
arts tradition that educates the whole person and leads to impactful 
careers. Bellarmine University offers our "&amp;"business students a unique 
educational experience: a broad-based liberal arts education supplemented 
by top-notch business preparation. This difference is viewed quite 
favorably by employers, who say they like our graduates because of their 
writing an"&amp;"d critical thinking skills. The School of Business also is noted 
for rapidly incorporating innovations and business trends into the 
curriculum. For example, many employers today are encouraging their workers 
to earn MBA degrees; therefore, Bellarmine h"&amp;"as introduced several programs 
that take entering freshmen to their MBA degrees in just five (or five and 
a half) years. Another important aspect to a business education at 
Bellarmine is the requirement of an internship and/or an international 
experie"&amp;"nce. This guarantees that students will gain practical experience 
while still a student, which makes them much more marketable upon 
graduation.")</f>
        <v>The mission of the W. Fielding Rubel School of Business is providing 
inclusive, student-centered business education in the Catholic, liberal 
arts tradition that educates the whole person and leads to impactful 
careers. Bellarmine University offers our business students a unique 
educational experience: a broad-based liberal arts education supplemented 
by top-notch business preparation. This difference is viewed quite 
favorably by employers, who say they like our graduates because of their 
writing and critical thinking skills. The School of Business also is noted 
for rapidly incorporating innovations and business trends into the 
curriculum. For example, many employers today are encouraging their workers 
to earn MBA degrees; therefore, Bellarmine has introduced several programs 
that take entering freshmen to their MBA degrees in just five (or five and 
a half) years. Another important aspect to a business education at 
Bellarmine is the requirement of an internship and/or an international 
experience. This guarantees that students will gain practical experience 
while still a student, which makes them much more marketable upon 
graduation.</v>
      </c>
    </row>
    <row r="49" ht="58.5" customHeight="1">
      <c r="A49" s="25" t="s">
        <v>24</v>
      </c>
      <c r="B49" s="25">
        <v>44.0</v>
      </c>
      <c r="C49" s="26" t="s">
        <v>344</v>
      </c>
      <c r="D49" s="27" t="str">
        <f>IFERROR(__xludf.DUMMYFUNCTION("importxml(C49,""//div[@class='educational-member-detail-hero__content']//h1[@class='educational-member-detail-hero__title']"")")," Belmont University ")</f>
        <v> Belmont University </v>
      </c>
      <c r="E49" s="27"/>
      <c r="F49" s="27" t="str">
        <f>IFERROR(__xludf.DUMMYFUNCTION("index(importxml(C49,""//div[@class='educational-member-detail-hero__info-text']""),1)")," Private ")</f>
        <v> Private </v>
      </c>
      <c r="G49" s="27">
        <f>IFERROR(__xludf.DUMMYFUNCTION("index(importxml(C49,""//div[@class='educational-member-detail-hero__info-text']""),2)"),8670.0)</f>
        <v>8670</v>
      </c>
      <c r="H49" s="27" t="str">
        <f>IFERROR(__xludf.DUMMYFUNCTION("index(importxml(C49,""//div[@class='educational-member-detail-hero__info-text']""),3)"),"Fully Face-to-Face")</f>
        <v>Fully Face-to-Face</v>
      </c>
      <c r="I49" s="25" t="s">
        <v>345</v>
      </c>
      <c r="J49" s="25" t="s">
        <v>346</v>
      </c>
      <c r="K49" s="25" t="s">
        <v>83</v>
      </c>
      <c r="L49" s="25" t="s">
        <v>343</v>
      </c>
      <c r="M49" s="25" t="s">
        <v>132</v>
      </c>
      <c r="N49" s="31" t="str">
        <f>IFERROR(__xludf.DUMMYFUNCTION("importxml(C49,""//div[@class='educational-member-detail-body__sidebar-school-type-title']"")")," Business &amp; Accounting ")</f>
        <v> Business &amp; Accounting </v>
      </c>
      <c r="O49" s="25" t="s">
        <v>347</v>
      </c>
      <c r="P49" s="25" t="s">
        <v>348</v>
      </c>
      <c r="Q49" s="27"/>
      <c r="R49" s="25" t="s">
        <v>349</v>
      </c>
      <c r="S49" s="27" t="str">
        <f>IFERROR(__xludf.DUMMYFUNCTION("importxml(C49,""//div[@class='educational-member-detail-body__quote']"")")," We are an innovative, student-centered learning community that prepares 
entrepreneurial, ethical, and socially responsible future business leaders 
for the dynamic global economy. We are committed to: • Relevant, 
interactive, and experiential academic "&amp;"programs provided by a faculty with 
diverse and extensive academic qualifications and professional experience; 
• Advising and mentoring students for career growth and development; • 
Impactful scholarship that advances the practice, knowledge, and teach"&amp;"ing 
of business and management; • Engaging the communities we serve through 
value-added relationships. ")</f>
        <v> We are an innovative, student-centered learning community that prepares 
entrepreneurial, ethical, and socially responsible future business leaders 
for the dynamic global economy. We are committed to: • Relevant, 
interactive, and experiential academic programs provided by a faculty with 
diverse and extensive academic qualifications and professional experience; 
• Advising and mentoring students for career growth and development; • 
Impactful scholarship that advances the practice, knowledge, and teaching 
of business and management; • Engaging the communities we serve through 
value-added relationships. </v>
      </c>
      <c r="T49" s="27" t="str">
        <f>IFERROR(__xludf.DUMMYFUNCTION("importxml(C49,""//div[@class='educational-member-detail-body__text']"")"),"Belmont University sits on 75 historic acres two miles southwest of 
downtown Nashville, Tennessee, a thriving metropolis known worldwide as 
Music City USA.  The mission of Belmont University's Jack C. Massey College 
of Business is to educate entreprene"&amp;"urial, ethical and socially responsible 
leaders for the dynamic global economy.  Innovation, Impact, and engagement 
are important themes in our mission as we work closely with our students, 
alumni, and community to leverage significant academic and com"&amp;"munity 
outcomes.")</f>
        <v>Belmont University sits on 75 historic acres two miles southwest of 
downtown Nashville, Tennessee, a thriving metropolis known worldwide as 
Music City USA.  The mission of Belmont University's Jack C. Massey College 
of Business is to educate entrepreneurial, ethical and socially responsible 
leaders for the dynamic global economy.  Innovation, Impact, and engagement 
are important themes in our mission as we work closely with our students, 
alumni, and community to leverage significant academic and community 
outcomes.</v>
      </c>
    </row>
    <row r="50" ht="58.5" customHeight="1">
      <c r="A50" s="25" t="s">
        <v>24</v>
      </c>
      <c r="B50" s="25">
        <v>45.0</v>
      </c>
      <c r="C50" s="26" t="s">
        <v>350</v>
      </c>
      <c r="D50" s="27" t="str">
        <f>IFERROR(__xludf.DUMMYFUNCTION("importxml(C50,""//div[@class='educational-member-detail-hero__content']//h1[@class='educational-member-detail-hero__title']"")")," Bentley University ")</f>
        <v> Bentley University </v>
      </c>
      <c r="E50" s="27"/>
      <c r="F50" s="25" t="s">
        <v>79</v>
      </c>
      <c r="G50" s="28">
        <v>4746.0</v>
      </c>
      <c r="H50" s="25" t="s">
        <v>351</v>
      </c>
      <c r="I50" s="26" t="s">
        <v>352</v>
      </c>
      <c r="J50" s="25" t="s">
        <v>353</v>
      </c>
      <c r="K50" s="25" t="s">
        <v>83</v>
      </c>
      <c r="L50" s="25" t="s">
        <v>295</v>
      </c>
      <c r="M50" s="25" t="s">
        <v>59</v>
      </c>
      <c r="N50" s="31" t="str">
        <f>IFERROR(__xludf.DUMMYFUNCTION("importxml(C50,""//div[@class='educational-member-detail-body__sidebar-school-type-title']"")")," Business &amp; Accounting ")</f>
        <v> Business &amp; Accounting </v>
      </c>
      <c r="O50" s="25" t="s">
        <v>354</v>
      </c>
      <c r="P50" s="25" t="s">
        <v>355</v>
      </c>
      <c r="Q50" s="25" t="s">
        <v>356</v>
      </c>
      <c r="R50" s="25" t="s">
        <v>357</v>
      </c>
      <c r="S50" s="27" t="str">
        <f>IFERROR(__xludf.DUMMYFUNCTION("importxml(C50,""//div[@class='educational-member-detail-body__quote']"")")," Bentley University changes the world with a transformative business 
education, integrated with arts and sciences, that inspires and prepares 
ethical leaders who will confront the challenges of today and shape the 
opportunities of tomorrow. ")</f>
        <v> Bentley University changes the world with a transformative business 
education, integrated with arts and sciences, that inspires and prepares 
ethical leaders who will confront the challenges of today and shape the 
opportunities of tomorrow. </v>
      </c>
      <c r="T50" s="27" t="str">
        <f>IFERROR(__xludf.DUMMYFUNCTION("importxml(C50,""//div[@class='educational-member-detail-body__text']"")"),"Bentley University, located minutes from Boston, is one of the nation's 
leading business schools. Bentley students create positive change in our 
communities, organizations and the world. We believe that businesses can 
make a profit and a positive diffe"&amp;"rence in the world, at the same time. 
Businesses today are leading the way in the creation of sustainable energy, 
developing life-saving drugs and inventing new technologies each day that 
change the way we live. A Bentley education prepares students to"&amp;" succeed in 
any field through a distinctive integration of business and the arts and 
sciences. You'll be exposed to key disciplines like accounting, finance, 
management, marketing and operations while integrating creativity and 
critical thinking that "&amp;"comes from studying the arts and sciences. Bentley 
graduates leave campus understanding that everything they have learned has 
a purpose and are prepared for career success. Bentley students are 
encouraged to uncover what they’re passionate about, and t"&amp;"o build a degree 
that reflects their dynamic individuality and enthusiasm. Business majors 
can choose to pair their degree with the Liberal Studies major (LSM), an 
optional second major. The LSM doesn’t require any additional courses 
beyond the normal"&amp;" curriculum requirements, and gives students the 
opportunity to develop their problem-solving and creative skills in areas 
that provide a distinct advantage when they begin their job search. Bentley 
was recently ranked No. 1 in the nation by The Prince"&amp;"ton Review for career 
services and No. 4 for internship opportunities, with more than 98 percent 
of students finding employment (median annual salary of $60,000) or 
enrolling in graduate school within six months of graduation.")</f>
        <v>Bentley University, located minutes from Boston, is one of the nation's 
leading business schools. Bentley students create positive change in our 
communities, organizations and the world. We believe that businesses can 
make a profit and a positive difference in the world, at the same time. 
Businesses today are leading the way in the creation of sustainable energy, 
developing life-saving drugs and inventing new technologies each day that 
change the way we live. A Bentley education prepares students to succeed in 
any field through a distinctive integration of business and the arts and 
sciences. You'll be exposed to key disciplines like accounting, finance, 
management, marketing and operations while integrating creativity and 
critical thinking that comes from studying the arts and sciences. Bentley 
graduates leave campus understanding that everything they have learned has 
a purpose and are prepared for career success. Bentley students are 
encouraged to uncover what they’re passionate about, and to build a degree 
that reflects their dynamic individuality and enthusiasm. Business majors 
can choose to pair their degree with the Liberal Studies major (LSM), an 
optional second major. The LSM doesn’t require any additional courses 
beyond the normal curriculum requirements, and gives students the 
opportunity to develop their problem-solving and creative skills in areas 
that provide a distinct advantage when they begin their job search. Bentley 
was recently ranked No. 1 in the nation by The Princeton Review for career 
services and No. 4 for internship opportunities, with more than 98 percent 
of students finding employment (median annual salary of $60,000) or 
enrolling in graduate school within six months of graduation.</v>
      </c>
    </row>
    <row r="51" ht="44.25" customHeight="1">
      <c r="A51" s="25" t="s">
        <v>24</v>
      </c>
      <c r="B51" s="25">
        <v>46.0</v>
      </c>
      <c r="C51" s="26" t="s">
        <v>358</v>
      </c>
      <c r="D51" s="27" t="str">
        <f>IFERROR(__xludf.DUMMYFUNCTION("importxml(C51,""//div[@class='educational-member-detail-hero__content']//h1[@class='educational-member-detail-hero__title']"")")," Berry College ")</f>
        <v> Berry College </v>
      </c>
      <c r="E51" s="27"/>
      <c r="F51" s="27" t="str">
        <f>IFERROR(__xludf.DUMMYFUNCTION("index(importxml(C51,""//div[@class='educational-member-detail-hero__info-text']""),1)")," Private ")</f>
        <v> Private </v>
      </c>
      <c r="G51" s="27">
        <f>IFERROR(__xludf.DUMMYFUNCTION("index(importxml(C51,""//div[@class='educational-member-detail-hero__info-text']""),2)"),2308.0)</f>
        <v>2308</v>
      </c>
      <c r="H51" s="27" t="str">
        <f>IFERROR(__xludf.DUMMYFUNCTION("index(importxml(C51,""//div[@class='educational-member-detail-hero__info-text']""),3)"),"Fully Face-to-Face")</f>
        <v>Fully Face-to-Face</v>
      </c>
      <c r="I51" s="26" t="s">
        <v>359</v>
      </c>
      <c r="J51" s="25" t="s">
        <v>360</v>
      </c>
      <c r="K51" s="25" t="s">
        <v>83</v>
      </c>
      <c r="L51" s="25" t="s">
        <v>275</v>
      </c>
      <c r="M51" s="25" t="s">
        <v>132</v>
      </c>
      <c r="N51" s="31" t="str">
        <f>IFERROR(__xludf.DUMMYFUNCTION("importxml(C51,""//div[@class='educational-member-detail-body__sidebar-school-type-title']"")")," Business ")</f>
        <v> Business </v>
      </c>
      <c r="O51" s="25" t="s">
        <v>361</v>
      </c>
      <c r="P51" s="25" t="s">
        <v>99</v>
      </c>
      <c r="Q51" s="27"/>
      <c r="R51" s="25" t="s">
        <v>192</v>
      </c>
      <c r="S51" s="27" t="str">
        <f>IFERROR(__xludf.DUMMYFUNCTION("importxml(C51,""//div[@class='educational-member-detail-body__quote']"")")," The Campbell School of Business provides an excellent liberal arts based 
business education by immersing students in a rigorous and relevant 
curriculum while serving the academic and business communities through 
research and service that engages Berry"&amp;" College's institutional values of 
the Head, Heart, and Hands. ")</f>
        <v> The Campbell School of Business provides an excellent liberal arts based 
business education by immersing students in a rigorous and relevant 
curriculum while serving the academic and business communities through 
research and service that engages Berry College's institutional values of 
the Head, Heart, and Hands. </v>
      </c>
      <c r="T51" s="27" t="str">
        <f>IFERROR(__xludf.DUMMYFUNCTION("importxml(C51,""//div[@class='educational-member-detail-body__text']"")"),"Berry College is a comprehensive liberal-arts college with Christian 
values. The college furthers our students' intellectual, moral, and 
spiritual growth; proffers lessons that are gained from worthwhile work 
done well; and challenges them to devote th"&amp;"eir learning to community and 
civic betterment. Berry emphasizes an educational program committed to high 
academic standards, values based on Christian principles, practical work 
experience, and community service in a distinctive environment of natural"&amp;" 
beauty. It is Berry's goal to make an excellent private liberal arts 
education accessible to talented students from a wide range of social and 
economic backgrounds. The Campbell School of Business prepares students for 
life by combining a strong libe"&amp;"ral arts education with advance preparation 
in business and economics. The skills and knowledge necessary for a great 
career are provided through traditional academics and a variety of 
firsthand experiences. When students create a plan that combines th"&amp;"eir 
extra-curricular and work experiences with their academic work, the results 
can be remarkable.")</f>
        <v>Berry College is a comprehensive liberal-arts college with Christian 
values. The college furthers our students' intellectual, moral, and 
spiritual growth; proffers lessons that are gained from worthwhile work 
done well; and challenges them to devote their learning to community and 
civic betterment. Berry emphasizes an educational program committed to high 
academic standards, values based on Christian principles, practical work 
experience, and community service in a distinctive environment of natural 
beauty. It is Berry's goal to make an excellent private liberal arts 
education accessible to talented students from a wide range of social and 
economic backgrounds. The Campbell School of Business prepares students for 
life by combining a strong liberal arts education with advance preparation 
in business and economics. The skills and knowledge necessary for a great 
career are provided through traditional academics and a variety of 
firsthand experiences. When students create a plan that combines their 
extra-curricular and work experiences with their academic work, the results 
can be remarkable.</v>
      </c>
    </row>
    <row r="52" ht="49.5" customHeight="1">
      <c r="A52" s="25" t="s">
        <v>24</v>
      </c>
      <c r="B52" s="25">
        <v>47.0</v>
      </c>
      <c r="C52" s="26" t="s">
        <v>362</v>
      </c>
      <c r="D52" s="27" t="str">
        <f>IFERROR(__xludf.DUMMYFUNCTION("importxml(C52,""//div[@class='educational-member-detail-hero__content']//h1[@class='educational-member-detail-hero__title']"")")," Bilkent University ")</f>
        <v> Bilkent University </v>
      </c>
      <c r="E52" s="27"/>
      <c r="F52" s="25" t="s">
        <v>79</v>
      </c>
      <c r="G52" s="25">
        <v>12055.0</v>
      </c>
      <c r="H52" s="25" t="s">
        <v>55</v>
      </c>
      <c r="I52" s="26" t="s">
        <v>363</v>
      </c>
      <c r="J52" s="25" t="s">
        <v>364</v>
      </c>
      <c r="K52" s="25" t="s">
        <v>365</v>
      </c>
      <c r="L52" s="27"/>
      <c r="M52" s="25" t="s">
        <v>59</v>
      </c>
      <c r="N52" s="31" t="str">
        <f>IFERROR(__xludf.DUMMYFUNCTION("importxml(C52,""//div[@class='educational-member-detail-body__sidebar-school-type-title']"")")," Business ")</f>
        <v> Business </v>
      </c>
      <c r="O52" s="25" t="s">
        <v>74</v>
      </c>
      <c r="P52" s="25" t="s">
        <v>366</v>
      </c>
      <c r="Q52" s="25" t="s">
        <v>367</v>
      </c>
      <c r="R52" s="25" t="s">
        <v>368</v>
      </c>
      <c r="S52" s="27" t="str">
        <f>IFERROR(__xludf.DUMMYFUNCTION("importxml(C52,""//div[@class='educational-member-detail-body__quote']"")")," Our mission as the Faculty of Business Administration of Bilkent 
University is to serve academic and business communities locally and 
globally through creation of knowledge and education of professionals in 
business administration. We aim to fulfill o"&amp;"ur mission of knowledge 
creation by conducting scholarly research, training, and developing future 
academics while engaging with the scientific community and the business 
world. We aim to fulfill our education mission by providing core management 
educ"&amp;"ation across a spectrum of degree programs with distinctive 
competencies adhering to global standards to help our students achieve 
their career aspirations and to serve the talent needs of the business 
world. ")</f>
        <v> Our mission as the Faculty of Business Administration of Bilkent 
University is to serve academic and business communities locally and 
globally through creation of knowledge and education of professionals in 
business administration. We aim to fulfill our mission of knowledge 
creation by conducting scholarly research, training, and developing future 
academics while engaging with the scientific community and the business 
world. We aim to fulfill our education mission by providing core management 
education across a spectrum of degree programs with distinctive 
competencies adhering to global standards to help our students achieve 
their career aspirations and to serve the talent needs of the business 
world. </v>
      </c>
      <c r="T52" s="27" t="str">
        <f>IFERROR(__xludf.DUMMYFUNCTION("importxml(C52,""//div[@class='educational-member-detail-body__text']"")"),"Bilkent University Faculty of Business Administration has a reputation for 
excellence in business research and teaching and holds a leading position 
among the business schools in Turkey. We are committed to provide business 
education that is cutting-ed"&amp;"ge, intellectually rigorous, and professionally 
relevant. We offer a rich portfolio of programs to suit undergraduate and 
graduate students as well as executives at various stages of their careers. 
These include undergraduate degrees; an MBA; an MS in "&amp;"finance, marketing, 
or decision science and operations management; a PhD in finance, marketing, 
or decision science and operations management; an Executive MBA, and a 
program in Executive Education. ")</f>
        <v>Bilkent University Faculty of Business Administration has a reputation for 
excellence in business research and teaching and holds a leading position 
among the business schools in Turkey. We are committed to provide business 
education that is cutting-edge, intellectually rigorous, and professionally 
relevant. We offer a rich portfolio of programs to suit undergraduate and 
graduate students as well as executives at various stages of their careers. 
These include undergraduate degrees; an MBA; an MS in finance, marketing, 
or decision science and operations management; a PhD in finance, marketing, 
or decision science and operations management; an Executive MBA, and a 
program in Executive Education. </v>
      </c>
      <c r="U52" s="32" t="str">
        <f>IFERROR(__xludf.DUMMYFUNCTION("""COMPUTED_VALUE"""),"Our mission as the Faculty of Business Administration of Bilkent University 
is to serve academic and business communities locally and globally through 
creation of knowledge and education of professionals in business 
administration. We aim to fulfill ou"&amp;"r mission of knowledge creation by 
conducting scholarly research, training, and developing future academics 
while engaging with the scientific community and the business world. We aim 
to fulfill our education mission by providing core management educat"&amp;"ion 
across a spectrum of degree programs with distinctive competencies adhering 
to global standards to help our students achieve their career aspirations 
and to serve the talent needs of the business world.")</f>
        <v>Our mission as the Faculty of Business Administration of Bilkent University 
is to serve academic and business communities locally and globally through 
creation of knowledge and education of professionals in business 
administration. We aim to fulfill our mission of knowledge creation by 
conducting scholarly research, training, and developing future academics 
while engaging with the scientific community and the business world. We aim 
to fulfill our education mission by providing core management education 
across a spectrum of degree programs with distinctive competencies adhering 
to global standards to help our students achieve their career aspirations 
and to serve the talent needs of the business world.</v>
      </c>
    </row>
    <row r="53" ht="51.0" customHeight="1">
      <c r="A53" s="25" t="s">
        <v>24</v>
      </c>
      <c r="B53" s="25">
        <v>48.0</v>
      </c>
      <c r="C53" s="26" t="s">
        <v>369</v>
      </c>
      <c r="D53" s="27" t="str">
        <f>IFERROR(__xludf.DUMMYFUNCTION("importxml(C53,""//div[@class='educational-member-detail-hero__content']//h1[@class='educational-member-detail-hero__title']"")")," Binghamton University, State University of New York ")</f>
        <v> Binghamton University, State University of New York </v>
      </c>
      <c r="E53" s="27"/>
      <c r="F53" s="27" t="str">
        <f>IFERROR(__xludf.DUMMYFUNCTION("index(importxml(C53,""//div[@class='educational-member-detail-hero__info-text']""),1)")," Public ")</f>
        <v> Public </v>
      </c>
      <c r="G53" s="27">
        <f>IFERROR(__xludf.DUMMYFUNCTION("index(importxml(C53,""//div[@class='educational-member-detail-hero__info-text']""),2)"),18076.0)</f>
        <v>18076</v>
      </c>
      <c r="H53" s="27" t="str">
        <f>IFERROR(__xludf.DUMMYFUNCTION("index(importxml(C53,""//div[@class='educational-member-detail-hero__info-text']""),3)"),"Fully Face-to-Face")</f>
        <v>Fully Face-to-Face</v>
      </c>
      <c r="I53" s="26" t="s">
        <v>370</v>
      </c>
      <c r="J53" s="25" t="s">
        <v>371</v>
      </c>
      <c r="K53" s="25" t="s">
        <v>372</v>
      </c>
      <c r="L53" s="25" t="s">
        <v>107</v>
      </c>
      <c r="M53" s="25" t="s">
        <v>59</v>
      </c>
      <c r="N53" s="31" t="str">
        <f>IFERROR(__xludf.DUMMYFUNCTION("importxml(C53,""//div[@class='educational-member-detail-body__sidebar-school-type-title']"")")," Business &amp; Accounting ")</f>
        <v> Business &amp; Accounting </v>
      </c>
      <c r="O53" s="25" t="s">
        <v>86</v>
      </c>
      <c r="P53" s="25" t="s">
        <v>373</v>
      </c>
      <c r="Q53" s="25" t="s">
        <v>374</v>
      </c>
      <c r="R53" s="25" t="s">
        <v>179</v>
      </c>
      <c r="S53" s="27" t="str">
        <f>IFERROR(__xludf.DUMMYFUNCTION("importxml(C53,""//div[@class='educational-member-detail-body__quote']"")")," To create and disseminate high quality and timely management knowledge by 
producing rigorous and pioneering research, committing to ongoing 
curricular and instructional innovation, and reducing barriers to learning 
opportunities. ")</f>
        <v> To create and disseminate high quality and timely management knowledge by 
producing rigorous and pioneering research, committing to ongoing 
curricular and instructional innovation, and reducing barriers to learning 
opportunities. </v>
      </c>
      <c r="T53" s="27" t="str">
        <f>IFERROR(__xludf.DUMMYFUNCTION("importxml(C53,""//div[@class='educational-member-detail-body__text']"")"),"Ranked among the elite public universities in the country, the academic 
culture at the School of Management at Binghamton University rivals a 
first-rate private university - rigorous, collaborative and boldy 
innovative - while our campus culture exempl"&amp;"ifies the best kind of public 
university experience:  richly diverse students, active social life and 
deep engagement within the community.  Binghamton challenges student 
academically, not financially, in its unique, best-of-both worlds 
environment.")</f>
        <v>Ranked among the elite public universities in the country, the academic 
culture at the School of Management at Binghamton University rivals a 
first-rate private university - rigorous, collaborative and boldy 
innovative - while our campus culture exemplifies the best kind of public 
university experience:  richly diverse students, active social life and 
deep engagement within the community.  Binghamton challenges student 
academically, not financially, in its unique, best-of-both worlds 
environment.</v>
      </c>
      <c r="U53" s="32" t="str">
        <f>IFERROR(__xludf.DUMMYFUNCTION("""COMPUTED_VALUE"""),"We believe hands-on experience will strengthen students' business acumen, 
analytical skills and their professional network.  The focus is on the 
experiential learning through internships, case competitions, our real-time 
trading room, community engagem"&amp;"ent, study abroad, networking events and 
more.  ")</f>
        <v>We believe hands-on experience will strengthen students' business acumen, 
analytical skills and their professional network.  The focus is on the 
experiential learning through internships, case competitions, our real-time 
trading room, community engagement, study abroad, networking events and 
more.  </v>
      </c>
      <c r="V53" s="32" t="str">
        <f>IFERROR(__xludf.DUMMYFUNCTION("""COMPUTED_VALUE"""),"We are currently the number one provider of new recruits for EY and PwC in 
New York City and ranked 7th best business school with the least debt for 
full time MBA students (U.S. News &amp; World Report).  Our students have access to a dedicated Career Servi"&amp;"ces area working to 
provide professional development during their academic career and 
assistance in landing that perfect position.")</f>
        <v>We are currently the number one provider of new recruits for EY and PwC in 
New York City and ranked 7th best business school with the least debt for 
full time MBA students (U.S. News &amp; World Report).  Our students have access to a dedicated Career Services area working to 
provide professional development during their academic career and 
assistance in landing that perfect position.</v>
      </c>
    </row>
    <row r="54">
      <c r="A54" s="25" t="s">
        <v>24</v>
      </c>
      <c r="B54" s="25">
        <v>49.0</v>
      </c>
      <c r="C54" s="26" t="s">
        <v>375</v>
      </c>
      <c r="D54" s="27" t="str">
        <f>IFERROR(__xludf.DUMMYFUNCTION("importxml(C54,""//div[@class='educational-member-detail-hero__content']//h1[@class='educational-member-detail-hero__title']"")")," Birla Institute of Management Technology, Greater Noida ")</f>
        <v> Birla Institute of Management Technology, Greater Noida </v>
      </c>
      <c r="E54" s="27"/>
      <c r="F54" s="27" t="str">
        <f>IFERROR(__xludf.DUMMYFUNCTION("index(importxml(C54,""//div[@class='educational-member-detail-hero__info-text']""),1)")," Private ")</f>
        <v> Private </v>
      </c>
      <c r="G54" s="27"/>
      <c r="H54" s="27" t="str">
        <f>IFERROR(__xludf.DUMMYFUNCTION("index(importxml(C54,""//div[@class='educational-member-detail-hero__info-text']""),3)"),"#REF!")</f>
        <v>#REF!</v>
      </c>
      <c r="I54" s="26" t="s">
        <v>376</v>
      </c>
      <c r="J54" s="25" t="s">
        <v>377</v>
      </c>
      <c r="K54" s="25" t="s">
        <v>183</v>
      </c>
      <c r="L54" s="27"/>
      <c r="M54" s="25" t="s">
        <v>184</v>
      </c>
      <c r="N54" s="31" t="str">
        <f>IFERROR(__xludf.DUMMYFUNCTION("importxml(C54,""//div[@class='educational-member-detail-body__sidebar-school-type-title']"")")," Business ")</f>
        <v> Business </v>
      </c>
      <c r="O54" s="27"/>
      <c r="P54" s="27"/>
      <c r="Q54" s="27"/>
      <c r="R54" s="27"/>
      <c r="S54" s="27" t="str">
        <f>IFERROR(__xludf.DUMMYFUNCTION("importxml(C54,""//div[@class='educational-member-detail-body__quote']"")"),"#N/A")</f>
        <v>#N/A</v>
      </c>
      <c r="T54" s="27" t="str">
        <f>IFERROR(__xludf.DUMMYFUNCTION("importxml(C54,""//div[@class='educational-member-detail-body__text']"")"),"Loading...")</f>
        <v>Loading...</v>
      </c>
    </row>
    <row r="55" ht="47.25" customHeight="1">
      <c r="A55" s="25" t="s">
        <v>24</v>
      </c>
      <c r="B55" s="25">
        <v>50.0</v>
      </c>
      <c r="C55" s="26" t="s">
        <v>378</v>
      </c>
      <c r="D55" s="27" t="str">
        <f>IFERROR(__xludf.DUMMYFUNCTION("importxml(C55,""//div[@class='educational-member-detail-hero__content']//h1[@class='educational-member-detail-hero__title']"")")," Black Hills State University ")</f>
        <v> Black Hills State University </v>
      </c>
      <c r="E55" s="27"/>
      <c r="F55" s="25" t="s">
        <v>54</v>
      </c>
      <c r="G55" s="28">
        <v>3539.0</v>
      </c>
      <c r="H55" s="25" t="s">
        <v>188</v>
      </c>
      <c r="I55" s="26" t="s">
        <v>379</v>
      </c>
      <c r="J55" s="25" t="s">
        <v>380</v>
      </c>
      <c r="K55" s="25" t="s">
        <v>372</v>
      </c>
      <c r="L55" s="25" t="s">
        <v>381</v>
      </c>
      <c r="M55" s="25" t="s">
        <v>132</v>
      </c>
      <c r="N55" s="31" t="str">
        <f>IFERROR(__xludf.DUMMYFUNCTION("importxml(C55,""//div[@class='educational-member-detail-body__sidebar-school-type-title']"")")," Business ")</f>
        <v> Business </v>
      </c>
      <c r="O55" s="25" t="s">
        <v>382</v>
      </c>
      <c r="P55" s="25" t="s">
        <v>383</v>
      </c>
      <c r="Q55" s="27"/>
      <c r="R55" s="25" t="s">
        <v>384</v>
      </c>
      <c r="S55" s="27" t="str">
        <f>IFERROR(__xludf.DUMMYFUNCTION("importxml(C55,""//div[@class='educational-member-detail-body__quote']"")")," The mission of the School of Business is to drive regional success by 
educating future business professionals through exceptional teaching, 
integrated real-world experiences, community engagement, and impactful 
scholarship. • Our teaching emphasizes a"&amp;"nalytical decision-making, 
collaboration, verbal and written communication, presentation skills, and 
maintaining high ethical standards. • Our integrated experiences focus on 
addressing regional needs, and the application of business knowledge and 
tec"&amp;"hnology to solve real-world problems. • Our community engagement 
encourages students to collaborate with business and civic leaders, expand 
professional networks, and promote economic development. • Our scholarly 
activities guide our teaching, emphasiz"&amp;"e regional applications, and 
directly impact multiple academic disciplines. ")</f>
        <v> The mission of the School of Business is to drive regional success by 
educating future business professionals through exceptional teaching, 
integrated real-world experiences, community engagement, and impactful 
scholarship. • Our teaching emphasizes analytical decision-making, 
collaboration, verbal and written communication, presentation skills, and 
maintaining high ethical standards. • Our integrated experiences focus on 
addressing regional needs, and the application of business knowledge and 
technology to solve real-world problems. • Our community engagement 
encourages students to collaborate with business and civic leaders, expand 
professional networks, and promote economic development. • Our scholarly 
activities guide our teaching, emphasize regional applications, and 
directly impact multiple academic disciplines. </v>
      </c>
      <c r="T55" s="27" t="str">
        <f>IFERROR(__xludf.DUMMYFUNCTION("importxml(C55,""//div[@class='educational-member-detail-body__text']"")"),"#N/A")</f>
        <v>#N/A</v>
      </c>
    </row>
    <row r="56" ht="58.5" customHeight="1">
      <c r="A56" s="25" t="s">
        <v>24</v>
      </c>
      <c r="B56" s="25">
        <v>51.0</v>
      </c>
      <c r="C56" s="26" t="s">
        <v>385</v>
      </c>
      <c r="D56" s="27" t="str">
        <f>IFERROR(__xludf.DUMMYFUNCTION("importxml(C56,""//div[@class='educational-member-detail-hero__content']//h1[@class='educational-member-detail-hero__title']"")")," Boise State University ")</f>
        <v> Boise State University </v>
      </c>
      <c r="E56" s="27"/>
      <c r="F56" s="25" t="s">
        <v>54</v>
      </c>
      <c r="G56" s="28">
        <v>25829.0</v>
      </c>
      <c r="H56" s="25" t="s">
        <v>155</v>
      </c>
      <c r="I56" s="26" t="s">
        <v>386</v>
      </c>
      <c r="J56" s="25" t="s">
        <v>387</v>
      </c>
      <c r="K56" s="25" t="s">
        <v>83</v>
      </c>
      <c r="L56" s="25" t="s">
        <v>388</v>
      </c>
      <c r="M56" s="25" t="s">
        <v>132</v>
      </c>
      <c r="N56" s="31" t="str">
        <f>IFERROR(__xludf.DUMMYFUNCTION("importxml(C56,""//div[@class='educational-member-detail-body__sidebar-school-type-title']"")")," Business &amp; Accounting ")</f>
        <v> Business &amp; Accounting </v>
      </c>
      <c r="O56" s="25" t="s">
        <v>389</v>
      </c>
      <c r="P56" s="25" t="s">
        <v>390</v>
      </c>
      <c r="Q56" s="27"/>
      <c r="R56" s="25" t="s">
        <v>391</v>
      </c>
      <c r="S56" s="27" t="str">
        <f>IFERROR(__xludf.DUMMYFUNCTION("importxml(C56,""//div[@class='educational-member-detail-body__quote']"")")," The College of Business and Economics (COBE) at Boise State University 
creates societal impact by: Inspiring Purpose Growing People Creating 
Knowledge Powering Innovation ")</f>
        <v> The College of Business and Economics (COBE) at Boise State University 
creates societal impact by: Inspiring Purpose Growing People Creating 
Knowledge Powering Innovation </v>
      </c>
      <c r="T56" s="27" t="str">
        <f>IFERROR(__xludf.DUMMYFUNCTION("importxml(C56,""//div[@class='educational-member-detail-body__text']"")"),"Boise State University sits along the beautiful Boise River in Boise, 
Idaho's capital, which is repeatedly listed in the Top 10 for business, 
careers, and great outdoor recreation. Boise State's strong ties with the 
business community provide students "&amp;"numerous opportunities for growth, 
education, and discovery. Students can get valuable interaction with 
executives and organizations through internships, live cases, projects, and 
networking. College of Business and Economics students will learn in a n"&amp;"ew, 
world-class facility with state-of-the-art classrooms, comfortable places 
to study, student team rooms, and space to hang-out. Our environment 
stimulates imagination and creativity. Graduates' employability will be 
enhanced with innovative and rel"&amp;"evant courses that integrate responsible 
and sustainable business practices. Easily accessible advising and career 
services right in our building enable students to make informed academic 
choices, map career paths, learn job search skills, and land a j"&amp;"ob. Are you 
ready to be a Bronco?")</f>
        <v>Boise State University sits along the beautiful Boise River in Boise, 
Idaho's capital, which is repeatedly listed in the Top 10 for business, 
careers, and great outdoor recreation. Boise State's strong ties with the 
business community provide students numerous opportunities for growth, 
education, and discovery. Students can get valuable interaction with 
executives and organizations through internships, live cases, projects, and 
networking. College of Business and Economics students will learn in a new, 
world-class facility with state-of-the-art classrooms, comfortable places 
to study, student team rooms, and space to hang-out. Our environment 
stimulates imagination and creativity. Graduates' employability will be 
enhanced with innovative and relevant courses that integrate responsible 
and sustainable business practices. Easily accessible advising and career 
services right in our building enable students to make informed academic 
choices, map career paths, learn job search skills, and land a job. Are you 
ready to be a Bronco?</v>
      </c>
    </row>
    <row r="57">
      <c r="A57" s="27"/>
      <c r="B57" s="25">
        <v>52.0</v>
      </c>
      <c r="C57" s="27"/>
      <c r="D57" s="27" t="str">
        <f>IFERROR(__xludf.DUMMYFUNCTION("importxml(C57,""//div[@class='educational-member-detail-hero__content']//h1[@class='educational-member-detail-hero__title']"")"),"#VALUE!")</f>
        <v>#VALUE!</v>
      </c>
      <c r="E57" s="27"/>
      <c r="F57" s="27" t="str">
        <f>IFERROR(__xludf.DUMMYFUNCTION("index(importxml(C57,""//div[@class='educational-member-detail-hero__info-text']""),1)"),"#VALUE!")</f>
        <v>#VALUE!</v>
      </c>
      <c r="G57" s="27" t="str">
        <f>IFERROR(__xludf.DUMMYFUNCTION("index(importxml(C57,""//div[@class='educational-member-detail-hero__info-text']""),2)"),"#VALUE!")</f>
        <v>#VALUE!</v>
      </c>
      <c r="H57" s="27" t="str">
        <f>IFERROR(__xludf.DUMMYFUNCTION("index(importxml(C57,""//div[@class='educational-member-detail-hero__info-text']""),3)"),"#VALUE!")</f>
        <v>#VALUE!</v>
      </c>
      <c r="I57" s="27"/>
      <c r="J57" s="27"/>
      <c r="K57" s="27"/>
      <c r="L57" s="27"/>
      <c r="M57" s="27"/>
      <c r="N57" s="31" t="str">
        <f>IFERROR(__xludf.DUMMYFUNCTION("importxml(C57,""//div[@class='educational-member-detail-body__sidebar-school-type-title']"")"),"#VALUE!")</f>
        <v>#VALUE!</v>
      </c>
      <c r="O57" s="27"/>
      <c r="P57" s="27"/>
      <c r="Q57" s="27"/>
      <c r="R57" s="27"/>
      <c r="S57" s="27" t="str">
        <f>IFERROR(__xludf.DUMMYFUNCTION("importxml(C57,""//div[@class='educational-member-detail-body__quote']"")"),"#VALUE!")</f>
        <v>#VALUE!</v>
      </c>
      <c r="T57" s="27" t="str">
        <f>IFERROR(__xludf.DUMMYFUNCTION("importxml(C57,""//div[@class='educational-member-detail-body__text']"")"),"#VALUE!")</f>
        <v>#VALUE!</v>
      </c>
    </row>
    <row r="58">
      <c r="A58" s="27"/>
      <c r="B58" s="25">
        <v>53.0</v>
      </c>
      <c r="C58" s="27"/>
      <c r="D58" s="27" t="str">
        <f>IFERROR(__xludf.DUMMYFUNCTION("importxml(C58,""//div[@class='educational-member-detail-hero__content']//h1[@class='educational-member-detail-hero__title']"")"),"#VALUE!")</f>
        <v>#VALUE!</v>
      </c>
      <c r="E58" s="27"/>
      <c r="F58" s="27" t="str">
        <f>IFERROR(__xludf.DUMMYFUNCTION("index(importxml(C58,""//div[@class='educational-member-detail-hero__info-text']""),1)"),"#VALUE!")</f>
        <v>#VALUE!</v>
      </c>
      <c r="G58" s="27" t="str">
        <f>IFERROR(__xludf.DUMMYFUNCTION("index(importxml(C58,""//div[@class='educational-member-detail-hero__info-text']""),2)"),"#VALUE!")</f>
        <v>#VALUE!</v>
      </c>
      <c r="H58" s="27" t="str">
        <f>IFERROR(__xludf.DUMMYFUNCTION("index(importxml(C58,""//div[@class='educational-member-detail-hero__info-text']""),3)"),"#VALUE!")</f>
        <v>#VALUE!</v>
      </c>
      <c r="I58" s="27"/>
      <c r="J58" s="27"/>
      <c r="K58" s="27"/>
      <c r="L58" s="27"/>
      <c r="M58" s="27"/>
      <c r="N58" s="31" t="str">
        <f>IFERROR(__xludf.DUMMYFUNCTION("importxml(C58,""//div[@class='educational-member-detail-body__sidebar-school-type-title']"")"),"#VALUE!")</f>
        <v>#VALUE!</v>
      </c>
      <c r="O58" s="27"/>
      <c r="P58" s="27"/>
      <c r="Q58" s="27"/>
      <c r="R58" s="27"/>
      <c r="S58" s="27" t="str">
        <f>IFERROR(__xludf.DUMMYFUNCTION("importxml(C58,""//div[@class='educational-member-detail-body__quote']"")"),"#VALUE!")</f>
        <v>#VALUE!</v>
      </c>
      <c r="T58" s="27" t="str">
        <f>IFERROR(__xludf.DUMMYFUNCTION("importxml(C58,""//div[@class='educational-member-detail-body__text']"")"),"#VALUE!")</f>
        <v>#VALUE!</v>
      </c>
    </row>
    <row r="59">
      <c r="A59" s="27"/>
      <c r="B59" s="25">
        <v>54.0</v>
      </c>
      <c r="C59" s="27"/>
      <c r="D59" s="27" t="str">
        <f>IFERROR(__xludf.DUMMYFUNCTION("importxml(C59,""//div[@class='educational-member-detail-hero__content']//h1[@class='educational-member-detail-hero__title']"")"),"#VALUE!")</f>
        <v>#VALUE!</v>
      </c>
      <c r="E59" s="27"/>
      <c r="F59" s="27" t="str">
        <f>IFERROR(__xludf.DUMMYFUNCTION("index(importxml(C59,""//div[@class='educational-member-detail-hero__info-text']""),1)"),"#VALUE!")</f>
        <v>#VALUE!</v>
      </c>
      <c r="G59" s="27" t="str">
        <f>IFERROR(__xludf.DUMMYFUNCTION("index(importxml(C59,""//div[@class='educational-member-detail-hero__info-text']""),2)"),"#VALUE!")</f>
        <v>#VALUE!</v>
      </c>
      <c r="H59" s="27" t="str">
        <f>IFERROR(__xludf.DUMMYFUNCTION("index(importxml(C59,""//div[@class='educational-member-detail-hero__info-text']""),3)"),"#VALUE!")</f>
        <v>#VALUE!</v>
      </c>
      <c r="I59" s="27"/>
      <c r="J59" s="27"/>
      <c r="K59" s="27"/>
      <c r="L59" s="27"/>
      <c r="M59" s="27"/>
      <c r="N59" s="31" t="str">
        <f>IFERROR(__xludf.DUMMYFUNCTION("importxml(C59,""//div[@class='educational-member-detail-body__sidebar-school-type-title']"")"),"#VALUE!")</f>
        <v>#VALUE!</v>
      </c>
      <c r="O59" s="27"/>
      <c r="P59" s="27"/>
      <c r="Q59" s="27"/>
      <c r="R59" s="27"/>
      <c r="S59" s="27" t="str">
        <f>IFERROR(__xludf.DUMMYFUNCTION("importxml(C59,""//div[@class='educational-member-detail-body__quote']"")"),"#VALUE!")</f>
        <v>#VALUE!</v>
      </c>
      <c r="T59" s="27" t="str">
        <f>IFERROR(__xludf.DUMMYFUNCTION("importxml(C59,""//div[@class='educational-member-detail-body__text']"")"),"#VALUE!")</f>
        <v>#VALUE!</v>
      </c>
    </row>
    <row r="60">
      <c r="A60" s="27"/>
      <c r="B60" s="25">
        <v>55.0</v>
      </c>
      <c r="C60" s="27"/>
      <c r="D60" s="27" t="str">
        <f>IFERROR(__xludf.DUMMYFUNCTION("importxml(C60,""//div[@class='educational-member-detail-hero__content']//h1[@class='educational-member-detail-hero__title']"")"),"#VALUE!")</f>
        <v>#VALUE!</v>
      </c>
      <c r="E60" s="27"/>
      <c r="F60" s="27" t="str">
        <f>IFERROR(__xludf.DUMMYFUNCTION("index(importxml(C60,""//div[@class='educational-member-detail-hero__info-text']""),1)"),"#VALUE!")</f>
        <v>#VALUE!</v>
      </c>
      <c r="G60" s="27" t="str">
        <f>IFERROR(__xludf.DUMMYFUNCTION("index(importxml(C60,""//div[@class='educational-member-detail-hero__info-text']""),2)"),"#VALUE!")</f>
        <v>#VALUE!</v>
      </c>
      <c r="H60" s="27" t="str">
        <f>IFERROR(__xludf.DUMMYFUNCTION("index(importxml(C60,""//div[@class='educational-member-detail-hero__info-text']""),3)"),"#VALUE!")</f>
        <v>#VALUE!</v>
      </c>
      <c r="I60" s="27"/>
      <c r="J60" s="27"/>
      <c r="K60" s="27"/>
      <c r="L60" s="27"/>
      <c r="M60" s="27"/>
      <c r="N60" s="31" t="str">
        <f>IFERROR(__xludf.DUMMYFUNCTION("importxml(C60,""//div[@class='educational-member-detail-body__sidebar-school-type-title']"")"),"#VALUE!")</f>
        <v>#VALUE!</v>
      </c>
      <c r="O60" s="27"/>
      <c r="P60" s="27"/>
      <c r="Q60" s="27"/>
      <c r="R60" s="27"/>
      <c r="S60" s="27" t="str">
        <f>IFERROR(__xludf.DUMMYFUNCTION("importxml(C60,""//div[@class='educational-member-detail-body__quote']"")"),"#VALUE!")</f>
        <v>#VALUE!</v>
      </c>
      <c r="T60" s="27" t="str">
        <f>IFERROR(__xludf.DUMMYFUNCTION("importxml(C60,""//div[@class='educational-member-detail-body__text']"")"),"#VALUE!")</f>
        <v>#VALUE!</v>
      </c>
    </row>
    <row r="61">
      <c r="A61" s="27"/>
      <c r="B61" s="25">
        <v>56.0</v>
      </c>
      <c r="C61" s="27"/>
      <c r="D61" s="27" t="str">
        <f>IFERROR(__xludf.DUMMYFUNCTION("importxml(C61,""//div[@class='educational-member-detail-hero__content']//h1[@class='educational-member-detail-hero__title']"")"),"#VALUE!")</f>
        <v>#VALUE!</v>
      </c>
      <c r="E61" s="27"/>
      <c r="F61" s="27" t="str">
        <f>IFERROR(__xludf.DUMMYFUNCTION("index(importxml(C61,""//div[@class='educational-member-detail-hero__info-text']""),1)"),"#VALUE!")</f>
        <v>#VALUE!</v>
      </c>
      <c r="G61" s="27" t="str">
        <f>IFERROR(__xludf.DUMMYFUNCTION("index(importxml(C61,""//div[@class='educational-member-detail-hero__info-text']""),2)"),"#VALUE!")</f>
        <v>#VALUE!</v>
      </c>
      <c r="H61" s="27" t="str">
        <f>IFERROR(__xludf.DUMMYFUNCTION("index(importxml(C61,""//div[@class='educational-member-detail-hero__info-text']""),3)"),"#VALUE!")</f>
        <v>#VALUE!</v>
      </c>
      <c r="I61" s="27"/>
      <c r="J61" s="27"/>
      <c r="K61" s="27"/>
      <c r="L61" s="27"/>
      <c r="M61" s="27"/>
      <c r="N61" s="31" t="str">
        <f>IFERROR(__xludf.DUMMYFUNCTION("importxml(C61,""//div[@class='educational-member-detail-body__sidebar-school-type-title']"")"),"#VALUE!")</f>
        <v>#VALUE!</v>
      </c>
      <c r="O61" s="27"/>
      <c r="P61" s="27"/>
      <c r="Q61" s="27"/>
      <c r="R61" s="27"/>
      <c r="S61" s="27" t="str">
        <f>IFERROR(__xludf.DUMMYFUNCTION("importxml(C61,""//div[@class='educational-member-detail-body__quote']"")"),"#VALUE!")</f>
        <v>#VALUE!</v>
      </c>
      <c r="T61" s="27" t="str">
        <f>IFERROR(__xludf.DUMMYFUNCTION("importxml(C61,""//div[@class='educational-member-detail-body__text']"")"),"#VALUE!")</f>
        <v>#VALUE!</v>
      </c>
    </row>
    <row r="62">
      <c r="A62" s="27"/>
      <c r="B62" s="25">
        <v>57.0</v>
      </c>
      <c r="C62" s="27"/>
      <c r="D62" s="27" t="str">
        <f>IFERROR(__xludf.DUMMYFUNCTION("importxml(C62,""//div[@class='educational-member-detail-hero__content']//h1[@class='educational-member-detail-hero__title']"")"),"#VALUE!")</f>
        <v>#VALUE!</v>
      </c>
      <c r="E62" s="27"/>
      <c r="F62" s="27" t="str">
        <f>IFERROR(__xludf.DUMMYFUNCTION("index(importxml(C62,""//div[@class='educational-member-detail-hero__info-text']""),1)"),"#VALUE!")</f>
        <v>#VALUE!</v>
      </c>
      <c r="G62" s="27" t="str">
        <f>IFERROR(__xludf.DUMMYFUNCTION("index(importxml(C62,""//div[@class='educational-member-detail-hero__info-text']""),2)"),"#VALUE!")</f>
        <v>#VALUE!</v>
      </c>
      <c r="H62" s="27" t="str">
        <f>IFERROR(__xludf.DUMMYFUNCTION("index(importxml(C62,""//div[@class='educational-member-detail-hero__info-text']""),3)"),"#VALUE!")</f>
        <v>#VALUE!</v>
      </c>
      <c r="I62" s="27"/>
      <c r="J62" s="27"/>
      <c r="K62" s="27"/>
      <c r="L62" s="27"/>
      <c r="M62" s="27"/>
      <c r="N62" s="31" t="str">
        <f>IFERROR(__xludf.DUMMYFUNCTION("importxml(C62,""//div[@class='educational-member-detail-body__sidebar-school-type-title']"")"),"#VALUE!")</f>
        <v>#VALUE!</v>
      </c>
      <c r="O62" s="27"/>
      <c r="P62" s="27"/>
      <c r="Q62" s="27"/>
      <c r="R62" s="27"/>
      <c r="S62" s="27" t="str">
        <f>IFERROR(__xludf.DUMMYFUNCTION("importxml(C62,""//div[@class='educational-member-detail-body__quote']"")"),"#VALUE!")</f>
        <v>#VALUE!</v>
      </c>
      <c r="T62" s="27" t="str">
        <f>IFERROR(__xludf.DUMMYFUNCTION("importxml(C62,""//div[@class='educational-member-detail-body__text']"")"),"#VALUE!")</f>
        <v>#VALUE!</v>
      </c>
    </row>
    <row r="63">
      <c r="A63" s="27"/>
      <c r="B63" s="25">
        <v>58.0</v>
      </c>
      <c r="C63" s="27"/>
      <c r="D63" s="27" t="str">
        <f>IFERROR(__xludf.DUMMYFUNCTION("importxml(C63,""//div[@class='educational-member-detail-hero__content']//h1[@class='educational-member-detail-hero__title']"")"),"#VALUE!")</f>
        <v>#VALUE!</v>
      </c>
      <c r="E63" s="27"/>
      <c r="F63" s="27" t="str">
        <f>IFERROR(__xludf.DUMMYFUNCTION("index(importxml(C63,""//div[@class='educational-member-detail-hero__info-text']""),1)"),"#VALUE!")</f>
        <v>#VALUE!</v>
      </c>
      <c r="G63" s="27" t="str">
        <f>IFERROR(__xludf.DUMMYFUNCTION("index(importxml(C63,""//div[@class='educational-member-detail-hero__info-text']""),2)"),"#VALUE!")</f>
        <v>#VALUE!</v>
      </c>
      <c r="H63" s="27" t="str">
        <f>IFERROR(__xludf.DUMMYFUNCTION("index(importxml(C63,""//div[@class='educational-member-detail-hero__info-text']""),3)"),"#VALUE!")</f>
        <v>#VALUE!</v>
      </c>
      <c r="I63" s="27"/>
      <c r="J63" s="27"/>
      <c r="K63" s="27"/>
      <c r="L63" s="27"/>
      <c r="M63" s="27"/>
      <c r="N63" s="31" t="str">
        <f>IFERROR(__xludf.DUMMYFUNCTION("importxml(C63,""//div[@class='educational-member-detail-body__sidebar-school-type-title']"")"),"#VALUE!")</f>
        <v>#VALUE!</v>
      </c>
      <c r="O63" s="27"/>
      <c r="P63" s="27"/>
      <c r="Q63" s="27"/>
      <c r="R63" s="27"/>
      <c r="S63" s="27" t="str">
        <f>IFERROR(__xludf.DUMMYFUNCTION("importxml(C63,""//div[@class='educational-member-detail-body__quote']"")"),"#VALUE!")</f>
        <v>#VALUE!</v>
      </c>
      <c r="T63" s="27" t="str">
        <f>IFERROR(__xludf.DUMMYFUNCTION("importxml(C63,""//div[@class='educational-member-detail-body__text']"")"),"#VALUE!")</f>
        <v>#VALUE!</v>
      </c>
    </row>
    <row r="64">
      <c r="A64" s="27"/>
      <c r="B64" s="25">
        <v>59.0</v>
      </c>
      <c r="C64" s="27"/>
      <c r="D64" s="27" t="str">
        <f>IFERROR(__xludf.DUMMYFUNCTION("importxml(C64,""//div[@class='educational-member-detail-hero__content']//h1[@class='educational-member-detail-hero__title']"")"),"#VALUE!")</f>
        <v>#VALUE!</v>
      </c>
      <c r="E64" s="27"/>
      <c r="F64" s="27" t="str">
        <f>IFERROR(__xludf.DUMMYFUNCTION("index(importxml(C64,""//div[@class='educational-member-detail-hero__info-text']""),1)"),"#VALUE!")</f>
        <v>#VALUE!</v>
      </c>
      <c r="G64" s="27" t="str">
        <f>IFERROR(__xludf.DUMMYFUNCTION("index(importxml(C64,""//div[@class='educational-member-detail-hero__info-text']""),2)"),"#VALUE!")</f>
        <v>#VALUE!</v>
      </c>
      <c r="H64" s="27" t="str">
        <f>IFERROR(__xludf.DUMMYFUNCTION("index(importxml(C64,""//div[@class='educational-member-detail-hero__info-text']""),3)"),"#VALUE!")</f>
        <v>#VALUE!</v>
      </c>
      <c r="I64" s="27"/>
      <c r="J64" s="27"/>
      <c r="K64" s="27"/>
      <c r="L64" s="27"/>
      <c r="M64" s="27"/>
      <c r="N64" s="31" t="str">
        <f>IFERROR(__xludf.DUMMYFUNCTION("importxml(C64,""//div[@class='educational-member-detail-body__sidebar-school-type-title']"")"),"#VALUE!")</f>
        <v>#VALUE!</v>
      </c>
      <c r="O64" s="27"/>
      <c r="P64" s="27"/>
      <c r="Q64" s="27"/>
      <c r="R64" s="27"/>
      <c r="S64" s="27" t="str">
        <f>IFERROR(__xludf.DUMMYFUNCTION("importxml(C64,""//div[@class='educational-member-detail-body__quote']"")"),"#VALUE!")</f>
        <v>#VALUE!</v>
      </c>
      <c r="T64" s="27" t="str">
        <f>IFERROR(__xludf.DUMMYFUNCTION("importxml(C64,""//div[@class='educational-member-detail-body__text']"")"),"#VALUE!")</f>
        <v>#VALUE!</v>
      </c>
    </row>
    <row r="65">
      <c r="A65" s="27"/>
      <c r="B65" s="25">
        <v>60.0</v>
      </c>
      <c r="C65" s="27"/>
      <c r="D65" s="27" t="str">
        <f>IFERROR(__xludf.DUMMYFUNCTION("importxml(C65,""//div[@class='educational-member-detail-hero__content']//h1[@class='educational-member-detail-hero__title']"")"),"#VALUE!")</f>
        <v>#VALUE!</v>
      </c>
      <c r="E65" s="27"/>
      <c r="F65" s="27" t="str">
        <f>IFERROR(__xludf.DUMMYFUNCTION("index(importxml(C65,""//div[@class='educational-member-detail-hero__info-text']""),1)"),"#VALUE!")</f>
        <v>#VALUE!</v>
      </c>
      <c r="G65" s="27" t="str">
        <f>IFERROR(__xludf.DUMMYFUNCTION("index(importxml(C65,""//div[@class='educational-member-detail-hero__info-text']""),2)"),"#VALUE!")</f>
        <v>#VALUE!</v>
      </c>
      <c r="H65" s="27" t="str">
        <f>IFERROR(__xludf.DUMMYFUNCTION("index(importxml(C65,""//div[@class='educational-member-detail-hero__info-text']""),3)"),"#VALUE!")</f>
        <v>#VALUE!</v>
      </c>
      <c r="I65" s="27"/>
      <c r="J65" s="27"/>
      <c r="K65" s="27"/>
      <c r="L65" s="27"/>
      <c r="M65" s="27"/>
      <c r="N65" s="31" t="str">
        <f>IFERROR(__xludf.DUMMYFUNCTION("importxml(C65,""//div[@class='educational-member-detail-body__sidebar-school-type-title']"")"),"#VALUE!")</f>
        <v>#VALUE!</v>
      </c>
      <c r="O65" s="27"/>
      <c r="P65" s="27"/>
      <c r="Q65" s="27"/>
      <c r="R65" s="27"/>
      <c r="S65" s="27" t="str">
        <f>IFERROR(__xludf.DUMMYFUNCTION("importxml(C65,""//div[@class='educational-member-detail-body__quote']"")"),"#VALUE!")</f>
        <v>#VALUE!</v>
      </c>
      <c r="T65" s="27" t="str">
        <f>IFERROR(__xludf.DUMMYFUNCTION("importxml(C65,""//div[@class='educational-member-detail-body__text']"")"),"#VALUE!")</f>
        <v>#VALUE!</v>
      </c>
    </row>
    <row r="66">
      <c r="A66" s="27"/>
      <c r="B66" s="25">
        <v>61.0</v>
      </c>
      <c r="C66" s="27"/>
      <c r="D66" s="27" t="str">
        <f>IFERROR(__xludf.DUMMYFUNCTION("importxml(C66,""//div[@class='educational-member-detail-hero__content']//h1[@class='educational-member-detail-hero__title']"")"),"#VALUE!")</f>
        <v>#VALUE!</v>
      </c>
      <c r="E66" s="27"/>
      <c r="F66" s="27" t="str">
        <f>IFERROR(__xludf.DUMMYFUNCTION("index(importxml(C66,""//div[@class='educational-member-detail-hero__info-text']""),1)"),"#VALUE!")</f>
        <v>#VALUE!</v>
      </c>
      <c r="G66" s="27" t="str">
        <f>IFERROR(__xludf.DUMMYFUNCTION("index(importxml(C66,""//div[@class='educational-member-detail-hero__info-text']""),2)"),"#VALUE!")</f>
        <v>#VALUE!</v>
      </c>
      <c r="H66" s="27" t="str">
        <f>IFERROR(__xludf.DUMMYFUNCTION("index(importxml(C66,""//div[@class='educational-member-detail-hero__info-text']""),3)"),"#VALUE!")</f>
        <v>#VALUE!</v>
      </c>
      <c r="I66" s="27"/>
      <c r="J66" s="27"/>
      <c r="K66" s="27"/>
      <c r="L66" s="27"/>
      <c r="M66" s="27"/>
      <c r="N66" s="31" t="str">
        <f>IFERROR(__xludf.DUMMYFUNCTION("importxml(C66,""//div[@class='educational-member-detail-body__sidebar-school-type-title']"")"),"#VALUE!")</f>
        <v>#VALUE!</v>
      </c>
      <c r="O66" s="27"/>
      <c r="P66" s="27"/>
      <c r="Q66" s="27"/>
      <c r="R66" s="27"/>
      <c r="S66" s="27" t="str">
        <f>IFERROR(__xludf.DUMMYFUNCTION("importxml(C66,""//div[@class='educational-member-detail-body__quote']"")"),"#VALUE!")</f>
        <v>#VALUE!</v>
      </c>
      <c r="T66" s="27" t="str">
        <f>IFERROR(__xludf.DUMMYFUNCTION("importxml(C66,""//div[@class='educational-member-detail-body__text']"")"),"#VALUE!")</f>
        <v>#VALUE!</v>
      </c>
    </row>
    <row r="67">
      <c r="A67" s="27"/>
      <c r="B67" s="25">
        <v>62.0</v>
      </c>
      <c r="C67" s="27"/>
      <c r="D67" s="27" t="str">
        <f>IFERROR(__xludf.DUMMYFUNCTION("importxml(C67,""//div[@class='educational-member-detail-hero__content']//h1[@class='educational-member-detail-hero__title']"")"),"#VALUE!")</f>
        <v>#VALUE!</v>
      </c>
      <c r="E67" s="27"/>
      <c r="F67" s="27" t="str">
        <f>IFERROR(__xludf.DUMMYFUNCTION("index(importxml(C67,""//div[@class='educational-member-detail-hero__info-text']""),1)"),"#VALUE!")</f>
        <v>#VALUE!</v>
      </c>
      <c r="G67" s="27" t="str">
        <f>IFERROR(__xludf.DUMMYFUNCTION("index(importxml(C67,""//div[@class='educational-member-detail-hero__info-text']""),2)"),"#VALUE!")</f>
        <v>#VALUE!</v>
      </c>
      <c r="H67" s="27" t="str">
        <f>IFERROR(__xludf.DUMMYFUNCTION("index(importxml(C67,""//div[@class='educational-member-detail-hero__info-text']""),3)"),"#VALUE!")</f>
        <v>#VALUE!</v>
      </c>
      <c r="I67" s="27"/>
      <c r="J67" s="27"/>
      <c r="K67" s="27"/>
      <c r="L67" s="27"/>
      <c r="M67" s="27"/>
      <c r="N67" s="31" t="str">
        <f>IFERROR(__xludf.DUMMYFUNCTION("importxml(C67,""//div[@class='educational-member-detail-body__sidebar-school-type-title']"")"),"#VALUE!")</f>
        <v>#VALUE!</v>
      </c>
      <c r="O67" s="27"/>
      <c r="P67" s="27"/>
      <c r="Q67" s="27"/>
      <c r="R67" s="27"/>
      <c r="S67" s="27" t="str">
        <f>IFERROR(__xludf.DUMMYFUNCTION("importxml(C67,""//div[@class='educational-member-detail-body__quote']"")"),"#VALUE!")</f>
        <v>#VALUE!</v>
      </c>
      <c r="T67" s="27" t="str">
        <f>IFERROR(__xludf.DUMMYFUNCTION("importxml(C67,""//div[@class='educational-member-detail-body__text']"")"),"#VALUE!")</f>
        <v>#VALUE!</v>
      </c>
    </row>
    <row r="68">
      <c r="A68" s="27"/>
      <c r="B68" s="25">
        <v>63.0</v>
      </c>
      <c r="C68" s="27"/>
      <c r="D68" s="27" t="str">
        <f>IFERROR(__xludf.DUMMYFUNCTION("importxml(C68,""//div[@class='educational-member-detail-hero__content']//h1[@class='educational-member-detail-hero__title']"")"),"#VALUE!")</f>
        <v>#VALUE!</v>
      </c>
      <c r="E68" s="27"/>
      <c r="F68" s="27" t="str">
        <f>IFERROR(__xludf.DUMMYFUNCTION("index(importxml(C68,""//div[@class='educational-member-detail-hero__info-text']""),1)"),"#VALUE!")</f>
        <v>#VALUE!</v>
      </c>
      <c r="G68" s="27" t="str">
        <f>IFERROR(__xludf.DUMMYFUNCTION("index(importxml(C68,""//div[@class='educational-member-detail-hero__info-text']""),2)"),"#VALUE!")</f>
        <v>#VALUE!</v>
      </c>
      <c r="H68" s="27" t="str">
        <f>IFERROR(__xludf.DUMMYFUNCTION("index(importxml(C68,""//div[@class='educational-member-detail-hero__info-text']""),3)"),"#VALUE!")</f>
        <v>#VALUE!</v>
      </c>
      <c r="I68" s="27"/>
      <c r="J68" s="27"/>
      <c r="K68" s="27"/>
      <c r="L68" s="27"/>
      <c r="M68" s="27"/>
      <c r="N68" s="31" t="str">
        <f>IFERROR(__xludf.DUMMYFUNCTION("importxml(C68,""//div[@class='educational-member-detail-body__sidebar-school-type-title']"")"),"#VALUE!")</f>
        <v>#VALUE!</v>
      </c>
      <c r="O68" s="27"/>
      <c r="P68" s="27"/>
      <c r="Q68" s="27"/>
      <c r="R68" s="27"/>
      <c r="S68" s="27" t="str">
        <f>IFERROR(__xludf.DUMMYFUNCTION("importxml(C68,""//div[@class='educational-member-detail-body__quote']"")"),"#VALUE!")</f>
        <v>#VALUE!</v>
      </c>
      <c r="T68" s="27" t="str">
        <f>IFERROR(__xludf.DUMMYFUNCTION("importxml(C68,""//div[@class='educational-member-detail-body__text']"")"),"#VALUE!")</f>
        <v>#VALUE!</v>
      </c>
    </row>
    <row r="69">
      <c r="A69" s="27"/>
      <c r="B69" s="25">
        <v>64.0</v>
      </c>
      <c r="C69" s="27"/>
      <c r="D69" s="27" t="str">
        <f>IFERROR(__xludf.DUMMYFUNCTION("importxml(C69,""//div[@class='educational-member-detail-hero__content']//h1[@class='educational-member-detail-hero__title']"")"),"#VALUE!")</f>
        <v>#VALUE!</v>
      </c>
      <c r="E69" s="27"/>
      <c r="F69" s="27" t="str">
        <f>IFERROR(__xludf.DUMMYFUNCTION("index(importxml(C69,""//div[@class='educational-member-detail-hero__info-text']""),1)"),"#VALUE!")</f>
        <v>#VALUE!</v>
      </c>
      <c r="G69" s="27" t="str">
        <f>IFERROR(__xludf.DUMMYFUNCTION("index(importxml(C69,""//div[@class='educational-member-detail-hero__info-text']""),2)"),"#VALUE!")</f>
        <v>#VALUE!</v>
      </c>
      <c r="H69" s="27" t="str">
        <f>IFERROR(__xludf.DUMMYFUNCTION("index(importxml(C69,""//div[@class='educational-member-detail-hero__info-text']""),3)"),"#VALUE!")</f>
        <v>#VALUE!</v>
      </c>
      <c r="I69" s="27"/>
      <c r="J69" s="27"/>
      <c r="K69" s="27"/>
      <c r="L69" s="27"/>
      <c r="M69" s="27"/>
      <c r="N69" s="31" t="str">
        <f>IFERROR(__xludf.DUMMYFUNCTION("importxml(C69,""//div[@class='educational-member-detail-body__sidebar-school-type-title']"")"),"#VALUE!")</f>
        <v>#VALUE!</v>
      </c>
      <c r="O69" s="27"/>
      <c r="P69" s="27"/>
      <c r="Q69" s="27"/>
      <c r="R69" s="27"/>
      <c r="S69" s="27" t="str">
        <f>IFERROR(__xludf.DUMMYFUNCTION("importxml(C69,""//div[@class='educational-member-detail-body__quote']"")"),"#VALUE!")</f>
        <v>#VALUE!</v>
      </c>
      <c r="T69" s="27" t="str">
        <f>IFERROR(__xludf.DUMMYFUNCTION("importxml(C69,""//div[@class='educational-member-detail-body__text']"")"),"#VALUE!")</f>
        <v>#VALUE!</v>
      </c>
    </row>
    <row r="70">
      <c r="A70" s="27"/>
      <c r="B70" s="25">
        <v>65.0</v>
      </c>
      <c r="C70" s="27"/>
      <c r="D70" s="27" t="str">
        <f>IFERROR(__xludf.DUMMYFUNCTION("importxml(C70,""//div[@class='educational-member-detail-hero__content']//h1[@class='educational-member-detail-hero__title']"")"),"#VALUE!")</f>
        <v>#VALUE!</v>
      </c>
      <c r="E70" s="27"/>
      <c r="F70" s="27" t="str">
        <f>IFERROR(__xludf.DUMMYFUNCTION("index(importxml(C70,""//div[@class='educational-member-detail-hero__info-text']""),1)"),"#VALUE!")</f>
        <v>#VALUE!</v>
      </c>
      <c r="G70" s="27" t="str">
        <f>IFERROR(__xludf.DUMMYFUNCTION("index(importxml(C70,""//div[@class='educational-member-detail-hero__info-text']""),2)"),"#VALUE!")</f>
        <v>#VALUE!</v>
      </c>
      <c r="H70" s="27" t="str">
        <f>IFERROR(__xludf.DUMMYFUNCTION("index(importxml(C70,""//div[@class='educational-member-detail-hero__info-text']""),3)"),"#VALUE!")</f>
        <v>#VALUE!</v>
      </c>
      <c r="I70" s="27"/>
      <c r="J70" s="27"/>
      <c r="K70" s="27"/>
      <c r="L70" s="27"/>
      <c r="M70" s="27"/>
      <c r="N70" s="31" t="str">
        <f>IFERROR(__xludf.DUMMYFUNCTION("importxml(C70,""//div[@class='educational-member-detail-body__sidebar-school-type-title']"")"),"#VALUE!")</f>
        <v>#VALUE!</v>
      </c>
      <c r="O70" s="27"/>
      <c r="P70" s="27"/>
      <c r="Q70" s="27"/>
      <c r="R70" s="27"/>
      <c r="S70" s="27" t="str">
        <f>IFERROR(__xludf.DUMMYFUNCTION("importxml(C70,""//div[@class='educational-member-detail-body__quote']"")"),"#VALUE!")</f>
        <v>#VALUE!</v>
      </c>
      <c r="T70" s="27" t="str">
        <f>IFERROR(__xludf.DUMMYFUNCTION("importxml(C70,""//div[@class='educational-member-detail-body__text']"")"),"#VALUE!")</f>
        <v>#VALUE!</v>
      </c>
    </row>
    <row r="71">
      <c r="A71" s="27"/>
      <c r="B71" s="25">
        <v>66.0</v>
      </c>
      <c r="C71" s="27"/>
      <c r="D71" s="27" t="str">
        <f>IFERROR(__xludf.DUMMYFUNCTION("importxml(C71,""//div[@class='educational-member-detail-hero__content']//h1[@class='educational-member-detail-hero__title']"")"),"#VALUE!")</f>
        <v>#VALUE!</v>
      </c>
      <c r="E71" s="27"/>
      <c r="F71" s="27" t="str">
        <f>IFERROR(__xludf.DUMMYFUNCTION("index(importxml(C71,""//div[@class='educational-member-detail-hero__info-text']""),1)"),"#VALUE!")</f>
        <v>#VALUE!</v>
      </c>
      <c r="G71" s="27" t="str">
        <f>IFERROR(__xludf.DUMMYFUNCTION("index(importxml(C71,""//div[@class='educational-member-detail-hero__info-text']""),2)"),"#VALUE!")</f>
        <v>#VALUE!</v>
      </c>
      <c r="H71" s="27" t="str">
        <f>IFERROR(__xludf.DUMMYFUNCTION("index(importxml(C71,""//div[@class='educational-member-detail-hero__info-text']""),3)"),"#VALUE!")</f>
        <v>#VALUE!</v>
      </c>
      <c r="I71" s="27"/>
      <c r="J71" s="27"/>
      <c r="K71" s="27"/>
      <c r="L71" s="27"/>
      <c r="M71" s="27"/>
      <c r="N71" s="31" t="str">
        <f>IFERROR(__xludf.DUMMYFUNCTION("importxml(C71,""//div[@class='educational-member-detail-body__sidebar-school-type-title']"")"),"#VALUE!")</f>
        <v>#VALUE!</v>
      </c>
      <c r="O71" s="27"/>
      <c r="P71" s="27"/>
      <c r="Q71" s="27"/>
      <c r="R71" s="27"/>
      <c r="S71" s="27" t="str">
        <f>IFERROR(__xludf.DUMMYFUNCTION("importxml(C71,""//div[@class='educational-member-detail-body__quote']"")"),"#VALUE!")</f>
        <v>#VALUE!</v>
      </c>
      <c r="T71" s="27" t="str">
        <f>IFERROR(__xludf.DUMMYFUNCTION("importxml(C71,""//div[@class='educational-member-detail-body__text']"")"),"#VALUE!")</f>
        <v>#VALUE!</v>
      </c>
    </row>
    <row r="72">
      <c r="A72" s="27"/>
      <c r="B72" s="25">
        <v>67.0</v>
      </c>
      <c r="C72" s="27"/>
      <c r="D72" s="27" t="str">
        <f>IFERROR(__xludf.DUMMYFUNCTION("importxml(C72,""//div[@class='educational-member-detail-hero__content']//h1[@class='educational-member-detail-hero__title']"")"),"#VALUE!")</f>
        <v>#VALUE!</v>
      </c>
      <c r="E72" s="27"/>
      <c r="F72" s="27" t="str">
        <f>IFERROR(__xludf.DUMMYFUNCTION("index(importxml(C72,""//div[@class='educational-member-detail-hero__info-text']""),1)"),"#VALUE!")</f>
        <v>#VALUE!</v>
      </c>
      <c r="G72" s="27" t="str">
        <f>IFERROR(__xludf.DUMMYFUNCTION("index(importxml(C72,""//div[@class='educational-member-detail-hero__info-text']""),2)"),"#VALUE!")</f>
        <v>#VALUE!</v>
      </c>
      <c r="H72" s="27" t="str">
        <f>IFERROR(__xludf.DUMMYFUNCTION("index(importxml(C72,""//div[@class='educational-member-detail-hero__info-text']""),3)"),"#VALUE!")</f>
        <v>#VALUE!</v>
      </c>
      <c r="I72" s="27"/>
      <c r="J72" s="27"/>
      <c r="K72" s="27"/>
      <c r="L72" s="27"/>
      <c r="M72" s="27"/>
      <c r="N72" s="31" t="str">
        <f>IFERROR(__xludf.DUMMYFUNCTION("importxml(C72,""//div[@class='educational-member-detail-body__sidebar-school-type-title']"")"),"#VALUE!")</f>
        <v>#VALUE!</v>
      </c>
      <c r="O72" s="27"/>
      <c r="P72" s="27"/>
      <c r="Q72" s="27"/>
      <c r="R72" s="27"/>
      <c r="S72" s="27" t="str">
        <f>IFERROR(__xludf.DUMMYFUNCTION("importxml(C72,""//div[@class='educational-member-detail-body__quote']"")"),"#VALUE!")</f>
        <v>#VALUE!</v>
      </c>
      <c r="T72" s="27" t="str">
        <f>IFERROR(__xludf.DUMMYFUNCTION("importxml(C72,""//div[@class='educational-member-detail-body__text']"")"),"#VALUE!")</f>
        <v>#VALUE!</v>
      </c>
    </row>
    <row r="73">
      <c r="A73" s="27"/>
      <c r="B73" s="25">
        <v>68.0</v>
      </c>
      <c r="C73" s="27"/>
      <c r="D73" s="27" t="str">
        <f>IFERROR(__xludf.DUMMYFUNCTION("importxml(C73,""//div[@class='educational-member-detail-hero__content']//h1[@class='educational-member-detail-hero__title']"")"),"#VALUE!")</f>
        <v>#VALUE!</v>
      </c>
      <c r="E73" s="27"/>
      <c r="F73" s="27" t="str">
        <f>IFERROR(__xludf.DUMMYFUNCTION("index(importxml(C73,""//div[@class='educational-member-detail-hero__info-text']""),1)"),"#VALUE!")</f>
        <v>#VALUE!</v>
      </c>
      <c r="G73" s="27" t="str">
        <f>IFERROR(__xludf.DUMMYFUNCTION("index(importxml(C73,""//div[@class='educational-member-detail-hero__info-text']""),2)"),"#VALUE!")</f>
        <v>#VALUE!</v>
      </c>
      <c r="H73" s="27" t="str">
        <f>IFERROR(__xludf.DUMMYFUNCTION("index(importxml(C73,""//div[@class='educational-member-detail-hero__info-text']""),3)"),"#VALUE!")</f>
        <v>#VALUE!</v>
      </c>
      <c r="I73" s="27"/>
      <c r="J73" s="27"/>
      <c r="K73" s="27"/>
      <c r="L73" s="27"/>
      <c r="M73" s="27"/>
      <c r="N73" s="31" t="str">
        <f>IFERROR(__xludf.DUMMYFUNCTION("importxml(C73,""//div[@class='educational-member-detail-body__sidebar-school-type-title']"")"),"#VALUE!")</f>
        <v>#VALUE!</v>
      </c>
      <c r="O73" s="27"/>
      <c r="P73" s="27"/>
      <c r="Q73" s="27"/>
      <c r="R73" s="27"/>
      <c r="S73" s="27" t="str">
        <f>IFERROR(__xludf.DUMMYFUNCTION("importxml(C73,""//div[@class='educational-member-detail-body__quote']"")"),"#VALUE!")</f>
        <v>#VALUE!</v>
      </c>
      <c r="T73" s="27" t="str">
        <f>IFERROR(__xludf.DUMMYFUNCTION("importxml(C73,""//div[@class='educational-member-detail-body__text']"")"),"#VALUE!")</f>
        <v>#VALUE!</v>
      </c>
    </row>
    <row r="74">
      <c r="A74" s="27"/>
      <c r="B74" s="25">
        <v>69.0</v>
      </c>
      <c r="C74" s="27"/>
      <c r="D74" s="27" t="str">
        <f>IFERROR(__xludf.DUMMYFUNCTION("importxml(C74,""//div[@class='educational-member-detail-hero__content']//h1[@class='educational-member-detail-hero__title']"")"),"#VALUE!")</f>
        <v>#VALUE!</v>
      </c>
      <c r="E74" s="27"/>
      <c r="F74" s="27" t="str">
        <f>IFERROR(__xludf.DUMMYFUNCTION("index(importxml(C74,""//div[@class='educational-member-detail-hero__info-text']""),1)"),"#VALUE!")</f>
        <v>#VALUE!</v>
      </c>
      <c r="G74" s="27" t="str">
        <f>IFERROR(__xludf.DUMMYFUNCTION("index(importxml(C74,""//div[@class='educational-member-detail-hero__info-text']""),2)"),"#VALUE!")</f>
        <v>#VALUE!</v>
      </c>
      <c r="H74" s="27" t="str">
        <f>IFERROR(__xludf.DUMMYFUNCTION("index(importxml(C74,""//div[@class='educational-member-detail-hero__info-text']""),3)"),"#VALUE!")</f>
        <v>#VALUE!</v>
      </c>
      <c r="I74" s="27"/>
      <c r="J74" s="27"/>
      <c r="K74" s="27"/>
      <c r="L74" s="27"/>
      <c r="M74" s="27"/>
      <c r="N74" s="31" t="str">
        <f>IFERROR(__xludf.DUMMYFUNCTION("importxml(C74,""//div[@class='educational-member-detail-body__sidebar-school-type-title']"")"),"#VALUE!")</f>
        <v>#VALUE!</v>
      </c>
      <c r="O74" s="27"/>
      <c r="P74" s="27"/>
      <c r="Q74" s="27"/>
      <c r="R74" s="27"/>
      <c r="S74" s="27" t="str">
        <f>IFERROR(__xludf.DUMMYFUNCTION("importxml(C74,""//div[@class='educational-member-detail-body__quote']"")"),"#VALUE!")</f>
        <v>#VALUE!</v>
      </c>
      <c r="T74" s="27" t="str">
        <f>IFERROR(__xludf.DUMMYFUNCTION("importxml(C74,""//div[@class='educational-member-detail-body__text']"")"),"#VALUE!")</f>
        <v>#VALUE!</v>
      </c>
    </row>
    <row r="75">
      <c r="A75" s="27"/>
      <c r="B75" s="25">
        <v>70.0</v>
      </c>
      <c r="C75" s="27"/>
      <c r="D75" s="27" t="str">
        <f>IFERROR(__xludf.DUMMYFUNCTION("importxml(C75,""//div[@class='educational-member-detail-hero__content']//h1[@class='educational-member-detail-hero__title']"")"),"#VALUE!")</f>
        <v>#VALUE!</v>
      </c>
      <c r="E75" s="27"/>
      <c r="F75" s="27" t="str">
        <f>IFERROR(__xludf.DUMMYFUNCTION("index(importxml(C75,""//div[@class='educational-member-detail-hero__info-text']""),1)"),"#VALUE!")</f>
        <v>#VALUE!</v>
      </c>
      <c r="G75" s="27" t="str">
        <f>IFERROR(__xludf.DUMMYFUNCTION("index(importxml(C75,""//div[@class='educational-member-detail-hero__info-text']""),2)"),"#VALUE!")</f>
        <v>#VALUE!</v>
      </c>
      <c r="H75" s="27" t="str">
        <f>IFERROR(__xludf.DUMMYFUNCTION("index(importxml(C75,""//div[@class='educational-member-detail-hero__info-text']""),3)"),"#VALUE!")</f>
        <v>#VALUE!</v>
      </c>
      <c r="I75" s="27"/>
      <c r="J75" s="27"/>
      <c r="K75" s="27"/>
      <c r="L75" s="27"/>
      <c r="M75" s="27"/>
      <c r="N75" s="31" t="str">
        <f>IFERROR(__xludf.DUMMYFUNCTION("importxml(C75,""//div[@class='educational-member-detail-body__sidebar-school-type-title']"")"),"#VALUE!")</f>
        <v>#VALUE!</v>
      </c>
      <c r="O75" s="27"/>
      <c r="P75" s="27"/>
      <c r="Q75" s="27"/>
      <c r="R75" s="27"/>
      <c r="S75" s="27" t="str">
        <f>IFERROR(__xludf.DUMMYFUNCTION("importxml(C75,""//div[@class='educational-member-detail-body__quote']"")"),"#VALUE!")</f>
        <v>#VALUE!</v>
      </c>
      <c r="T75" s="27" t="str">
        <f>IFERROR(__xludf.DUMMYFUNCTION("importxml(C75,""//div[@class='educational-member-detail-body__text']"")"),"#VALUE!")</f>
        <v>#VALUE!</v>
      </c>
    </row>
    <row r="76">
      <c r="A76" s="27"/>
      <c r="B76" s="25">
        <v>71.0</v>
      </c>
      <c r="C76" s="27"/>
      <c r="D76" s="27" t="str">
        <f>IFERROR(__xludf.DUMMYFUNCTION("importxml(C76,""//div[@class='educational-member-detail-hero__content']//h1[@class='educational-member-detail-hero__title']"")"),"#VALUE!")</f>
        <v>#VALUE!</v>
      </c>
      <c r="E76" s="27"/>
      <c r="F76" s="27" t="str">
        <f>IFERROR(__xludf.DUMMYFUNCTION("index(importxml(C76,""//div[@class='educational-member-detail-hero__info-text']""),1)"),"#VALUE!")</f>
        <v>#VALUE!</v>
      </c>
      <c r="G76" s="27" t="str">
        <f>IFERROR(__xludf.DUMMYFUNCTION("index(importxml(C76,""//div[@class='educational-member-detail-hero__info-text']""),2)"),"#VALUE!")</f>
        <v>#VALUE!</v>
      </c>
      <c r="H76" s="27" t="str">
        <f>IFERROR(__xludf.DUMMYFUNCTION("index(importxml(C76,""//div[@class='educational-member-detail-hero__info-text']""),3)"),"#VALUE!")</f>
        <v>#VALUE!</v>
      </c>
      <c r="I76" s="27"/>
      <c r="J76" s="27"/>
      <c r="K76" s="27"/>
      <c r="L76" s="27"/>
      <c r="M76" s="27"/>
      <c r="N76" s="31" t="str">
        <f>IFERROR(__xludf.DUMMYFUNCTION("importxml(C76,""//div[@class='educational-member-detail-body__sidebar-school-type-title']"")"),"#VALUE!")</f>
        <v>#VALUE!</v>
      </c>
      <c r="O76" s="27"/>
      <c r="P76" s="27"/>
      <c r="Q76" s="27"/>
      <c r="R76" s="27"/>
      <c r="S76" s="27" t="str">
        <f>IFERROR(__xludf.DUMMYFUNCTION("importxml(C76,""//div[@class='educational-member-detail-body__quote']"")"),"#VALUE!")</f>
        <v>#VALUE!</v>
      </c>
      <c r="T76" s="27" t="str">
        <f>IFERROR(__xludf.DUMMYFUNCTION("importxml(C76,""//div[@class='educational-member-detail-body__text']"")"),"#VALUE!")</f>
        <v>#VALUE!</v>
      </c>
    </row>
    <row r="77">
      <c r="A77" s="27"/>
      <c r="B77" s="25">
        <v>72.0</v>
      </c>
      <c r="C77" s="27"/>
      <c r="D77" s="27" t="str">
        <f>IFERROR(__xludf.DUMMYFUNCTION("importxml(C77,""//div[@class='educational-member-detail-hero__content']//h1[@class='educational-member-detail-hero__title']"")"),"#VALUE!")</f>
        <v>#VALUE!</v>
      </c>
      <c r="E77" s="27"/>
      <c r="F77" s="27" t="str">
        <f>IFERROR(__xludf.DUMMYFUNCTION("index(importxml(C77,""//div[@class='educational-member-detail-hero__info-text']""),1)"),"#VALUE!")</f>
        <v>#VALUE!</v>
      </c>
      <c r="G77" s="27" t="str">
        <f>IFERROR(__xludf.DUMMYFUNCTION("index(importxml(C77,""//div[@class='educational-member-detail-hero__info-text']""),2)"),"#VALUE!")</f>
        <v>#VALUE!</v>
      </c>
      <c r="H77" s="27" t="str">
        <f>IFERROR(__xludf.DUMMYFUNCTION("index(importxml(C77,""//div[@class='educational-member-detail-hero__info-text']""),3)"),"#VALUE!")</f>
        <v>#VALUE!</v>
      </c>
      <c r="I77" s="27"/>
      <c r="J77" s="27"/>
      <c r="K77" s="27"/>
      <c r="L77" s="27"/>
      <c r="M77" s="27"/>
      <c r="N77" s="31" t="str">
        <f>IFERROR(__xludf.DUMMYFUNCTION("importxml(C77,""//div[@class='educational-member-detail-body__sidebar-school-type-title']"")"),"#VALUE!")</f>
        <v>#VALUE!</v>
      </c>
      <c r="O77" s="27"/>
      <c r="P77" s="27"/>
      <c r="Q77" s="27"/>
      <c r="R77" s="27"/>
      <c r="S77" s="27" t="str">
        <f>IFERROR(__xludf.DUMMYFUNCTION("importxml(C77,""//div[@class='educational-member-detail-body__quote']"")"),"#VALUE!")</f>
        <v>#VALUE!</v>
      </c>
      <c r="T77" s="27" t="str">
        <f>IFERROR(__xludf.DUMMYFUNCTION("importxml(C77,""//div[@class='educational-member-detail-body__text']"")"),"#VALUE!")</f>
        <v>#VALUE!</v>
      </c>
    </row>
    <row r="78">
      <c r="A78" s="27"/>
      <c r="B78" s="25">
        <v>73.0</v>
      </c>
      <c r="C78" s="27"/>
      <c r="D78" s="27" t="str">
        <f>IFERROR(__xludf.DUMMYFUNCTION("importxml(C78,""//div[@class='educational-member-detail-hero__content']//h1[@class='educational-member-detail-hero__title']"")"),"#VALUE!")</f>
        <v>#VALUE!</v>
      </c>
      <c r="E78" s="27"/>
      <c r="F78" s="27" t="str">
        <f>IFERROR(__xludf.DUMMYFUNCTION("index(importxml(C78,""//div[@class='educational-member-detail-hero__info-text']""),1)"),"#VALUE!")</f>
        <v>#VALUE!</v>
      </c>
      <c r="G78" s="27" t="str">
        <f>IFERROR(__xludf.DUMMYFUNCTION("index(importxml(C78,""//div[@class='educational-member-detail-hero__info-text']""),2)"),"#VALUE!")</f>
        <v>#VALUE!</v>
      </c>
      <c r="H78" s="27" t="str">
        <f>IFERROR(__xludf.DUMMYFUNCTION("index(importxml(C78,""//div[@class='educational-member-detail-hero__info-text']""),3)"),"#VALUE!")</f>
        <v>#VALUE!</v>
      </c>
      <c r="I78" s="27"/>
      <c r="J78" s="27"/>
      <c r="K78" s="27"/>
      <c r="L78" s="27"/>
      <c r="M78" s="27"/>
      <c r="N78" s="31" t="str">
        <f>IFERROR(__xludf.DUMMYFUNCTION("importxml(C78,""//div[@class='educational-member-detail-body__sidebar-school-type-title']"")"),"#VALUE!")</f>
        <v>#VALUE!</v>
      </c>
      <c r="O78" s="27"/>
      <c r="P78" s="27"/>
      <c r="Q78" s="27"/>
      <c r="R78" s="27"/>
      <c r="S78" s="27" t="str">
        <f>IFERROR(__xludf.DUMMYFUNCTION("importxml(C78,""//div[@class='educational-member-detail-body__quote']"")"),"#VALUE!")</f>
        <v>#VALUE!</v>
      </c>
      <c r="T78" s="27" t="str">
        <f>IFERROR(__xludf.DUMMYFUNCTION("importxml(C78,""//div[@class='educational-member-detail-body__text']"")"),"#VALUE!")</f>
        <v>#VALUE!</v>
      </c>
    </row>
    <row r="79">
      <c r="A79" s="27"/>
      <c r="B79" s="25">
        <v>74.0</v>
      </c>
      <c r="C79" s="27"/>
      <c r="D79" s="27" t="str">
        <f>IFERROR(__xludf.DUMMYFUNCTION("importxml(C79,""//div[@class='educational-member-detail-hero__content']//h1[@class='educational-member-detail-hero__title']"")"),"#VALUE!")</f>
        <v>#VALUE!</v>
      </c>
      <c r="E79" s="27"/>
      <c r="F79" s="27" t="str">
        <f>IFERROR(__xludf.DUMMYFUNCTION("index(importxml(C79,""//div[@class='educational-member-detail-hero__info-text']""),1)"),"#VALUE!")</f>
        <v>#VALUE!</v>
      </c>
      <c r="G79" s="27" t="str">
        <f>IFERROR(__xludf.DUMMYFUNCTION("index(importxml(C79,""//div[@class='educational-member-detail-hero__info-text']""),2)"),"#VALUE!")</f>
        <v>#VALUE!</v>
      </c>
      <c r="H79" s="27" t="str">
        <f>IFERROR(__xludf.DUMMYFUNCTION("index(importxml(C79,""//div[@class='educational-member-detail-hero__info-text']""),3)"),"#VALUE!")</f>
        <v>#VALUE!</v>
      </c>
      <c r="I79" s="27"/>
      <c r="J79" s="27"/>
      <c r="K79" s="27"/>
      <c r="L79" s="27"/>
      <c r="M79" s="27"/>
      <c r="N79" s="31" t="str">
        <f>IFERROR(__xludf.DUMMYFUNCTION("importxml(C79,""//div[@class='educational-member-detail-body__sidebar-school-type-title']"")"),"#VALUE!")</f>
        <v>#VALUE!</v>
      </c>
      <c r="O79" s="27"/>
      <c r="P79" s="27"/>
      <c r="Q79" s="27"/>
      <c r="R79" s="27"/>
      <c r="S79" s="27" t="str">
        <f>IFERROR(__xludf.DUMMYFUNCTION("importxml(C79,""//div[@class='educational-member-detail-body__quote']"")"),"#VALUE!")</f>
        <v>#VALUE!</v>
      </c>
      <c r="T79" s="27" t="str">
        <f>IFERROR(__xludf.DUMMYFUNCTION("importxml(C79,""//div[@class='educational-member-detail-body__text']"")"),"#VALUE!")</f>
        <v>#VALUE!</v>
      </c>
    </row>
    <row r="80">
      <c r="A80" s="27"/>
      <c r="B80" s="25">
        <v>75.0</v>
      </c>
      <c r="C80" s="27"/>
      <c r="D80" s="27" t="str">
        <f>IFERROR(__xludf.DUMMYFUNCTION("importxml(C80,""//div[@class='educational-member-detail-hero__content']//h1[@class='educational-member-detail-hero__title']"")"),"#VALUE!")</f>
        <v>#VALUE!</v>
      </c>
      <c r="E80" s="27"/>
      <c r="F80" s="27" t="str">
        <f>IFERROR(__xludf.DUMMYFUNCTION("index(importxml(C80,""//div[@class='educational-member-detail-hero__info-text']""),1)"),"#VALUE!")</f>
        <v>#VALUE!</v>
      </c>
      <c r="G80" s="27" t="str">
        <f>IFERROR(__xludf.DUMMYFUNCTION("index(importxml(C80,""//div[@class='educational-member-detail-hero__info-text']""),2)"),"#VALUE!")</f>
        <v>#VALUE!</v>
      </c>
      <c r="H80" s="27" t="str">
        <f>IFERROR(__xludf.DUMMYFUNCTION("index(importxml(C80,""//div[@class='educational-member-detail-hero__info-text']""),3)"),"#VALUE!")</f>
        <v>#VALUE!</v>
      </c>
      <c r="I80" s="27"/>
      <c r="J80" s="27"/>
      <c r="K80" s="27"/>
      <c r="L80" s="27"/>
      <c r="M80" s="27"/>
      <c r="N80" s="31" t="str">
        <f>IFERROR(__xludf.DUMMYFUNCTION("importxml(C80,""//div[@class='educational-member-detail-body__sidebar-school-type-title']"")"),"#VALUE!")</f>
        <v>#VALUE!</v>
      </c>
      <c r="O80" s="27"/>
      <c r="P80" s="27"/>
      <c r="Q80" s="27"/>
      <c r="R80" s="27"/>
      <c r="S80" s="27" t="str">
        <f>IFERROR(__xludf.DUMMYFUNCTION("importxml(C80,""//div[@class='educational-member-detail-body__quote']"")"),"#VALUE!")</f>
        <v>#VALUE!</v>
      </c>
      <c r="T80" s="27" t="str">
        <f>IFERROR(__xludf.DUMMYFUNCTION("importxml(C80,""//div[@class='educational-member-detail-body__text']"")"),"#VALUE!")</f>
        <v>#VALUE!</v>
      </c>
    </row>
    <row r="81">
      <c r="A81" s="27"/>
      <c r="B81" s="25">
        <v>76.0</v>
      </c>
      <c r="C81" s="27"/>
      <c r="D81" s="27" t="str">
        <f>IFERROR(__xludf.DUMMYFUNCTION("importxml(C81,""//div[@class='educational-member-detail-hero__content']//h1[@class='educational-member-detail-hero__title']"")"),"#VALUE!")</f>
        <v>#VALUE!</v>
      </c>
      <c r="E81" s="27"/>
      <c r="F81" s="27" t="str">
        <f>IFERROR(__xludf.DUMMYFUNCTION("index(importxml(C81,""//div[@class='educational-member-detail-hero__info-text']""),1)"),"#VALUE!")</f>
        <v>#VALUE!</v>
      </c>
      <c r="G81" s="27" t="str">
        <f>IFERROR(__xludf.DUMMYFUNCTION("index(importxml(C81,""//div[@class='educational-member-detail-hero__info-text']""),2)"),"#VALUE!")</f>
        <v>#VALUE!</v>
      </c>
      <c r="H81" s="27" t="str">
        <f>IFERROR(__xludf.DUMMYFUNCTION("index(importxml(C81,""//div[@class='educational-member-detail-hero__info-text']""),3)"),"#VALUE!")</f>
        <v>#VALUE!</v>
      </c>
      <c r="I81" s="27"/>
      <c r="J81" s="27"/>
      <c r="K81" s="27"/>
      <c r="L81" s="27"/>
      <c r="M81" s="27"/>
      <c r="N81" s="31" t="str">
        <f>IFERROR(__xludf.DUMMYFUNCTION("importxml(C81,""//div[@class='educational-member-detail-body__sidebar-school-type-title']"")"),"#VALUE!")</f>
        <v>#VALUE!</v>
      </c>
      <c r="O81" s="27"/>
      <c r="P81" s="27"/>
      <c r="Q81" s="27"/>
      <c r="R81" s="27"/>
      <c r="S81" s="27" t="str">
        <f>IFERROR(__xludf.DUMMYFUNCTION("importxml(C81,""//div[@class='educational-member-detail-body__quote']"")"),"#VALUE!")</f>
        <v>#VALUE!</v>
      </c>
      <c r="T81" s="27" t="str">
        <f>IFERROR(__xludf.DUMMYFUNCTION("importxml(C81,""//div[@class='educational-member-detail-body__text']"")"),"#VALUE!")</f>
        <v>#VALUE!</v>
      </c>
    </row>
    <row r="82">
      <c r="A82" s="27"/>
      <c r="B82" s="25">
        <v>77.0</v>
      </c>
      <c r="C82" s="27"/>
      <c r="D82" s="27" t="str">
        <f>IFERROR(__xludf.DUMMYFUNCTION("importxml(C82,""//div[@class='educational-member-detail-hero__content']//h1[@class='educational-member-detail-hero__title']"")"),"#VALUE!")</f>
        <v>#VALUE!</v>
      </c>
      <c r="E82" s="27"/>
      <c r="F82" s="27" t="str">
        <f>IFERROR(__xludf.DUMMYFUNCTION("index(importxml(C82,""//div[@class='educational-member-detail-hero__info-text']""),1)"),"#VALUE!")</f>
        <v>#VALUE!</v>
      </c>
      <c r="G82" s="27" t="str">
        <f>IFERROR(__xludf.DUMMYFUNCTION("index(importxml(C82,""//div[@class='educational-member-detail-hero__info-text']""),2)"),"#VALUE!")</f>
        <v>#VALUE!</v>
      </c>
      <c r="H82" s="27" t="str">
        <f>IFERROR(__xludf.DUMMYFUNCTION("index(importxml(C82,""//div[@class='educational-member-detail-hero__info-text']""),3)"),"#VALUE!")</f>
        <v>#VALUE!</v>
      </c>
      <c r="I82" s="27"/>
      <c r="J82" s="27"/>
      <c r="K82" s="27"/>
      <c r="L82" s="27"/>
      <c r="M82" s="27"/>
      <c r="N82" s="31" t="str">
        <f>IFERROR(__xludf.DUMMYFUNCTION("importxml(C82,""//div[@class='educational-member-detail-body__sidebar-school-type-title']"")"),"#VALUE!")</f>
        <v>#VALUE!</v>
      </c>
      <c r="O82" s="27"/>
      <c r="P82" s="27"/>
      <c r="Q82" s="27"/>
      <c r="R82" s="27"/>
      <c r="S82" s="27" t="str">
        <f>IFERROR(__xludf.DUMMYFUNCTION("importxml(C82,""//div[@class='educational-member-detail-body__quote']"")"),"#VALUE!")</f>
        <v>#VALUE!</v>
      </c>
      <c r="T82" s="27" t="str">
        <f>IFERROR(__xludf.DUMMYFUNCTION("importxml(C82,""//div[@class='educational-member-detail-body__text']"")"),"#VALUE!")</f>
        <v>#VALUE!</v>
      </c>
    </row>
    <row r="83">
      <c r="A83" s="27"/>
      <c r="B83" s="25">
        <v>78.0</v>
      </c>
      <c r="C83" s="27"/>
      <c r="D83" s="27" t="str">
        <f>IFERROR(__xludf.DUMMYFUNCTION("importxml(C83,""//div[@class='educational-member-detail-hero__content']//h1[@class='educational-member-detail-hero__title']"")"),"#VALUE!")</f>
        <v>#VALUE!</v>
      </c>
      <c r="E83" s="27"/>
      <c r="F83" s="27" t="str">
        <f>IFERROR(__xludf.DUMMYFUNCTION("index(importxml(C83,""//div[@class='educational-member-detail-hero__info-text']""),1)"),"#VALUE!")</f>
        <v>#VALUE!</v>
      </c>
      <c r="G83" s="27" t="str">
        <f>IFERROR(__xludf.DUMMYFUNCTION("index(importxml(C83,""//div[@class='educational-member-detail-hero__info-text']""),2)"),"#VALUE!")</f>
        <v>#VALUE!</v>
      </c>
      <c r="H83" s="27" t="str">
        <f>IFERROR(__xludf.DUMMYFUNCTION("index(importxml(C83,""//div[@class='educational-member-detail-hero__info-text']""),3)"),"#VALUE!")</f>
        <v>#VALUE!</v>
      </c>
      <c r="I83" s="27"/>
      <c r="J83" s="27"/>
      <c r="K83" s="27"/>
      <c r="L83" s="27"/>
      <c r="M83" s="27"/>
      <c r="N83" s="31" t="str">
        <f>IFERROR(__xludf.DUMMYFUNCTION("importxml(C83,""//div[@class='educational-member-detail-body__sidebar-school-type-title']"")"),"#VALUE!")</f>
        <v>#VALUE!</v>
      </c>
      <c r="O83" s="27"/>
      <c r="P83" s="27"/>
      <c r="Q83" s="27"/>
      <c r="R83" s="27"/>
      <c r="S83" s="27" t="str">
        <f>IFERROR(__xludf.DUMMYFUNCTION("importxml(C83,""//div[@class='educational-member-detail-body__quote']"")"),"#VALUE!")</f>
        <v>#VALUE!</v>
      </c>
      <c r="T83" s="27" t="str">
        <f>IFERROR(__xludf.DUMMYFUNCTION("importxml(C83,""//div[@class='educational-member-detail-body__text']"")"),"#VALUE!")</f>
        <v>#VALUE!</v>
      </c>
    </row>
    <row r="84">
      <c r="A84" s="27"/>
      <c r="B84" s="25">
        <v>79.0</v>
      </c>
      <c r="C84" s="27"/>
      <c r="D84" s="27" t="str">
        <f>IFERROR(__xludf.DUMMYFUNCTION("importxml(C84,""//div[@class='educational-member-detail-hero__content']//h1[@class='educational-member-detail-hero__title']"")"),"#VALUE!")</f>
        <v>#VALUE!</v>
      </c>
      <c r="E84" s="27"/>
      <c r="F84" s="27" t="str">
        <f>IFERROR(__xludf.DUMMYFUNCTION("index(importxml(C84,""//div[@class='educational-member-detail-hero__info-text']""),1)"),"#VALUE!")</f>
        <v>#VALUE!</v>
      </c>
      <c r="G84" s="27" t="str">
        <f>IFERROR(__xludf.DUMMYFUNCTION("index(importxml(C84,""//div[@class='educational-member-detail-hero__info-text']""),2)"),"#VALUE!")</f>
        <v>#VALUE!</v>
      </c>
      <c r="H84" s="27" t="str">
        <f>IFERROR(__xludf.DUMMYFUNCTION("index(importxml(C84,""//div[@class='educational-member-detail-hero__info-text']""),3)"),"#VALUE!")</f>
        <v>#VALUE!</v>
      </c>
      <c r="I84" s="27"/>
      <c r="J84" s="27"/>
      <c r="K84" s="27"/>
      <c r="L84" s="27"/>
      <c r="M84" s="27"/>
      <c r="N84" s="31" t="str">
        <f>IFERROR(__xludf.DUMMYFUNCTION("importxml(C84,""//div[@class='educational-member-detail-body__sidebar-school-type-title']"")"),"#VALUE!")</f>
        <v>#VALUE!</v>
      </c>
      <c r="O84" s="27"/>
      <c r="P84" s="27"/>
      <c r="Q84" s="27"/>
      <c r="R84" s="27"/>
      <c r="S84" s="27" t="str">
        <f>IFERROR(__xludf.DUMMYFUNCTION("importxml(C84,""//div[@class='educational-member-detail-body__quote']"")"),"#VALUE!")</f>
        <v>#VALUE!</v>
      </c>
      <c r="T84" s="27" t="str">
        <f>IFERROR(__xludf.DUMMYFUNCTION("importxml(C84,""//div[@class='educational-member-detail-body__text']"")"),"#VALUE!")</f>
        <v>#VALUE!</v>
      </c>
    </row>
    <row r="85">
      <c r="A85" s="27"/>
      <c r="B85" s="25">
        <v>80.0</v>
      </c>
      <c r="C85" s="27"/>
      <c r="D85" s="27" t="str">
        <f>IFERROR(__xludf.DUMMYFUNCTION("importxml(C85,""//div[@class='educational-member-detail-hero__content']//h1[@class='educational-member-detail-hero__title']"")"),"#VALUE!")</f>
        <v>#VALUE!</v>
      </c>
      <c r="E85" s="27"/>
      <c r="F85" s="27" t="str">
        <f>IFERROR(__xludf.DUMMYFUNCTION("index(importxml(C85,""//div[@class='educational-member-detail-hero__info-text']""),1)"),"#VALUE!")</f>
        <v>#VALUE!</v>
      </c>
      <c r="G85" s="27" t="str">
        <f>IFERROR(__xludf.DUMMYFUNCTION("index(importxml(C85,""//div[@class='educational-member-detail-hero__info-text']""),2)"),"#VALUE!")</f>
        <v>#VALUE!</v>
      </c>
      <c r="H85" s="27" t="str">
        <f>IFERROR(__xludf.DUMMYFUNCTION("index(importxml(C85,""//div[@class='educational-member-detail-hero__info-text']""),3)"),"#VALUE!")</f>
        <v>#VALUE!</v>
      </c>
      <c r="I85" s="27"/>
      <c r="J85" s="27"/>
      <c r="K85" s="27"/>
      <c r="L85" s="27"/>
      <c r="M85" s="27"/>
      <c r="N85" s="31" t="str">
        <f>IFERROR(__xludf.DUMMYFUNCTION("importxml(C85,""//div[@class='educational-member-detail-body__sidebar-school-type-title']"")"),"#VALUE!")</f>
        <v>#VALUE!</v>
      </c>
      <c r="O85" s="27"/>
      <c r="P85" s="27"/>
      <c r="Q85" s="27"/>
      <c r="R85" s="27"/>
      <c r="S85" s="27" t="str">
        <f>IFERROR(__xludf.DUMMYFUNCTION("importxml(C85,""//div[@class='educational-member-detail-body__quote']"")"),"#VALUE!")</f>
        <v>#VALUE!</v>
      </c>
      <c r="T85" s="27" t="str">
        <f>IFERROR(__xludf.DUMMYFUNCTION("importxml(C85,""//div[@class='educational-member-detail-body__text']"")"),"#VALUE!")</f>
        <v>#VALUE!</v>
      </c>
    </row>
    <row r="86">
      <c r="A86" s="27"/>
      <c r="B86" s="25">
        <v>81.0</v>
      </c>
      <c r="C86" s="27"/>
      <c r="D86" s="27" t="str">
        <f>IFERROR(__xludf.DUMMYFUNCTION("importxml(C86,""//div[@class='educational-member-detail-hero__content']//h1[@class='educational-member-detail-hero__title']"")"),"#VALUE!")</f>
        <v>#VALUE!</v>
      </c>
      <c r="E86" s="27"/>
      <c r="F86" s="27" t="str">
        <f>IFERROR(__xludf.DUMMYFUNCTION("index(importxml(C86,""//div[@class='educational-member-detail-hero__info-text']""),1)"),"#VALUE!")</f>
        <v>#VALUE!</v>
      </c>
      <c r="G86" s="27" t="str">
        <f>IFERROR(__xludf.DUMMYFUNCTION("index(importxml(C86,""//div[@class='educational-member-detail-hero__info-text']""),2)"),"#VALUE!")</f>
        <v>#VALUE!</v>
      </c>
      <c r="H86" s="27" t="str">
        <f>IFERROR(__xludf.DUMMYFUNCTION("index(importxml(C86,""//div[@class='educational-member-detail-hero__info-text']""),3)"),"#VALUE!")</f>
        <v>#VALUE!</v>
      </c>
      <c r="I86" s="27"/>
      <c r="J86" s="27"/>
      <c r="K86" s="27"/>
      <c r="L86" s="27"/>
      <c r="M86" s="27"/>
      <c r="N86" s="31" t="str">
        <f>IFERROR(__xludf.DUMMYFUNCTION("importxml(C86,""//div[@class='educational-member-detail-body__sidebar-school-type-title']"")"),"#VALUE!")</f>
        <v>#VALUE!</v>
      </c>
      <c r="O86" s="27"/>
      <c r="P86" s="27"/>
      <c r="Q86" s="27"/>
      <c r="R86" s="27"/>
      <c r="S86" s="27" t="str">
        <f>IFERROR(__xludf.DUMMYFUNCTION("importxml(C86,""//div[@class='educational-member-detail-body__quote']"")"),"#VALUE!")</f>
        <v>#VALUE!</v>
      </c>
      <c r="T86" s="27" t="str">
        <f>IFERROR(__xludf.DUMMYFUNCTION("importxml(C86,""//div[@class='educational-member-detail-body__text']"")"),"#VALUE!")</f>
        <v>#VALUE!</v>
      </c>
    </row>
    <row r="87">
      <c r="A87" s="27"/>
      <c r="B87" s="25">
        <v>82.0</v>
      </c>
      <c r="C87" s="27"/>
      <c r="D87" s="27" t="str">
        <f>IFERROR(__xludf.DUMMYFUNCTION("importxml(C87,""//div[@class='educational-member-detail-hero__content']//h1[@class='educational-member-detail-hero__title']"")"),"#VALUE!")</f>
        <v>#VALUE!</v>
      </c>
      <c r="E87" s="27"/>
      <c r="F87" s="27" t="str">
        <f>IFERROR(__xludf.DUMMYFUNCTION("index(importxml(C87,""//div[@class='educational-member-detail-hero__info-text']""),1)"),"#VALUE!")</f>
        <v>#VALUE!</v>
      </c>
      <c r="G87" s="27" t="str">
        <f>IFERROR(__xludf.DUMMYFUNCTION("index(importxml(C87,""//div[@class='educational-member-detail-hero__info-text']""),2)"),"#VALUE!")</f>
        <v>#VALUE!</v>
      </c>
      <c r="H87" s="27" t="str">
        <f>IFERROR(__xludf.DUMMYFUNCTION("index(importxml(C87,""//div[@class='educational-member-detail-hero__info-text']""),3)"),"#VALUE!")</f>
        <v>#VALUE!</v>
      </c>
      <c r="I87" s="27"/>
      <c r="J87" s="27"/>
      <c r="K87" s="27"/>
      <c r="L87" s="27"/>
      <c r="M87" s="27"/>
      <c r="N87" s="31" t="str">
        <f>IFERROR(__xludf.DUMMYFUNCTION("importxml(C87,""//div[@class='educational-member-detail-body__sidebar-school-type-title']"")"),"#VALUE!")</f>
        <v>#VALUE!</v>
      </c>
      <c r="O87" s="27"/>
      <c r="P87" s="27"/>
      <c r="Q87" s="27"/>
      <c r="R87" s="27"/>
      <c r="S87" s="27" t="str">
        <f>IFERROR(__xludf.DUMMYFUNCTION("importxml(C87,""//div[@class='educational-member-detail-body__quote']"")"),"#VALUE!")</f>
        <v>#VALUE!</v>
      </c>
      <c r="T87" s="27" t="str">
        <f>IFERROR(__xludf.DUMMYFUNCTION("importxml(C87,""//div[@class='educational-member-detail-body__text']"")"),"#VALUE!")</f>
        <v>#VALUE!</v>
      </c>
    </row>
    <row r="88">
      <c r="A88" s="27"/>
      <c r="B88" s="25">
        <v>83.0</v>
      </c>
      <c r="C88" s="27"/>
      <c r="D88" s="27" t="str">
        <f>IFERROR(__xludf.DUMMYFUNCTION("importxml(C88,""//div[@class='educational-member-detail-hero__content']//h1[@class='educational-member-detail-hero__title']"")"),"#VALUE!")</f>
        <v>#VALUE!</v>
      </c>
      <c r="E88" s="27"/>
      <c r="F88" s="27" t="str">
        <f>IFERROR(__xludf.DUMMYFUNCTION("index(importxml(C88,""//div[@class='educational-member-detail-hero__info-text']""),1)"),"#VALUE!")</f>
        <v>#VALUE!</v>
      </c>
      <c r="G88" s="27" t="str">
        <f>IFERROR(__xludf.DUMMYFUNCTION("index(importxml(C88,""//div[@class='educational-member-detail-hero__info-text']""),2)"),"#VALUE!")</f>
        <v>#VALUE!</v>
      </c>
      <c r="H88" s="27" t="str">
        <f>IFERROR(__xludf.DUMMYFUNCTION("index(importxml(C88,""//div[@class='educational-member-detail-hero__info-text']""),3)"),"#VALUE!")</f>
        <v>#VALUE!</v>
      </c>
      <c r="I88" s="27"/>
      <c r="J88" s="27"/>
      <c r="K88" s="27"/>
      <c r="L88" s="27"/>
      <c r="M88" s="27"/>
      <c r="N88" s="31" t="str">
        <f>IFERROR(__xludf.DUMMYFUNCTION("importxml(C88,""//div[@class='educational-member-detail-body__sidebar-school-type-title']"")"),"#VALUE!")</f>
        <v>#VALUE!</v>
      </c>
      <c r="O88" s="27"/>
      <c r="P88" s="27"/>
      <c r="Q88" s="27"/>
      <c r="R88" s="27"/>
      <c r="S88" s="27" t="str">
        <f>IFERROR(__xludf.DUMMYFUNCTION("importxml(C88,""//div[@class='educational-member-detail-body__quote']"")"),"#VALUE!")</f>
        <v>#VALUE!</v>
      </c>
      <c r="T88" s="27" t="str">
        <f>IFERROR(__xludf.DUMMYFUNCTION("importxml(C88,""//div[@class='educational-member-detail-body__text']"")"),"#VALUE!")</f>
        <v>#VALUE!</v>
      </c>
    </row>
    <row r="89">
      <c r="A89" s="27"/>
      <c r="B89" s="25">
        <v>84.0</v>
      </c>
      <c r="C89" s="27"/>
      <c r="D89" s="27" t="str">
        <f>IFERROR(__xludf.DUMMYFUNCTION("importxml(C89,""//div[@class='educational-member-detail-hero__content']//h1[@class='educational-member-detail-hero__title']"")"),"#VALUE!")</f>
        <v>#VALUE!</v>
      </c>
      <c r="E89" s="27"/>
      <c r="F89" s="27" t="str">
        <f>IFERROR(__xludf.DUMMYFUNCTION("index(importxml(C89,""//div[@class='educational-member-detail-hero__info-text']""),1)"),"#VALUE!")</f>
        <v>#VALUE!</v>
      </c>
      <c r="G89" s="27" t="str">
        <f>IFERROR(__xludf.DUMMYFUNCTION("index(importxml(C89,""//div[@class='educational-member-detail-hero__info-text']""),2)"),"#VALUE!")</f>
        <v>#VALUE!</v>
      </c>
      <c r="H89" s="27" t="str">
        <f>IFERROR(__xludf.DUMMYFUNCTION("index(importxml(C89,""//div[@class='educational-member-detail-hero__info-text']""),3)"),"#VALUE!")</f>
        <v>#VALUE!</v>
      </c>
      <c r="I89" s="27"/>
      <c r="J89" s="27"/>
      <c r="K89" s="27"/>
      <c r="L89" s="27"/>
      <c r="M89" s="27"/>
      <c r="N89" s="31" t="str">
        <f>IFERROR(__xludf.DUMMYFUNCTION("importxml(C89,""//div[@class='educational-member-detail-body__sidebar-school-type-title']"")"),"#VALUE!")</f>
        <v>#VALUE!</v>
      </c>
      <c r="O89" s="27"/>
      <c r="P89" s="27"/>
      <c r="Q89" s="27"/>
      <c r="R89" s="27"/>
      <c r="S89" s="27" t="str">
        <f>IFERROR(__xludf.DUMMYFUNCTION("importxml(C89,""//div[@class='educational-member-detail-body__quote']"")"),"#VALUE!")</f>
        <v>#VALUE!</v>
      </c>
      <c r="T89" s="27" t="str">
        <f>IFERROR(__xludf.DUMMYFUNCTION("importxml(C89,""//div[@class='educational-member-detail-body__text']"")"),"#VALUE!")</f>
        <v>#VALUE!</v>
      </c>
    </row>
    <row r="90">
      <c r="A90" s="27"/>
      <c r="B90" s="25">
        <v>85.0</v>
      </c>
      <c r="C90" s="27"/>
      <c r="D90" s="27" t="str">
        <f>IFERROR(__xludf.DUMMYFUNCTION("importxml(C90,""//div[@class='educational-member-detail-hero__content']//h1[@class='educational-member-detail-hero__title']"")"),"#VALUE!")</f>
        <v>#VALUE!</v>
      </c>
      <c r="E90" s="27"/>
      <c r="F90" s="27" t="str">
        <f>IFERROR(__xludf.DUMMYFUNCTION("index(importxml(C90,""//div[@class='educational-member-detail-hero__info-text']""),1)"),"#VALUE!")</f>
        <v>#VALUE!</v>
      </c>
      <c r="G90" s="27" t="str">
        <f>IFERROR(__xludf.DUMMYFUNCTION("index(importxml(C90,""//div[@class='educational-member-detail-hero__info-text']""),2)"),"#VALUE!")</f>
        <v>#VALUE!</v>
      </c>
      <c r="H90" s="27" t="str">
        <f>IFERROR(__xludf.DUMMYFUNCTION("index(importxml(C90,""//div[@class='educational-member-detail-hero__info-text']""),3)"),"#VALUE!")</f>
        <v>#VALUE!</v>
      </c>
      <c r="I90" s="27"/>
      <c r="J90" s="27"/>
      <c r="K90" s="27"/>
      <c r="L90" s="27"/>
      <c r="M90" s="27"/>
      <c r="N90" s="31" t="str">
        <f>IFERROR(__xludf.DUMMYFUNCTION("importxml(C90,""//div[@class='educational-member-detail-body__sidebar-school-type-title']"")"),"#VALUE!")</f>
        <v>#VALUE!</v>
      </c>
      <c r="O90" s="27"/>
      <c r="P90" s="27"/>
      <c r="Q90" s="27"/>
      <c r="R90" s="27"/>
      <c r="S90" s="27" t="str">
        <f>IFERROR(__xludf.DUMMYFUNCTION("importxml(C90,""//div[@class='educational-member-detail-body__quote']"")"),"#VALUE!")</f>
        <v>#VALUE!</v>
      </c>
      <c r="T90" s="27" t="str">
        <f>IFERROR(__xludf.DUMMYFUNCTION("importxml(C90,""//div[@class='educational-member-detail-body__text']"")"),"#VALUE!")</f>
        <v>#VALUE!</v>
      </c>
    </row>
    <row r="91">
      <c r="A91" s="27"/>
      <c r="B91" s="25">
        <v>86.0</v>
      </c>
      <c r="C91" s="27"/>
      <c r="D91" s="27" t="str">
        <f>IFERROR(__xludf.DUMMYFUNCTION("importxml(C91,""//div[@class='educational-member-detail-hero__content']//h1[@class='educational-member-detail-hero__title']"")"),"#VALUE!")</f>
        <v>#VALUE!</v>
      </c>
      <c r="E91" s="27"/>
      <c r="F91" s="27" t="str">
        <f>IFERROR(__xludf.DUMMYFUNCTION("index(importxml(C91,""//div[@class='educational-member-detail-hero__info-text']""),1)"),"#VALUE!")</f>
        <v>#VALUE!</v>
      </c>
      <c r="G91" s="27" t="str">
        <f>IFERROR(__xludf.DUMMYFUNCTION("index(importxml(C91,""//div[@class='educational-member-detail-hero__info-text']""),2)"),"#VALUE!")</f>
        <v>#VALUE!</v>
      </c>
      <c r="H91" s="27" t="str">
        <f>IFERROR(__xludf.DUMMYFUNCTION("index(importxml(C91,""//div[@class='educational-member-detail-hero__info-text']""),3)"),"#VALUE!")</f>
        <v>#VALUE!</v>
      </c>
      <c r="I91" s="27"/>
      <c r="J91" s="27"/>
      <c r="K91" s="27"/>
      <c r="L91" s="27"/>
      <c r="M91" s="27"/>
      <c r="N91" s="31" t="str">
        <f>IFERROR(__xludf.DUMMYFUNCTION("importxml(C91,""//div[@class='educational-member-detail-body__sidebar-school-type-title']"")"),"#VALUE!")</f>
        <v>#VALUE!</v>
      </c>
      <c r="O91" s="27"/>
      <c r="P91" s="27"/>
      <c r="Q91" s="27"/>
      <c r="R91" s="27"/>
      <c r="S91" s="27" t="str">
        <f>IFERROR(__xludf.DUMMYFUNCTION("importxml(C91,""//div[@class='educational-member-detail-body__quote']"")"),"#VALUE!")</f>
        <v>#VALUE!</v>
      </c>
      <c r="T91" s="27" t="str">
        <f>IFERROR(__xludf.DUMMYFUNCTION("importxml(C91,""//div[@class='educational-member-detail-body__text']"")"),"#VALUE!")</f>
        <v>#VALUE!</v>
      </c>
    </row>
    <row r="92">
      <c r="A92" s="27"/>
      <c r="B92" s="25">
        <v>87.0</v>
      </c>
      <c r="C92" s="27"/>
      <c r="D92" s="27" t="str">
        <f>IFERROR(__xludf.DUMMYFUNCTION("importxml(C92,""//div[@class='educational-member-detail-hero__content']//h1[@class='educational-member-detail-hero__title']"")"),"#VALUE!")</f>
        <v>#VALUE!</v>
      </c>
      <c r="E92" s="27"/>
      <c r="F92" s="27" t="str">
        <f>IFERROR(__xludf.DUMMYFUNCTION("index(importxml(C92,""//div[@class='educational-member-detail-hero__info-text']""),1)"),"#VALUE!")</f>
        <v>#VALUE!</v>
      </c>
      <c r="G92" s="27" t="str">
        <f>IFERROR(__xludf.DUMMYFUNCTION("index(importxml(C92,""//div[@class='educational-member-detail-hero__info-text']""),2)"),"#VALUE!")</f>
        <v>#VALUE!</v>
      </c>
      <c r="H92" s="27" t="str">
        <f>IFERROR(__xludf.DUMMYFUNCTION("index(importxml(C92,""//div[@class='educational-member-detail-hero__info-text']""),3)"),"#VALUE!")</f>
        <v>#VALUE!</v>
      </c>
      <c r="I92" s="27"/>
      <c r="J92" s="27"/>
      <c r="K92" s="27"/>
      <c r="L92" s="27"/>
      <c r="M92" s="27"/>
      <c r="N92" s="31" t="str">
        <f>IFERROR(__xludf.DUMMYFUNCTION("importxml(C92,""//div[@class='educational-member-detail-body__sidebar-school-type-title']"")"),"#VALUE!")</f>
        <v>#VALUE!</v>
      </c>
      <c r="O92" s="27"/>
      <c r="P92" s="27"/>
      <c r="Q92" s="27"/>
      <c r="R92" s="27"/>
      <c r="S92" s="27" t="str">
        <f>IFERROR(__xludf.DUMMYFUNCTION("importxml(C92,""//div[@class='educational-member-detail-body__quote']"")"),"#VALUE!")</f>
        <v>#VALUE!</v>
      </c>
      <c r="T92" s="27" t="str">
        <f>IFERROR(__xludf.DUMMYFUNCTION("importxml(C92,""//div[@class='educational-member-detail-body__text']"")"),"#VALUE!")</f>
        <v>#VALUE!</v>
      </c>
    </row>
    <row r="93">
      <c r="A93" s="27"/>
      <c r="B93" s="25">
        <v>88.0</v>
      </c>
      <c r="C93" s="27"/>
      <c r="D93" s="27" t="str">
        <f>IFERROR(__xludf.DUMMYFUNCTION("importxml(C93,""//div[@class='educational-member-detail-hero__content']//h1[@class='educational-member-detail-hero__title']"")"),"#VALUE!")</f>
        <v>#VALUE!</v>
      </c>
      <c r="E93" s="27"/>
      <c r="F93" s="27" t="str">
        <f>IFERROR(__xludf.DUMMYFUNCTION("index(importxml(C93,""//div[@class='educational-member-detail-hero__info-text']""),1)"),"#VALUE!")</f>
        <v>#VALUE!</v>
      </c>
      <c r="G93" s="27" t="str">
        <f>IFERROR(__xludf.DUMMYFUNCTION("index(importxml(C93,""//div[@class='educational-member-detail-hero__info-text']""),2)"),"#VALUE!")</f>
        <v>#VALUE!</v>
      </c>
      <c r="H93" s="27" t="str">
        <f>IFERROR(__xludf.DUMMYFUNCTION("index(importxml(C93,""//div[@class='educational-member-detail-hero__info-text']""),3)"),"#VALUE!")</f>
        <v>#VALUE!</v>
      </c>
      <c r="I93" s="27"/>
      <c r="J93" s="27"/>
      <c r="K93" s="27"/>
      <c r="L93" s="27"/>
      <c r="M93" s="27"/>
      <c r="N93" s="31" t="str">
        <f>IFERROR(__xludf.DUMMYFUNCTION("importxml(C93,""//div[@class='educational-member-detail-body__sidebar-school-type-title']"")"),"#VALUE!")</f>
        <v>#VALUE!</v>
      </c>
      <c r="O93" s="27"/>
      <c r="P93" s="27"/>
      <c r="Q93" s="27"/>
      <c r="R93" s="27"/>
      <c r="S93" s="27" t="str">
        <f>IFERROR(__xludf.DUMMYFUNCTION("importxml(C93,""//div[@class='educational-member-detail-body__quote']"")"),"#VALUE!")</f>
        <v>#VALUE!</v>
      </c>
      <c r="T93" s="27" t="str">
        <f>IFERROR(__xludf.DUMMYFUNCTION("importxml(C93,""//div[@class='educational-member-detail-body__text']"")"),"#VALUE!")</f>
        <v>#VALUE!</v>
      </c>
    </row>
    <row r="94">
      <c r="A94" s="27"/>
      <c r="B94" s="25">
        <v>89.0</v>
      </c>
      <c r="C94" s="27"/>
      <c r="D94" s="27" t="str">
        <f>IFERROR(__xludf.DUMMYFUNCTION("importxml(C94,""//div[@class='educational-member-detail-hero__content']//h1[@class='educational-member-detail-hero__title']"")"),"#VALUE!")</f>
        <v>#VALUE!</v>
      </c>
      <c r="E94" s="27"/>
      <c r="F94" s="27" t="str">
        <f>IFERROR(__xludf.DUMMYFUNCTION("index(importxml(C94,""//div[@class='educational-member-detail-hero__info-text']""),1)"),"#VALUE!")</f>
        <v>#VALUE!</v>
      </c>
      <c r="G94" s="27" t="str">
        <f>IFERROR(__xludf.DUMMYFUNCTION("index(importxml(C94,""//div[@class='educational-member-detail-hero__info-text']""),2)"),"#VALUE!")</f>
        <v>#VALUE!</v>
      </c>
      <c r="H94" s="27" t="str">
        <f>IFERROR(__xludf.DUMMYFUNCTION("index(importxml(C94,""//div[@class='educational-member-detail-hero__info-text']""),3)"),"#VALUE!")</f>
        <v>#VALUE!</v>
      </c>
      <c r="I94" s="27"/>
      <c r="J94" s="27"/>
      <c r="K94" s="27"/>
      <c r="L94" s="27"/>
      <c r="M94" s="27"/>
      <c r="N94" s="31" t="str">
        <f>IFERROR(__xludf.DUMMYFUNCTION("importxml(C94,""//div[@class='educational-member-detail-body__sidebar-school-type-title']"")"),"#VALUE!")</f>
        <v>#VALUE!</v>
      </c>
      <c r="O94" s="27"/>
      <c r="P94" s="27"/>
      <c r="Q94" s="27"/>
      <c r="R94" s="27"/>
      <c r="S94" s="27" t="str">
        <f>IFERROR(__xludf.DUMMYFUNCTION("importxml(C94,""//div[@class='educational-member-detail-body__quote']"")"),"#VALUE!")</f>
        <v>#VALUE!</v>
      </c>
      <c r="T94" s="27" t="str">
        <f>IFERROR(__xludf.DUMMYFUNCTION("importxml(C94,""//div[@class='educational-member-detail-body__text']"")"),"#VALUE!")</f>
        <v>#VALUE!</v>
      </c>
    </row>
    <row r="95">
      <c r="A95" s="27"/>
      <c r="B95" s="25">
        <v>90.0</v>
      </c>
      <c r="C95" s="27"/>
      <c r="D95" s="27" t="str">
        <f>IFERROR(__xludf.DUMMYFUNCTION("importxml(C95,""//div[@class='educational-member-detail-hero__content']//h1[@class='educational-member-detail-hero__title']"")"),"#VALUE!")</f>
        <v>#VALUE!</v>
      </c>
      <c r="E95" s="27"/>
      <c r="F95" s="27" t="str">
        <f>IFERROR(__xludf.DUMMYFUNCTION("index(importxml(C95,""//div[@class='educational-member-detail-hero__info-text']""),1)"),"#VALUE!")</f>
        <v>#VALUE!</v>
      </c>
      <c r="G95" s="27" t="str">
        <f>IFERROR(__xludf.DUMMYFUNCTION("index(importxml(C95,""//div[@class='educational-member-detail-hero__info-text']""),2)"),"#VALUE!")</f>
        <v>#VALUE!</v>
      </c>
      <c r="H95" s="27" t="str">
        <f>IFERROR(__xludf.DUMMYFUNCTION("index(importxml(C95,""//div[@class='educational-member-detail-hero__info-text']""),3)"),"#VALUE!")</f>
        <v>#VALUE!</v>
      </c>
      <c r="I95" s="27"/>
      <c r="J95" s="27"/>
      <c r="K95" s="27"/>
      <c r="L95" s="27"/>
      <c r="M95" s="27"/>
      <c r="N95" s="31" t="str">
        <f>IFERROR(__xludf.DUMMYFUNCTION("importxml(C95,""//div[@class='educational-member-detail-body__sidebar-school-type-title']"")"),"#VALUE!")</f>
        <v>#VALUE!</v>
      </c>
      <c r="O95" s="27"/>
      <c r="P95" s="27"/>
      <c r="Q95" s="27"/>
      <c r="R95" s="27"/>
      <c r="S95" s="27" t="str">
        <f>IFERROR(__xludf.DUMMYFUNCTION("importxml(C95,""//div[@class='educational-member-detail-body__quote']"")"),"#VALUE!")</f>
        <v>#VALUE!</v>
      </c>
      <c r="T95" s="27" t="str">
        <f>IFERROR(__xludf.DUMMYFUNCTION("importxml(C95,""//div[@class='educational-member-detail-body__text']"")"),"#VALUE!")</f>
        <v>#VALUE!</v>
      </c>
    </row>
    <row r="96">
      <c r="A96" s="27"/>
      <c r="B96" s="25">
        <v>91.0</v>
      </c>
      <c r="C96" s="27"/>
      <c r="D96" s="27" t="str">
        <f>IFERROR(__xludf.DUMMYFUNCTION("importxml(C96,""//div[@class='educational-member-detail-hero__content']//h1[@class='educational-member-detail-hero__title']"")"),"#VALUE!")</f>
        <v>#VALUE!</v>
      </c>
      <c r="E96" s="27"/>
      <c r="F96" s="27" t="str">
        <f>IFERROR(__xludf.DUMMYFUNCTION("index(importxml(C96,""//div[@class='educational-member-detail-hero__info-text']""),1)"),"#VALUE!")</f>
        <v>#VALUE!</v>
      </c>
      <c r="G96" s="27" t="str">
        <f>IFERROR(__xludf.DUMMYFUNCTION("index(importxml(C96,""//div[@class='educational-member-detail-hero__info-text']""),2)"),"#VALUE!")</f>
        <v>#VALUE!</v>
      </c>
      <c r="H96" s="27" t="str">
        <f>IFERROR(__xludf.DUMMYFUNCTION("index(importxml(C96,""//div[@class='educational-member-detail-hero__info-text']""),3)"),"#VALUE!")</f>
        <v>#VALUE!</v>
      </c>
      <c r="I96" s="27"/>
      <c r="J96" s="27"/>
      <c r="K96" s="27"/>
      <c r="L96" s="27"/>
      <c r="M96" s="27"/>
      <c r="N96" s="31" t="str">
        <f>IFERROR(__xludf.DUMMYFUNCTION("importxml(C96,""//div[@class='educational-member-detail-body__sidebar-school-type-title']"")"),"#VALUE!")</f>
        <v>#VALUE!</v>
      </c>
      <c r="O96" s="27"/>
      <c r="P96" s="27"/>
      <c r="Q96" s="27"/>
      <c r="R96" s="27"/>
      <c r="S96" s="27" t="str">
        <f>IFERROR(__xludf.DUMMYFUNCTION("importxml(C96,""//div[@class='educational-member-detail-body__quote']"")"),"#VALUE!")</f>
        <v>#VALUE!</v>
      </c>
      <c r="T96" s="27" t="str">
        <f>IFERROR(__xludf.DUMMYFUNCTION("importxml(C96,""//div[@class='educational-member-detail-body__text']"")"),"#VALUE!")</f>
        <v>#VALUE!</v>
      </c>
    </row>
    <row r="97">
      <c r="A97" s="27"/>
      <c r="B97" s="25">
        <v>92.0</v>
      </c>
      <c r="C97" s="27"/>
      <c r="D97" s="27" t="str">
        <f>IFERROR(__xludf.DUMMYFUNCTION("importxml(C97,""//div[@class='educational-member-detail-hero__content']//h1[@class='educational-member-detail-hero__title']"")"),"#VALUE!")</f>
        <v>#VALUE!</v>
      </c>
      <c r="E97" s="27"/>
      <c r="F97" s="27" t="str">
        <f>IFERROR(__xludf.DUMMYFUNCTION("index(importxml(C97,""//div[@class='educational-member-detail-hero__info-text']""),1)"),"#VALUE!")</f>
        <v>#VALUE!</v>
      </c>
      <c r="G97" s="27" t="str">
        <f>IFERROR(__xludf.DUMMYFUNCTION("index(importxml(C97,""//div[@class='educational-member-detail-hero__info-text']""),2)"),"#VALUE!")</f>
        <v>#VALUE!</v>
      </c>
      <c r="H97" s="27" t="str">
        <f>IFERROR(__xludf.DUMMYFUNCTION("index(importxml(C97,""//div[@class='educational-member-detail-hero__info-text']""),3)"),"#VALUE!")</f>
        <v>#VALUE!</v>
      </c>
      <c r="I97" s="27"/>
      <c r="J97" s="27"/>
      <c r="K97" s="27"/>
      <c r="L97" s="27"/>
      <c r="M97" s="27"/>
      <c r="N97" s="31" t="str">
        <f>IFERROR(__xludf.DUMMYFUNCTION("importxml(C97,""//div[@class='educational-member-detail-body__sidebar-school-type-title']"")"),"#VALUE!")</f>
        <v>#VALUE!</v>
      </c>
      <c r="O97" s="27"/>
      <c r="P97" s="27"/>
      <c r="Q97" s="27"/>
      <c r="R97" s="27"/>
      <c r="S97" s="27" t="str">
        <f>IFERROR(__xludf.DUMMYFUNCTION("importxml(C97,""//div[@class='educational-member-detail-body__quote']"")"),"#VALUE!")</f>
        <v>#VALUE!</v>
      </c>
      <c r="T97" s="27" t="str">
        <f>IFERROR(__xludf.DUMMYFUNCTION("importxml(C97,""//div[@class='educational-member-detail-body__text']"")"),"#VALUE!")</f>
        <v>#VALUE!</v>
      </c>
    </row>
    <row r="98">
      <c r="A98" s="27"/>
      <c r="B98" s="25">
        <v>93.0</v>
      </c>
      <c r="C98" s="27"/>
      <c r="D98" s="27" t="str">
        <f>IFERROR(__xludf.DUMMYFUNCTION("importxml(C98,""//div[@class='educational-member-detail-hero__content']//h1[@class='educational-member-detail-hero__title']"")"),"#VALUE!")</f>
        <v>#VALUE!</v>
      </c>
      <c r="E98" s="27"/>
      <c r="F98" s="27" t="str">
        <f>IFERROR(__xludf.DUMMYFUNCTION("index(importxml(C98,""//div[@class='educational-member-detail-hero__info-text']""),1)"),"#VALUE!")</f>
        <v>#VALUE!</v>
      </c>
      <c r="G98" s="27" t="str">
        <f>IFERROR(__xludf.DUMMYFUNCTION("index(importxml(C98,""//div[@class='educational-member-detail-hero__info-text']""),2)"),"#VALUE!")</f>
        <v>#VALUE!</v>
      </c>
      <c r="H98" s="27" t="str">
        <f>IFERROR(__xludf.DUMMYFUNCTION("index(importxml(C98,""//div[@class='educational-member-detail-hero__info-text']""),3)"),"#VALUE!")</f>
        <v>#VALUE!</v>
      </c>
      <c r="I98" s="27"/>
      <c r="J98" s="27"/>
      <c r="K98" s="27"/>
      <c r="L98" s="27"/>
      <c r="M98" s="27"/>
      <c r="N98" s="31" t="str">
        <f>IFERROR(__xludf.DUMMYFUNCTION("importxml(C98,""//div[@class='educational-member-detail-body__sidebar-school-type-title']"")"),"#VALUE!")</f>
        <v>#VALUE!</v>
      </c>
      <c r="O98" s="27"/>
      <c r="P98" s="27"/>
      <c r="Q98" s="27"/>
      <c r="R98" s="27"/>
      <c r="S98" s="27" t="str">
        <f>IFERROR(__xludf.DUMMYFUNCTION("importxml(C98,""//div[@class='educational-member-detail-body__quote']"")"),"#VALUE!")</f>
        <v>#VALUE!</v>
      </c>
      <c r="T98" s="27" t="str">
        <f>IFERROR(__xludf.DUMMYFUNCTION("importxml(C98,""//div[@class='educational-member-detail-body__text']"")"),"#VALUE!")</f>
        <v>#VALUE!</v>
      </c>
    </row>
    <row r="99">
      <c r="A99" s="27"/>
      <c r="B99" s="25">
        <v>94.0</v>
      </c>
      <c r="C99" s="27"/>
      <c r="D99" s="27" t="str">
        <f>IFERROR(__xludf.DUMMYFUNCTION("importxml(C99,""//div[@class='educational-member-detail-hero__content']//h1[@class='educational-member-detail-hero__title']"")"),"#VALUE!")</f>
        <v>#VALUE!</v>
      </c>
      <c r="E99" s="27"/>
      <c r="F99" s="27" t="str">
        <f>IFERROR(__xludf.DUMMYFUNCTION("index(importxml(C99,""//div[@class='educational-member-detail-hero__info-text']""),1)"),"#VALUE!")</f>
        <v>#VALUE!</v>
      </c>
      <c r="G99" s="27" t="str">
        <f>IFERROR(__xludf.DUMMYFUNCTION("index(importxml(C99,""//div[@class='educational-member-detail-hero__info-text']""),2)"),"#VALUE!")</f>
        <v>#VALUE!</v>
      </c>
      <c r="H99" s="27" t="str">
        <f>IFERROR(__xludf.DUMMYFUNCTION("index(importxml(C99,""//div[@class='educational-member-detail-hero__info-text']""),3)"),"#VALUE!")</f>
        <v>#VALUE!</v>
      </c>
      <c r="I99" s="27"/>
      <c r="J99" s="27"/>
      <c r="K99" s="27"/>
      <c r="L99" s="27"/>
      <c r="M99" s="27"/>
      <c r="N99" s="31" t="str">
        <f>IFERROR(__xludf.DUMMYFUNCTION("importxml(C99,""//div[@class='educational-member-detail-body__sidebar-school-type-title']"")"),"#VALUE!")</f>
        <v>#VALUE!</v>
      </c>
      <c r="O99" s="27"/>
      <c r="P99" s="27"/>
      <c r="Q99" s="27"/>
      <c r="R99" s="27"/>
      <c r="S99" s="27" t="str">
        <f>IFERROR(__xludf.DUMMYFUNCTION("importxml(C99,""//div[@class='educational-member-detail-body__quote']"")"),"#VALUE!")</f>
        <v>#VALUE!</v>
      </c>
      <c r="T99" s="27" t="str">
        <f>IFERROR(__xludf.DUMMYFUNCTION("importxml(C99,""//div[@class='educational-member-detail-body__text']"")"),"#VALUE!")</f>
        <v>#VALUE!</v>
      </c>
    </row>
    <row r="100">
      <c r="A100" s="27"/>
      <c r="B100" s="25">
        <v>95.0</v>
      </c>
      <c r="C100" s="27"/>
      <c r="D100" s="27" t="str">
        <f>IFERROR(__xludf.DUMMYFUNCTION("importxml(C100,""//div[@class='educational-member-detail-hero__content']//h1[@class='educational-member-detail-hero__title']"")"),"#VALUE!")</f>
        <v>#VALUE!</v>
      </c>
      <c r="E100" s="27"/>
      <c r="F100" s="27" t="str">
        <f>IFERROR(__xludf.DUMMYFUNCTION("index(importxml(C100,""//div[@class='educational-member-detail-hero__info-text']""),1)"),"#VALUE!")</f>
        <v>#VALUE!</v>
      </c>
      <c r="G100" s="27" t="str">
        <f>IFERROR(__xludf.DUMMYFUNCTION("index(importxml(C100,""//div[@class='educational-member-detail-hero__info-text']""),2)"),"#VALUE!")</f>
        <v>#VALUE!</v>
      </c>
      <c r="H100" s="27" t="str">
        <f>IFERROR(__xludf.DUMMYFUNCTION("index(importxml(C100,""//div[@class='educational-member-detail-hero__info-text']""),3)"),"#VALUE!")</f>
        <v>#VALUE!</v>
      </c>
      <c r="I100" s="27"/>
      <c r="J100" s="27"/>
      <c r="K100" s="27"/>
      <c r="L100" s="27"/>
      <c r="M100" s="27"/>
      <c r="N100" s="31" t="str">
        <f>IFERROR(__xludf.DUMMYFUNCTION("importxml(C100,""//div[@class='educational-member-detail-body__sidebar-school-type-title']"")"),"#VALUE!")</f>
        <v>#VALUE!</v>
      </c>
      <c r="O100" s="27"/>
      <c r="P100" s="27"/>
      <c r="Q100" s="27"/>
      <c r="R100" s="27"/>
      <c r="S100" s="27" t="str">
        <f>IFERROR(__xludf.DUMMYFUNCTION("importxml(C100,""//div[@class='educational-member-detail-body__quote']"")"),"#VALUE!")</f>
        <v>#VALUE!</v>
      </c>
      <c r="T100" s="27" t="str">
        <f>IFERROR(__xludf.DUMMYFUNCTION("importxml(C100,""//div[@class='educational-member-detail-body__text']"")"),"#VALUE!")</f>
        <v>#VALUE!</v>
      </c>
    </row>
    <row r="101">
      <c r="A101" s="27"/>
      <c r="B101" s="25">
        <v>96.0</v>
      </c>
      <c r="C101" s="27"/>
      <c r="D101" s="27" t="str">
        <f>IFERROR(__xludf.DUMMYFUNCTION("importxml(C101,""//div[@class='educational-member-detail-hero__content']//h1[@class='educational-member-detail-hero__title']"")"),"#VALUE!")</f>
        <v>#VALUE!</v>
      </c>
      <c r="E101" s="27"/>
      <c r="F101" s="27" t="str">
        <f>IFERROR(__xludf.DUMMYFUNCTION("index(importxml(C101,""//div[@class='educational-member-detail-hero__info-text']""),1)"),"#VALUE!")</f>
        <v>#VALUE!</v>
      </c>
      <c r="G101" s="27" t="str">
        <f>IFERROR(__xludf.DUMMYFUNCTION("index(importxml(C101,""//div[@class='educational-member-detail-hero__info-text']""),2)"),"#VALUE!")</f>
        <v>#VALUE!</v>
      </c>
      <c r="H101" s="27" t="str">
        <f>IFERROR(__xludf.DUMMYFUNCTION("index(importxml(C101,""//div[@class='educational-member-detail-hero__info-text']""),3)"),"#VALUE!")</f>
        <v>#VALUE!</v>
      </c>
      <c r="I101" s="27"/>
      <c r="J101" s="27"/>
      <c r="K101" s="27"/>
      <c r="L101" s="27"/>
      <c r="M101" s="27"/>
      <c r="N101" s="31" t="str">
        <f>IFERROR(__xludf.DUMMYFUNCTION("importxml(C101,""//div[@class='educational-member-detail-body__sidebar-school-type-title']"")"),"#VALUE!")</f>
        <v>#VALUE!</v>
      </c>
      <c r="O101" s="27"/>
      <c r="P101" s="27"/>
      <c r="Q101" s="27"/>
      <c r="R101" s="27"/>
      <c r="S101" s="27" t="str">
        <f>IFERROR(__xludf.DUMMYFUNCTION("importxml(C101,""//div[@class='educational-member-detail-body__quote']"")"),"#VALUE!")</f>
        <v>#VALUE!</v>
      </c>
      <c r="T101" s="27" t="str">
        <f>IFERROR(__xludf.DUMMYFUNCTION("importxml(C101,""//div[@class='educational-member-detail-body__text']"")"),"#VALUE!")</f>
        <v>#VALUE!</v>
      </c>
    </row>
    <row r="102">
      <c r="A102" s="27"/>
      <c r="B102" s="25">
        <v>97.0</v>
      </c>
      <c r="C102" s="27"/>
      <c r="D102" s="27" t="str">
        <f>IFERROR(__xludf.DUMMYFUNCTION("importxml(C102,""//div[@class='educational-member-detail-hero__content']//h1[@class='educational-member-detail-hero__title']"")"),"#VALUE!")</f>
        <v>#VALUE!</v>
      </c>
      <c r="E102" s="27"/>
      <c r="F102" s="27" t="str">
        <f>IFERROR(__xludf.DUMMYFUNCTION("index(importxml(C102,""//div[@class='educational-member-detail-hero__info-text']""),1)"),"#VALUE!")</f>
        <v>#VALUE!</v>
      </c>
      <c r="G102" s="27" t="str">
        <f>IFERROR(__xludf.DUMMYFUNCTION("index(importxml(C102,""//div[@class='educational-member-detail-hero__info-text']""),2)"),"#VALUE!")</f>
        <v>#VALUE!</v>
      </c>
      <c r="H102" s="27" t="str">
        <f>IFERROR(__xludf.DUMMYFUNCTION("index(importxml(C102,""//div[@class='educational-member-detail-hero__info-text']""),3)"),"#VALUE!")</f>
        <v>#VALUE!</v>
      </c>
      <c r="I102" s="27"/>
      <c r="J102" s="27"/>
      <c r="K102" s="27"/>
      <c r="L102" s="27"/>
      <c r="M102" s="27"/>
      <c r="N102" s="31" t="str">
        <f>IFERROR(__xludf.DUMMYFUNCTION("importxml(C102,""//div[@class='educational-member-detail-body__sidebar-school-type-title']"")"),"#VALUE!")</f>
        <v>#VALUE!</v>
      </c>
      <c r="O102" s="27"/>
      <c r="P102" s="27"/>
      <c r="Q102" s="27"/>
      <c r="R102" s="27"/>
      <c r="S102" s="27" t="str">
        <f>IFERROR(__xludf.DUMMYFUNCTION("importxml(C102,""//div[@class='educational-member-detail-body__quote']"")"),"#VALUE!")</f>
        <v>#VALUE!</v>
      </c>
      <c r="T102" s="27" t="str">
        <f>IFERROR(__xludf.DUMMYFUNCTION("importxml(C102,""//div[@class='educational-member-detail-body__text']"")"),"#VALUE!")</f>
        <v>#VALUE!</v>
      </c>
    </row>
    <row r="103">
      <c r="A103" s="27"/>
      <c r="B103" s="25">
        <v>98.0</v>
      </c>
      <c r="C103" s="27"/>
      <c r="D103" s="27" t="str">
        <f>IFERROR(__xludf.DUMMYFUNCTION("importxml(C103,""//div[@class='educational-member-detail-hero__content']//h1[@class='educational-member-detail-hero__title']"")"),"#VALUE!")</f>
        <v>#VALUE!</v>
      </c>
      <c r="E103" s="27"/>
      <c r="F103" s="27" t="str">
        <f>IFERROR(__xludf.DUMMYFUNCTION("index(importxml(C103,""//div[@class='educational-member-detail-hero__info-text']""),1)"),"#VALUE!")</f>
        <v>#VALUE!</v>
      </c>
      <c r="G103" s="27" t="str">
        <f>IFERROR(__xludf.DUMMYFUNCTION("index(importxml(C103,""//div[@class='educational-member-detail-hero__info-text']""),2)"),"#VALUE!")</f>
        <v>#VALUE!</v>
      </c>
      <c r="H103" s="27" t="str">
        <f>IFERROR(__xludf.DUMMYFUNCTION("index(importxml(C103,""//div[@class='educational-member-detail-hero__info-text']""),3)"),"#VALUE!")</f>
        <v>#VALUE!</v>
      </c>
      <c r="I103" s="27"/>
      <c r="J103" s="27"/>
      <c r="K103" s="27"/>
      <c r="L103" s="27"/>
      <c r="M103" s="27"/>
      <c r="N103" s="31" t="str">
        <f>IFERROR(__xludf.DUMMYFUNCTION("importxml(C103,""//div[@class='educational-member-detail-body__sidebar-school-type-title']"")"),"#VALUE!")</f>
        <v>#VALUE!</v>
      </c>
      <c r="O103" s="27"/>
      <c r="P103" s="27"/>
      <c r="Q103" s="27"/>
      <c r="R103" s="27"/>
      <c r="S103" s="27" t="str">
        <f>IFERROR(__xludf.DUMMYFUNCTION("importxml(C103,""//div[@class='educational-member-detail-body__quote']"")"),"#VALUE!")</f>
        <v>#VALUE!</v>
      </c>
      <c r="T103" s="27" t="str">
        <f>IFERROR(__xludf.DUMMYFUNCTION("importxml(C103,""//div[@class='educational-member-detail-body__text']"")"),"#VALUE!")</f>
        <v>#VALUE!</v>
      </c>
    </row>
    <row r="104">
      <c r="A104" s="27"/>
      <c r="B104" s="25">
        <v>99.0</v>
      </c>
      <c r="C104" s="27"/>
      <c r="D104" s="27" t="str">
        <f>IFERROR(__xludf.DUMMYFUNCTION("importxml(C104,""//div[@class='educational-member-detail-hero__content']//h1[@class='educational-member-detail-hero__title']"")"),"#VALUE!")</f>
        <v>#VALUE!</v>
      </c>
      <c r="E104" s="27"/>
      <c r="F104" s="27" t="str">
        <f>IFERROR(__xludf.DUMMYFUNCTION("index(importxml(C104,""//div[@class='educational-member-detail-hero__info-text']""),1)"),"#VALUE!")</f>
        <v>#VALUE!</v>
      </c>
      <c r="G104" s="27" t="str">
        <f>IFERROR(__xludf.DUMMYFUNCTION("index(importxml(C104,""//div[@class='educational-member-detail-hero__info-text']""),2)"),"#VALUE!")</f>
        <v>#VALUE!</v>
      </c>
      <c r="H104" s="27" t="str">
        <f>IFERROR(__xludf.DUMMYFUNCTION("index(importxml(C104,""//div[@class='educational-member-detail-hero__info-text']""),3)"),"#VALUE!")</f>
        <v>#VALUE!</v>
      </c>
      <c r="I104" s="27"/>
      <c r="J104" s="27"/>
      <c r="K104" s="27"/>
      <c r="L104" s="27"/>
      <c r="M104" s="27"/>
      <c r="N104" s="31" t="str">
        <f>IFERROR(__xludf.DUMMYFUNCTION("importxml(C104,""//div[@class='educational-member-detail-body__sidebar-school-type-title']"")"),"#VALUE!")</f>
        <v>#VALUE!</v>
      </c>
      <c r="O104" s="27"/>
      <c r="P104" s="27"/>
      <c r="Q104" s="27"/>
      <c r="R104" s="27"/>
      <c r="S104" s="27" t="str">
        <f>IFERROR(__xludf.DUMMYFUNCTION("importxml(C104,""//div[@class='educational-member-detail-body__quote']"")"),"#VALUE!")</f>
        <v>#VALUE!</v>
      </c>
      <c r="T104" s="27" t="str">
        <f>IFERROR(__xludf.DUMMYFUNCTION("importxml(C104,""//div[@class='educational-member-detail-body__text']"")"),"#VALUE!")</f>
        <v>#VALUE!</v>
      </c>
    </row>
    <row r="105">
      <c r="A105" s="27"/>
      <c r="B105" s="25">
        <v>100.0</v>
      </c>
      <c r="C105" s="27"/>
      <c r="D105" s="27" t="str">
        <f>IFERROR(__xludf.DUMMYFUNCTION("importxml(C105,""//div[@class='educational-member-detail-hero__content']//h1[@class='educational-member-detail-hero__title']"")"),"#VALUE!")</f>
        <v>#VALUE!</v>
      </c>
      <c r="E105" s="27"/>
      <c r="F105" s="27" t="str">
        <f>IFERROR(__xludf.DUMMYFUNCTION("index(importxml(C105,""//div[@class='educational-member-detail-hero__info-text']""),1)"),"#VALUE!")</f>
        <v>#VALUE!</v>
      </c>
      <c r="G105" s="27" t="str">
        <f>IFERROR(__xludf.DUMMYFUNCTION("index(importxml(C105,""//div[@class='educational-member-detail-hero__info-text']""),2)"),"#VALUE!")</f>
        <v>#VALUE!</v>
      </c>
      <c r="H105" s="27" t="str">
        <f>IFERROR(__xludf.DUMMYFUNCTION("index(importxml(C105,""//div[@class='educational-member-detail-hero__info-text']""),3)"),"#VALUE!")</f>
        <v>#VALUE!</v>
      </c>
      <c r="I105" s="27"/>
      <c r="J105" s="27"/>
      <c r="K105" s="27"/>
      <c r="L105" s="27"/>
      <c r="M105" s="27"/>
      <c r="N105" s="31" t="str">
        <f>IFERROR(__xludf.DUMMYFUNCTION("importxml(C105,""//div[@class='educational-member-detail-body__sidebar-school-type-title']"")"),"#VALUE!")</f>
        <v>#VALUE!</v>
      </c>
      <c r="O105" s="27"/>
      <c r="P105" s="27"/>
      <c r="Q105" s="27"/>
      <c r="R105" s="27"/>
      <c r="S105" s="27" t="str">
        <f>IFERROR(__xludf.DUMMYFUNCTION("importxml(C105,""//div[@class='educational-member-detail-body__quote']"")"),"#VALUE!")</f>
        <v>#VALUE!</v>
      </c>
      <c r="T105" s="27" t="str">
        <f>IFERROR(__xludf.DUMMYFUNCTION("importxml(C105,""//div[@class='educational-member-detail-body__text']"")"),"#VALUE!")</f>
        <v>#VALUE!</v>
      </c>
    </row>
    <row r="106">
      <c r="A106" s="27"/>
      <c r="B106" s="25">
        <v>101.0</v>
      </c>
      <c r="C106" s="27"/>
      <c r="D106" s="27" t="str">
        <f>IFERROR(__xludf.DUMMYFUNCTION("importxml(C106,""//div[@class='educational-member-detail-hero__content']//h1[@class='educational-member-detail-hero__title']"")"),"#VALUE!")</f>
        <v>#VALUE!</v>
      </c>
      <c r="E106" s="27"/>
      <c r="F106" s="27" t="str">
        <f>IFERROR(__xludf.DUMMYFUNCTION("index(importxml(C106,""//div[@class='educational-member-detail-hero__info-text']""),1)"),"#VALUE!")</f>
        <v>#VALUE!</v>
      </c>
      <c r="G106" s="27" t="str">
        <f>IFERROR(__xludf.DUMMYFUNCTION("index(importxml(C106,""//div[@class='educational-member-detail-hero__info-text']""),2)"),"#VALUE!")</f>
        <v>#VALUE!</v>
      </c>
      <c r="H106" s="27" t="str">
        <f>IFERROR(__xludf.DUMMYFUNCTION("index(importxml(C106,""//div[@class='educational-member-detail-hero__info-text']""),3)"),"#VALUE!")</f>
        <v>#VALUE!</v>
      </c>
      <c r="I106" s="27"/>
      <c r="J106" s="27"/>
      <c r="K106" s="27"/>
      <c r="L106" s="27"/>
      <c r="M106" s="27"/>
      <c r="N106" s="31" t="str">
        <f>IFERROR(__xludf.DUMMYFUNCTION("importxml(C106,""//div[@class='educational-member-detail-body__sidebar-school-type-title']"")"),"#VALUE!")</f>
        <v>#VALUE!</v>
      </c>
      <c r="O106" s="27"/>
      <c r="P106" s="27"/>
      <c r="Q106" s="27"/>
      <c r="R106" s="27"/>
      <c r="S106" s="27" t="str">
        <f>IFERROR(__xludf.DUMMYFUNCTION("importxml(C106,""//div[@class='educational-member-detail-body__quote']"")"),"#VALUE!")</f>
        <v>#VALUE!</v>
      </c>
      <c r="T106" s="27" t="str">
        <f>IFERROR(__xludf.DUMMYFUNCTION("importxml(C106,""//div[@class='educational-member-detail-body__text']"")"),"#VALUE!")</f>
        <v>#VALUE!</v>
      </c>
    </row>
    <row r="107">
      <c r="A107" s="27"/>
      <c r="B107" s="25">
        <v>102.0</v>
      </c>
      <c r="C107" s="27"/>
      <c r="D107" s="27" t="str">
        <f>IFERROR(__xludf.DUMMYFUNCTION("importxml(C107,""//div[@class='educational-member-detail-hero__content']//h1[@class='educational-member-detail-hero__title']"")"),"#VALUE!")</f>
        <v>#VALUE!</v>
      </c>
      <c r="E107" s="27"/>
      <c r="F107" s="27" t="str">
        <f>IFERROR(__xludf.DUMMYFUNCTION("index(importxml(C107,""//div[@class='educational-member-detail-hero__info-text']""),1)"),"#VALUE!")</f>
        <v>#VALUE!</v>
      </c>
      <c r="G107" s="27" t="str">
        <f>IFERROR(__xludf.DUMMYFUNCTION("index(importxml(C107,""//div[@class='educational-member-detail-hero__info-text']""),2)"),"#VALUE!")</f>
        <v>#VALUE!</v>
      </c>
      <c r="H107" s="27" t="str">
        <f>IFERROR(__xludf.DUMMYFUNCTION("index(importxml(C107,""//div[@class='educational-member-detail-hero__info-text']""),3)"),"#VALUE!")</f>
        <v>#VALUE!</v>
      </c>
      <c r="I107" s="27"/>
      <c r="J107" s="27"/>
      <c r="K107" s="27"/>
      <c r="L107" s="27"/>
      <c r="M107" s="27"/>
      <c r="N107" s="31" t="str">
        <f>IFERROR(__xludf.DUMMYFUNCTION("importxml(C107,""//div[@class='educational-member-detail-body__sidebar-school-type-title']"")"),"#VALUE!")</f>
        <v>#VALUE!</v>
      </c>
      <c r="O107" s="27"/>
      <c r="P107" s="27"/>
      <c r="Q107" s="27"/>
      <c r="R107" s="27"/>
      <c r="S107" s="27" t="str">
        <f>IFERROR(__xludf.DUMMYFUNCTION("importxml(C107,""//div[@class='educational-member-detail-body__quote']"")"),"#VALUE!")</f>
        <v>#VALUE!</v>
      </c>
      <c r="T107" s="27" t="str">
        <f>IFERROR(__xludf.DUMMYFUNCTION("importxml(C107,""//div[@class='educational-member-detail-body__text']"")"),"#VALUE!")</f>
        <v>#VALUE!</v>
      </c>
    </row>
    <row r="108">
      <c r="A108" s="27"/>
      <c r="B108" s="25">
        <v>103.0</v>
      </c>
      <c r="C108" s="27"/>
      <c r="D108" s="27" t="str">
        <f>IFERROR(__xludf.DUMMYFUNCTION("importxml(C108,""//div[@class='educational-member-detail-hero__content']//h1[@class='educational-member-detail-hero__title']"")"),"#VALUE!")</f>
        <v>#VALUE!</v>
      </c>
      <c r="E108" s="27"/>
      <c r="F108" s="27" t="str">
        <f>IFERROR(__xludf.DUMMYFUNCTION("index(importxml(C108,""//div[@class='educational-member-detail-hero__info-text']""),1)"),"#VALUE!")</f>
        <v>#VALUE!</v>
      </c>
      <c r="G108" s="27" t="str">
        <f>IFERROR(__xludf.DUMMYFUNCTION("index(importxml(C108,""//div[@class='educational-member-detail-hero__info-text']""),2)"),"#VALUE!")</f>
        <v>#VALUE!</v>
      </c>
      <c r="H108" s="27" t="str">
        <f>IFERROR(__xludf.DUMMYFUNCTION("index(importxml(C108,""//div[@class='educational-member-detail-hero__info-text']""),3)"),"#VALUE!")</f>
        <v>#VALUE!</v>
      </c>
      <c r="I108" s="27"/>
      <c r="J108" s="27"/>
      <c r="K108" s="27"/>
      <c r="L108" s="27"/>
      <c r="M108" s="27"/>
      <c r="N108" s="31" t="str">
        <f>IFERROR(__xludf.DUMMYFUNCTION("importxml(C108,""//div[@class='educational-member-detail-body__sidebar-school-type-title']"")"),"#VALUE!")</f>
        <v>#VALUE!</v>
      </c>
      <c r="O108" s="27"/>
      <c r="P108" s="27"/>
      <c r="Q108" s="27"/>
      <c r="R108" s="27"/>
      <c r="S108" s="27" t="str">
        <f>IFERROR(__xludf.DUMMYFUNCTION("importxml(C108,""//div[@class='educational-member-detail-body__quote']"")"),"#VALUE!")</f>
        <v>#VALUE!</v>
      </c>
      <c r="T108" s="27" t="str">
        <f>IFERROR(__xludf.DUMMYFUNCTION("importxml(C108,""//div[@class='educational-member-detail-body__text']"")"),"#VALUE!")</f>
        <v>#VALUE!</v>
      </c>
    </row>
    <row r="109">
      <c r="A109" s="27"/>
      <c r="B109" s="25">
        <v>104.0</v>
      </c>
      <c r="C109" s="27"/>
      <c r="D109" s="27" t="str">
        <f>IFERROR(__xludf.DUMMYFUNCTION("importxml(C109,""//div[@class='educational-member-detail-hero__content']//h1[@class='educational-member-detail-hero__title']"")"),"#VALUE!")</f>
        <v>#VALUE!</v>
      </c>
      <c r="E109" s="27"/>
      <c r="F109" s="27" t="str">
        <f>IFERROR(__xludf.DUMMYFUNCTION("index(importxml(C109,""//div[@class='educational-member-detail-hero__info-text']""),1)"),"#VALUE!")</f>
        <v>#VALUE!</v>
      </c>
      <c r="G109" s="27" t="str">
        <f>IFERROR(__xludf.DUMMYFUNCTION("index(importxml(C109,""//div[@class='educational-member-detail-hero__info-text']""),2)"),"#VALUE!")</f>
        <v>#VALUE!</v>
      </c>
      <c r="H109" s="27" t="str">
        <f>IFERROR(__xludf.DUMMYFUNCTION("index(importxml(C109,""//div[@class='educational-member-detail-hero__info-text']""),3)"),"#VALUE!")</f>
        <v>#VALUE!</v>
      </c>
      <c r="I109" s="27"/>
      <c r="J109" s="27"/>
      <c r="K109" s="27"/>
      <c r="L109" s="27"/>
      <c r="M109" s="27"/>
      <c r="N109" s="31" t="str">
        <f>IFERROR(__xludf.DUMMYFUNCTION("importxml(C109,""//div[@class='educational-member-detail-body__sidebar-school-type-title']"")"),"#VALUE!")</f>
        <v>#VALUE!</v>
      </c>
      <c r="O109" s="27"/>
      <c r="P109" s="27"/>
      <c r="Q109" s="27"/>
      <c r="R109" s="27"/>
      <c r="S109" s="27" t="str">
        <f>IFERROR(__xludf.DUMMYFUNCTION("importxml(C109,""//div[@class='educational-member-detail-body__quote']"")"),"#VALUE!")</f>
        <v>#VALUE!</v>
      </c>
      <c r="T109" s="27" t="str">
        <f>IFERROR(__xludf.DUMMYFUNCTION("importxml(C109,""//div[@class='educational-member-detail-body__text']"")"),"#VALUE!")</f>
        <v>#VALUE!</v>
      </c>
    </row>
    <row r="110">
      <c r="A110" s="27"/>
      <c r="B110" s="25">
        <v>105.0</v>
      </c>
      <c r="C110" s="27"/>
      <c r="D110" s="27" t="str">
        <f>IFERROR(__xludf.DUMMYFUNCTION("importxml(C110,""//div[@class='educational-member-detail-hero__content']//h1[@class='educational-member-detail-hero__title']"")"),"#VALUE!")</f>
        <v>#VALUE!</v>
      </c>
      <c r="E110" s="27"/>
      <c r="F110" s="27" t="str">
        <f>IFERROR(__xludf.DUMMYFUNCTION("index(importxml(C110,""//div[@class='educational-member-detail-hero__info-text']""),1)"),"#VALUE!")</f>
        <v>#VALUE!</v>
      </c>
      <c r="G110" s="27" t="str">
        <f>IFERROR(__xludf.DUMMYFUNCTION("index(importxml(C110,""//div[@class='educational-member-detail-hero__info-text']""),2)"),"#VALUE!")</f>
        <v>#VALUE!</v>
      </c>
      <c r="H110" s="27" t="str">
        <f>IFERROR(__xludf.DUMMYFUNCTION("index(importxml(C110,""//div[@class='educational-member-detail-hero__info-text']""),3)"),"#VALUE!")</f>
        <v>#VALUE!</v>
      </c>
      <c r="I110" s="27"/>
      <c r="J110" s="27"/>
      <c r="K110" s="27"/>
      <c r="L110" s="27"/>
      <c r="M110" s="27"/>
      <c r="N110" s="31" t="str">
        <f>IFERROR(__xludf.DUMMYFUNCTION("importxml(C110,""//div[@class='educational-member-detail-body__sidebar-school-type-title']"")"),"#VALUE!")</f>
        <v>#VALUE!</v>
      </c>
      <c r="O110" s="27"/>
      <c r="P110" s="27"/>
      <c r="Q110" s="27"/>
      <c r="R110" s="27"/>
      <c r="S110" s="27" t="str">
        <f>IFERROR(__xludf.DUMMYFUNCTION("importxml(C110,""//div[@class='educational-member-detail-body__quote']"")"),"#VALUE!")</f>
        <v>#VALUE!</v>
      </c>
      <c r="T110" s="27" t="str">
        <f>IFERROR(__xludf.DUMMYFUNCTION("importxml(C110,""//div[@class='educational-member-detail-body__text']"")"),"#VALUE!")</f>
        <v>#VALUE!</v>
      </c>
    </row>
    <row r="111">
      <c r="A111" s="27"/>
      <c r="B111" s="25">
        <v>106.0</v>
      </c>
      <c r="C111" s="27"/>
      <c r="D111" s="27" t="str">
        <f>IFERROR(__xludf.DUMMYFUNCTION("importxml(C111,""//div[@class='educational-member-detail-hero__content']//h1[@class='educational-member-detail-hero__title']"")"),"#VALUE!")</f>
        <v>#VALUE!</v>
      </c>
      <c r="E111" s="27"/>
      <c r="F111" s="27" t="str">
        <f>IFERROR(__xludf.DUMMYFUNCTION("index(importxml(C111,""//div[@class='educational-member-detail-hero__info-text']""),1)"),"#VALUE!")</f>
        <v>#VALUE!</v>
      </c>
      <c r="G111" s="27" t="str">
        <f>IFERROR(__xludf.DUMMYFUNCTION("index(importxml(C111,""//div[@class='educational-member-detail-hero__info-text']""),2)"),"#VALUE!")</f>
        <v>#VALUE!</v>
      </c>
      <c r="H111" s="27" t="str">
        <f>IFERROR(__xludf.DUMMYFUNCTION("index(importxml(C111,""//div[@class='educational-member-detail-hero__info-text']""),3)"),"#VALUE!")</f>
        <v>#VALUE!</v>
      </c>
      <c r="I111" s="27"/>
      <c r="J111" s="27"/>
      <c r="K111" s="27"/>
      <c r="L111" s="27"/>
      <c r="M111" s="27"/>
      <c r="N111" s="31" t="str">
        <f>IFERROR(__xludf.DUMMYFUNCTION("importxml(C111,""//div[@class='educational-member-detail-body__sidebar-school-type-title']"")"),"#VALUE!")</f>
        <v>#VALUE!</v>
      </c>
      <c r="O111" s="27"/>
      <c r="P111" s="27"/>
      <c r="Q111" s="27"/>
      <c r="R111" s="27"/>
      <c r="S111" s="27" t="str">
        <f>IFERROR(__xludf.DUMMYFUNCTION("importxml(C111,""//div[@class='educational-member-detail-body__quote']"")"),"#VALUE!")</f>
        <v>#VALUE!</v>
      </c>
      <c r="T111" s="27" t="str">
        <f>IFERROR(__xludf.DUMMYFUNCTION("importxml(C111,""//div[@class='educational-member-detail-body__text']"")"),"#VALUE!")</f>
        <v>#VALUE!</v>
      </c>
    </row>
    <row r="112">
      <c r="A112" s="27"/>
      <c r="B112" s="25">
        <v>107.0</v>
      </c>
      <c r="C112" s="27"/>
      <c r="D112" s="27" t="str">
        <f>IFERROR(__xludf.DUMMYFUNCTION("importxml(C112,""//div[@class='educational-member-detail-hero__content']//h1[@class='educational-member-detail-hero__title']"")"),"#VALUE!")</f>
        <v>#VALUE!</v>
      </c>
      <c r="E112" s="27"/>
      <c r="F112" s="27" t="str">
        <f>IFERROR(__xludf.DUMMYFUNCTION("index(importxml(C112,""//div[@class='educational-member-detail-hero__info-text']""),1)"),"#VALUE!")</f>
        <v>#VALUE!</v>
      </c>
      <c r="G112" s="27" t="str">
        <f>IFERROR(__xludf.DUMMYFUNCTION("index(importxml(C112,""//div[@class='educational-member-detail-hero__info-text']""),2)"),"#VALUE!")</f>
        <v>#VALUE!</v>
      </c>
      <c r="H112" s="27" t="str">
        <f>IFERROR(__xludf.DUMMYFUNCTION("index(importxml(C112,""//div[@class='educational-member-detail-hero__info-text']""),3)"),"#VALUE!")</f>
        <v>#VALUE!</v>
      </c>
      <c r="I112" s="27"/>
      <c r="J112" s="27"/>
      <c r="K112" s="27"/>
      <c r="L112" s="27"/>
      <c r="M112" s="27"/>
      <c r="N112" s="31" t="str">
        <f>IFERROR(__xludf.DUMMYFUNCTION("importxml(C112,""//div[@class='educational-member-detail-body__sidebar-school-type-title']"")"),"#VALUE!")</f>
        <v>#VALUE!</v>
      </c>
      <c r="O112" s="27"/>
      <c r="P112" s="27"/>
      <c r="Q112" s="27"/>
      <c r="R112" s="27"/>
      <c r="S112" s="27" t="str">
        <f>IFERROR(__xludf.DUMMYFUNCTION("importxml(C112,""//div[@class='educational-member-detail-body__quote']"")"),"#VALUE!")</f>
        <v>#VALUE!</v>
      </c>
      <c r="T112" s="27" t="str">
        <f>IFERROR(__xludf.DUMMYFUNCTION("importxml(C112,""//div[@class='educational-member-detail-body__text']"")"),"#VALUE!")</f>
        <v>#VALUE!</v>
      </c>
    </row>
    <row r="113">
      <c r="A113" s="27"/>
      <c r="B113" s="25">
        <v>108.0</v>
      </c>
      <c r="C113" s="27"/>
      <c r="D113" s="27" t="str">
        <f>IFERROR(__xludf.DUMMYFUNCTION("importxml(C113,""//div[@class='educational-member-detail-hero__content']//h1[@class='educational-member-detail-hero__title']"")"),"#VALUE!")</f>
        <v>#VALUE!</v>
      </c>
      <c r="E113" s="27"/>
      <c r="F113" s="27" t="str">
        <f>IFERROR(__xludf.DUMMYFUNCTION("index(importxml(C113,""//div[@class='educational-member-detail-hero__info-text']""),1)"),"#VALUE!")</f>
        <v>#VALUE!</v>
      </c>
      <c r="G113" s="27" t="str">
        <f>IFERROR(__xludf.DUMMYFUNCTION("index(importxml(C113,""//div[@class='educational-member-detail-hero__info-text']""),2)"),"#VALUE!")</f>
        <v>#VALUE!</v>
      </c>
      <c r="H113" s="27" t="str">
        <f>IFERROR(__xludf.DUMMYFUNCTION("index(importxml(C113,""//div[@class='educational-member-detail-hero__info-text']""),3)"),"#VALUE!")</f>
        <v>#VALUE!</v>
      </c>
      <c r="I113" s="27"/>
      <c r="J113" s="27"/>
      <c r="K113" s="27"/>
      <c r="L113" s="27"/>
      <c r="M113" s="27"/>
      <c r="N113" s="31" t="str">
        <f>IFERROR(__xludf.DUMMYFUNCTION("importxml(C113,""//div[@class='educational-member-detail-body__sidebar-school-type-title']"")"),"#VALUE!")</f>
        <v>#VALUE!</v>
      </c>
      <c r="O113" s="27"/>
      <c r="P113" s="27"/>
      <c r="Q113" s="27"/>
      <c r="R113" s="27"/>
      <c r="S113" s="27" t="str">
        <f>IFERROR(__xludf.DUMMYFUNCTION("importxml(C113,""//div[@class='educational-member-detail-body__quote']"")"),"#VALUE!")</f>
        <v>#VALUE!</v>
      </c>
      <c r="T113" s="27" t="str">
        <f>IFERROR(__xludf.DUMMYFUNCTION("importxml(C113,""//div[@class='educational-member-detail-body__text']"")"),"#VALUE!")</f>
        <v>#VALUE!</v>
      </c>
    </row>
    <row r="114">
      <c r="A114" s="27"/>
      <c r="B114" s="25">
        <v>109.0</v>
      </c>
      <c r="C114" s="27"/>
      <c r="D114" s="27" t="str">
        <f>IFERROR(__xludf.DUMMYFUNCTION("importxml(C114,""//div[@class='educational-member-detail-hero__content']//h1[@class='educational-member-detail-hero__title']"")"),"#VALUE!")</f>
        <v>#VALUE!</v>
      </c>
      <c r="E114" s="27"/>
      <c r="F114" s="27" t="str">
        <f>IFERROR(__xludf.DUMMYFUNCTION("index(importxml(C114,""//div[@class='educational-member-detail-hero__info-text']""),1)"),"#VALUE!")</f>
        <v>#VALUE!</v>
      </c>
      <c r="G114" s="27" t="str">
        <f>IFERROR(__xludf.DUMMYFUNCTION("index(importxml(C114,""//div[@class='educational-member-detail-hero__info-text']""),2)"),"#VALUE!")</f>
        <v>#VALUE!</v>
      </c>
      <c r="H114" s="27" t="str">
        <f>IFERROR(__xludf.DUMMYFUNCTION("index(importxml(C114,""//div[@class='educational-member-detail-hero__info-text']""),3)"),"#VALUE!")</f>
        <v>#VALUE!</v>
      </c>
      <c r="I114" s="27"/>
      <c r="J114" s="27"/>
      <c r="K114" s="27"/>
      <c r="L114" s="27"/>
      <c r="M114" s="27"/>
      <c r="N114" s="31" t="str">
        <f>IFERROR(__xludf.DUMMYFUNCTION("importxml(C114,""//div[@class='educational-member-detail-body__sidebar-school-type-title']"")"),"#VALUE!")</f>
        <v>#VALUE!</v>
      </c>
      <c r="O114" s="27"/>
      <c r="P114" s="27"/>
      <c r="Q114" s="27"/>
      <c r="R114" s="27"/>
      <c r="S114" s="27" t="str">
        <f>IFERROR(__xludf.DUMMYFUNCTION("importxml(C114,""//div[@class='educational-member-detail-body__quote']"")"),"#VALUE!")</f>
        <v>#VALUE!</v>
      </c>
      <c r="T114" s="27" t="str">
        <f>IFERROR(__xludf.DUMMYFUNCTION("importxml(C114,""//div[@class='educational-member-detail-body__text']"")"),"#VALUE!")</f>
        <v>#VALUE!</v>
      </c>
    </row>
    <row r="115">
      <c r="A115" s="27"/>
      <c r="B115" s="25">
        <v>110.0</v>
      </c>
      <c r="C115" s="27"/>
      <c r="D115" s="27" t="str">
        <f>IFERROR(__xludf.DUMMYFUNCTION("importxml(C115,""//div[@class='educational-member-detail-hero__content']//h1[@class='educational-member-detail-hero__title']"")"),"#VALUE!")</f>
        <v>#VALUE!</v>
      </c>
      <c r="E115" s="27"/>
      <c r="F115" s="27" t="str">
        <f>IFERROR(__xludf.DUMMYFUNCTION("index(importxml(C115,""//div[@class='educational-member-detail-hero__info-text']""),1)"),"#VALUE!")</f>
        <v>#VALUE!</v>
      </c>
      <c r="G115" s="27" t="str">
        <f>IFERROR(__xludf.DUMMYFUNCTION("index(importxml(C115,""//div[@class='educational-member-detail-hero__info-text']""),2)"),"#VALUE!")</f>
        <v>#VALUE!</v>
      </c>
      <c r="H115" s="27" t="str">
        <f>IFERROR(__xludf.DUMMYFUNCTION("index(importxml(C115,""//div[@class='educational-member-detail-hero__info-text']""),3)"),"#VALUE!")</f>
        <v>#VALUE!</v>
      </c>
      <c r="I115" s="27"/>
      <c r="J115" s="27"/>
      <c r="K115" s="27"/>
      <c r="L115" s="27"/>
      <c r="M115" s="27"/>
      <c r="N115" s="31" t="str">
        <f>IFERROR(__xludf.DUMMYFUNCTION("importxml(C115,""//div[@class='educational-member-detail-body__sidebar-school-type-title']"")"),"#VALUE!")</f>
        <v>#VALUE!</v>
      </c>
      <c r="O115" s="27"/>
      <c r="P115" s="27"/>
      <c r="Q115" s="27"/>
      <c r="R115" s="27"/>
      <c r="S115" s="27" t="str">
        <f>IFERROR(__xludf.DUMMYFUNCTION("importxml(C115,""//div[@class='educational-member-detail-body__quote']"")"),"#VALUE!")</f>
        <v>#VALUE!</v>
      </c>
      <c r="T115" s="27" t="str">
        <f>IFERROR(__xludf.DUMMYFUNCTION("importxml(C115,""//div[@class='educational-member-detail-body__text']"")"),"#VALUE!")</f>
        <v>#VALUE!</v>
      </c>
    </row>
    <row r="116">
      <c r="A116" s="27"/>
      <c r="B116" s="25">
        <v>111.0</v>
      </c>
      <c r="C116" s="27"/>
      <c r="D116" s="27" t="str">
        <f>IFERROR(__xludf.DUMMYFUNCTION("importxml(C116,""//div[@class='educational-member-detail-hero__content']//h1[@class='educational-member-detail-hero__title']"")"),"#VALUE!")</f>
        <v>#VALUE!</v>
      </c>
      <c r="E116" s="27"/>
      <c r="F116" s="27" t="str">
        <f>IFERROR(__xludf.DUMMYFUNCTION("index(importxml(C116,""//div[@class='educational-member-detail-hero__info-text']""),1)"),"#VALUE!")</f>
        <v>#VALUE!</v>
      </c>
      <c r="G116" s="27" t="str">
        <f>IFERROR(__xludf.DUMMYFUNCTION("index(importxml(C116,""//div[@class='educational-member-detail-hero__info-text']""),2)"),"#VALUE!")</f>
        <v>#VALUE!</v>
      </c>
      <c r="H116" s="27" t="str">
        <f>IFERROR(__xludf.DUMMYFUNCTION("index(importxml(C116,""//div[@class='educational-member-detail-hero__info-text']""),3)"),"#VALUE!")</f>
        <v>#VALUE!</v>
      </c>
      <c r="I116" s="27"/>
      <c r="J116" s="27"/>
      <c r="K116" s="27"/>
      <c r="L116" s="27"/>
      <c r="M116" s="27"/>
      <c r="N116" s="31" t="str">
        <f>IFERROR(__xludf.DUMMYFUNCTION("importxml(C116,""//div[@class='educational-member-detail-body__sidebar-school-type-title']"")"),"#VALUE!")</f>
        <v>#VALUE!</v>
      </c>
      <c r="O116" s="27"/>
      <c r="P116" s="27"/>
      <c r="Q116" s="27"/>
      <c r="R116" s="27"/>
      <c r="S116" s="27" t="str">
        <f>IFERROR(__xludf.DUMMYFUNCTION("importxml(C116,""//div[@class='educational-member-detail-body__quote']"")"),"#VALUE!")</f>
        <v>#VALUE!</v>
      </c>
      <c r="T116" s="27" t="str">
        <f>IFERROR(__xludf.DUMMYFUNCTION("importxml(C116,""//div[@class='educational-member-detail-body__text']"")"),"#VALUE!")</f>
        <v>#VALUE!</v>
      </c>
    </row>
    <row r="117">
      <c r="A117" s="27"/>
      <c r="B117" s="25">
        <v>112.0</v>
      </c>
      <c r="C117" s="27"/>
      <c r="D117" s="27" t="str">
        <f>IFERROR(__xludf.DUMMYFUNCTION("importxml(C117,""//div[@class='educational-member-detail-hero__content']//h1[@class='educational-member-detail-hero__title']"")"),"#VALUE!")</f>
        <v>#VALUE!</v>
      </c>
      <c r="E117" s="27"/>
      <c r="F117" s="27" t="str">
        <f>IFERROR(__xludf.DUMMYFUNCTION("index(importxml(C117,""//div[@class='educational-member-detail-hero__info-text']""),1)"),"#VALUE!")</f>
        <v>#VALUE!</v>
      </c>
      <c r="G117" s="27" t="str">
        <f>IFERROR(__xludf.DUMMYFUNCTION("index(importxml(C117,""//div[@class='educational-member-detail-hero__info-text']""),2)"),"#VALUE!")</f>
        <v>#VALUE!</v>
      </c>
      <c r="H117" s="27" t="str">
        <f>IFERROR(__xludf.DUMMYFUNCTION("index(importxml(C117,""//div[@class='educational-member-detail-hero__info-text']""),3)"),"#VALUE!")</f>
        <v>#VALUE!</v>
      </c>
      <c r="I117" s="27"/>
      <c r="J117" s="27"/>
      <c r="K117" s="27"/>
      <c r="L117" s="27"/>
      <c r="M117" s="27"/>
      <c r="N117" s="31" t="str">
        <f>IFERROR(__xludf.DUMMYFUNCTION("importxml(C117,""//div[@class='educational-member-detail-body__sidebar-school-type-title']"")"),"#VALUE!")</f>
        <v>#VALUE!</v>
      </c>
      <c r="O117" s="27"/>
      <c r="P117" s="27"/>
      <c r="Q117" s="27"/>
      <c r="R117" s="27"/>
      <c r="S117" s="27" t="str">
        <f>IFERROR(__xludf.DUMMYFUNCTION("importxml(C117,""//div[@class='educational-member-detail-body__quote']"")"),"#VALUE!")</f>
        <v>#VALUE!</v>
      </c>
      <c r="T117" s="27" t="str">
        <f>IFERROR(__xludf.DUMMYFUNCTION("importxml(C117,""//div[@class='educational-member-detail-body__text']"")"),"#VALUE!")</f>
        <v>#VALUE!</v>
      </c>
    </row>
    <row r="118">
      <c r="A118" s="27"/>
      <c r="B118" s="25">
        <v>113.0</v>
      </c>
      <c r="C118" s="27"/>
      <c r="D118" s="27" t="str">
        <f>IFERROR(__xludf.DUMMYFUNCTION("importxml(C118,""//div[@class='educational-member-detail-hero__content']//h1[@class='educational-member-detail-hero__title']"")"),"#VALUE!")</f>
        <v>#VALUE!</v>
      </c>
      <c r="E118" s="27"/>
      <c r="F118" s="27" t="str">
        <f>IFERROR(__xludf.DUMMYFUNCTION("index(importxml(C118,""//div[@class='educational-member-detail-hero__info-text']""),1)"),"#VALUE!")</f>
        <v>#VALUE!</v>
      </c>
      <c r="G118" s="27" t="str">
        <f>IFERROR(__xludf.DUMMYFUNCTION("index(importxml(C118,""//div[@class='educational-member-detail-hero__info-text']""),2)"),"#VALUE!")</f>
        <v>#VALUE!</v>
      </c>
      <c r="H118" s="27" t="str">
        <f>IFERROR(__xludf.DUMMYFUNCTION("index(importxml(C118,""//div[@class='educational-member-detail-hero__info-text']""),3)"),"#VALUE!")</f>
        <v>#VALUE!</v>
      </c>
      <c r="I118" s="27"/>
      <c r="J118" s="27"/>
      <c r="K118" s="27"/>
      <c r="L118" s="27"/>
      <c r="M118" s="27"/>
      <c r="N118" s="31" t="str">
        <f>IFERROR(__xludf.DUMMYFUNCTION("importxml(C118,""//div[@class='educational-member-detail-body__sidebar-school-type-title']"")"),"#VALUE!")</f>
        <v>#VALUE!</v>
      </c>
      <c r="O118" s="27"/>
      <c r="P118" s="27"/>
      <c r="Q118" s="27"/>
      <c r="R118" s="27"/>
      <c r="S118" s="27" t="str">
        <f>IFERROR(__xludf.DUMMYFUNCTION("importxml(C118,""//div[@class='educational-member-detail-body__quote']"")"),"#VALUE!")</f>
        <v>#VALUE!</v>
      </c>
      <c r="T118" s="27" t="str">
        <f>IFERROR(__xludf.DUMMYFUNCTION("importxml(C118,""//div[@class='educational-member-detail-body__text']"")"),"#VALUE!")</f>
        <v>#VALUE!</v>
      </c>
    </row>
    <row r="119">
      <c r="A119" s="27"/>
      <c r="B119" s="25">
        <v>114.0</v>
      </c>
      <c r="C119" s="27"/>
      <c r="D119" s="27" t="str">
        <f>IFERROR(__xludf.DUMMYFUNCTION("importxml(C119,""//div[@class='educational-member-detail-hero__content']//h1[@class='educational-member-detail-hero__title']"")"),"#VALUE!")</f>
        <v>#VALUE!</v>
      </c>
      <c r="E119" s="27"/>
      <c r="F119" s="27" t="str">
        <f>IFERROR(__xludf.DUMMYFUNCTION("index(importxml(C119,""//div[@class='educational-member-detail-hero__info-text']""),1)"),"#VALUE!")</f>
        <v>#VALUE!</v>
      </c>
      <c r="G119" s="27" t="str">
        <f>IFERROR(__xludf.DUMMYFUNCTION("index(importxml(C119,""//div[@class='educational-member-detail-hero__info-text']""),2)"),"#VALUE!")</f>
        <v>#VALUE!</v>
      </c>
      <c r="H119" s="27" t="str">
        <f>IFERROR(__xludf.DUMMYFUNCTION("index(importxml(C119,""//div[@class='educational-member-detail-hero__info-text']""),3)"),"#VALUE!")</f>
        <v>#VALUE!</v>
      </c>
      <c r="I119" s="27"/>
      <c r="J119" s="27"/>
      <c r="K119" s="27"/>
      <c r="L119" s="27"/>
      <c r="M119" s="27"/>
      <c r="N119" s="31" t="str">
        <f>IFERROR(__xludf.DUMMYFUNCTION("importxml(C119,""//div[@class='educational-member-detail-body__sidebar-school-type-title']"")"),"#VALUE!")</f>
        <v>#VALUE!</v>
      </c>
      <c r="O119" s="27"/>
      <c r="P119" s="27"/>
      <c r="Q119" s="27"/>
      <c r="R119" s="27"/>
      <c r="S119" s="27" t="str">
        <f>IFERROR(__xludf.DUMMYFUNCTION("importxml(C119,""//div[@class='educational-member-detail-body__quote']"")"),"#VALUE!")</f>
        <v>#VALUE!</v>
      </c>
      <c r="T119" s="27" t="str">
        <f>IFERROR(__xludf.DUMMYFUNCTION("importxml(C119,""//div[@class='educational-member-detail-body__text']"")"),"#VALUE!")</f>
        <v>#VALUE!</v>
      </c>
    </row>
    <row r="120">
      <c r="A120" s="27"/>
      <c r="B120" s="25">
        <v>115.0</v>
      </c>
      <c r="C120" s="27"/>
      <c r="D120" s="27" t="str">
        <f>IFERROR(__xludf.DUMMYFUNCTION("importxml(C120,""//div[@class='educational-member-detail-hero__content']//h1[@class='educational-member-detail-hero__title']"")"),"#VALUE!")</f>
        <v>#VALUE!</v>
      </c>
      <c r="E120" s="27"/>
      <c r="F120" s="27" t="str">
        <f>IFERROR(__xludf.DUMMYFUNCTION("index(importxml(C120,""//div[@class='educational-member-detail-hero__info-text']""),1)"),"#VALUE!")</f>
        <v>#VALUE!</v>
      </c>
      <c r="G120" s="27" t="str">
        <f>IFERROR(__xludf.DUMMYFUNCTION("index(importxml(C120,""//div[@class='educational-member-detail-hero__info-text']""),2)"),"#VALUE!")</f>
        <v>#VALUE!</v>
      </c>
      <c r="H120" s="27" t="str">
        <f>IFERROR(__xludf.DUMMYFUNCTION("index(importxml(C120,""//div[@class='educational-member-detail-hero__info-text']""),3)"),"#VALUE!")</f>
        <v>#VALUE!</v>
      </c>
      <c r="I120" s="27"/>
      <c r="J120" s="27"/>
      <c r="K120" s="27"/>
      <c r="L120" s="27"/>
      <c r="M120" s="27"/>
      <c r="N120" s="31" t="str">
        <f>IFERROR(__xludf.DUMMYFUNCTION("importxml(C120,""//div[@class='educational-member-detail-body__sidebar-school-type-title']"")"),"#VALUE!")</f>
        <v>#VALUE!</v>
      </c>
      <c r="O120" s="27"/>
      <c r="P120" s="27"/>
      <c r="Q120" s="27"/>
      <c r="R120" s="27"/>
      <c r="S120" s="27" t="str">
        <f>IFERROR(__xludf.DUMMYFUNCTION("importxml(C120,""//div[@class='educational-member-detail-body__quote']"")"),"#VALUE!")</f>
        <v>#VALUE!</v>
      </c>
      <c r="T120" s="27" t="str">
        <f>IFERROR(__xludf.DUMMYFUNCTION("importxml(C120,""//div[@class='educational-member-detail-body__text']"")"),"#VALUE!")</f>
        <v>#VALUE!</v>
      </c>
    </row>
    <row r="121">
      <c r="A121" s="27"/>
      <c r="B121" s="25">
        <v>116.0</v>
      </c>
      <c r="C121" s="27"/>
      <c r="D121" s="27" t="str">
        <f>IFERROR(__xludf.DUMMYFUNCTION("importxml(C121,""//div[@class='educational-member-detail-hero__content']//h1[@class='educational-member-detail-hero__title']"")"),"#VALUE!")</f>
        <v>#VALUE!</v>
      </c>
      <c r="E121" s="27"/>
      <c r="F121" s="27" t="str">
        <f>IFERROR(__xludf.DUMMYFUNCTION("index(importxml(C121,""//div[@class='educational-member-detail-hero__info-text']""),1)"),"#VALUE!")</f>
        <v>#VALUE!</v>
      </c>
      <c r="G121" s="27" t="str">
        <f>IFERROR(__xludf.DUMMYFUNCTION("index(importxml(C121,""//div[@class='educational-member-detail-hero__info-text']""),2)"),"#VALUE!")</f>
        <v>#VALUE!</v>
      </c>
      <c r="H121" s="27" t="str">
        <f>IFERROR(__xludf.DUMMYFUNCTION("index(importxml(C121,""//div[@class='educational-member-detail-hero__info-text']""),3)"),"#VALUE!")</f>
        <v>#VALUE!</v>
      </c>
      <c r="I121" s="27"/>
      <c r="J121" s="27"/>
      <c r="K121" s="27"/>
      <c r="L121" s="27"/>
      <c r="M121" s="27"/>
      <c r="N121" s="31" t="str">
        <f>IFERROR(__xludf.DUMMYFUNCTION("importxml(C121,""//div[@class='educational-member-detail-body__sidebar-school-type-title']"")"),"#VALUE!")</f>
        <v>#VALUE!</v>
      </c>
      <c r="O121" s="27"/>
      <c r="P121" s="27"/>
      <c r="Q121" s="27"/>
      <c r="R121" s="27"/>
      <c r="S121" s="27" t="str">
        <f>IFERROR(__xludf.DUMMYFUNCTION("importxml(C121,""//div[@class='educational-member-detail-body__quote']"")"),"#VALUE!")</f>
        <v>#VALUE!</v>
      </c>
      <c r="T121" s="27" t="str">
        <f>IFERROR(__xludf.DUMMYFUNCTION("importxml(C121,""//div[@class='educational-member-detail-body__text']"")"),"#VALUE!")</f>
        <v>#VALUE!</v>
      </c>
    </row>
    <row r="122">
      <c r="A122" s="27"/>
      <c r="B122" s="25">
        <v>117.0</v>
      </c>
      <c r="C122" s="27"/>
      <c r="D122" s="27" t="str">
        <f>IFERROR(__xludf.DUMMYFUNCTION("importxml(C122,""//div[@class='educational-member-detail-hero__content']//h1[@class='educational-member-detail-hero__title']"")"),"#VALUE!")</f>
        <v>#VALUE!</v>
      </c>
      <c r="E122" s="27"/>
      <c r="F122" s="27" t="str">
        <f>IFERROR(__xludf.DUMMYFUNCTION("index(importxml(C122,""//div[@class='educational-member-detail-hero__info-text']""),1)"),"#VALUE!")</f>
        <v>#VALUE!</v>
      </c>
      <c r="G122" s="27" t="str">
        <f>IFERROR(__xludf.DUMMYFUNCTION("index(importxml(C122,""//div[@class='educational-member-detail-hero__info-text']""),2)"),"#VALUE!")</f>
        <v>#VALUE!</v>
      </c>
      <c r="H122" s="27" t="str">
        <f>IFERROR(__xludf.DUMMYFUNCTION("index(importxml(C122,""//div[@class='educational-member-detail-hero__info-text']""),3)"),"#VALUE!")</f>
        <v>#VALUE!</v>
      </c>
      <c r="I122" s="27"/>
      <c r="J122" s="27"/>
      <c r="K122" s="27"/>
      <c r="L122" s="27"/>
      <c r="M122" s="27"/>
      <c r="N122" s="31" t="str">
        <f>IFERROR(__xludf.DUMMYFUNCTION("importxml(C122,""//div[@class='educational-member-detail-body__sidebar-school-type-title']"")"),"#VALUE!")</f>
        <v>#VALUE!</v>
      </c>
      <c r="O122" s="27"/>
      <c r="P122" s="27"/>
      <c r="Q122" s="27"/>
      <c r="R122" s="27"/>
      <c r="S122" s="27" t="str">
        <f>IFERROR(__xludf.DUMMYFUNCTION("importxml(C122,""//div[@class='educational-member-detail-body__quote']"")"),"#VALUE!")</f>
        <v>#VALUE!</v>
      </c>
      <c r="T122" s="27" t="str">
        <f>IFERROR(__xludf.DUMMYFUNCTION("importxml(C122,""//div[@class='educational-member-detail-body__text']"")"),"#VALUE!")</f>
        <v>#VALUE!</v>
      </c>
    </row>
    <row r="123">
      <c r="A123" s="27"/>
      <c r="B123" s="25">
        <v>118.0</v>
      </c>
      <c r="C123" s="27"/>
      <c r="D123" s="27" t="str">
        <f>IFERROR(__xludf.DUMMYFUNCTION("importxml(C123,""//div[@class='educational-member-detail-hero__content']//h1[@class='educational-member-detail-hero__title']"")"),"#VALUE!")</f>
        <v>#VALUE!</v>
      </c>
      <c r="E123" s="27"/>
      <c r="F123" s="27" t="str">
        <f>IFERROR(__xludf.DUMMYFUNCTION("index(importxml(C123,""//div[@class='educational-member-detail-hero__info-text']""),1)"),"#VALUE!")</f>
        <v>#VALUE!</v>
      </c>
      <c r="G123" s="27" t="str">
        <f>IFERROR(__xludf.DUMMYFUNCTION("index(importxml(C123,""//div[@class='educational-member-detail-hero__info-text']""),2)"),"#VALUE!")</f>
        <v>#VALUE!</v>
      </c>
      <c r="H123" s="27" t="str">
        <f>IFERROR(__xludf.DUMMYFUNCTION("index(importxml(C123,""//div[@class='educational-member-detail-hero__info-text']""),3)"),"#VALUE!")</f>
        <v>#VALUE!</v>
      </c>
      <c r="I123" s="27"/>
      <c r="J123" s="27"/>
      <c r="K123" s="27"/>
      <c r="L123" s="27"/>
      <c r="M123" s="27"/>
      <c r="N123" s="31" t="str">
        <f>IFERROR(__xludf.DUMMYFUNCTION("importxml(C123,""//div[@class='educational-member-detail-body__sidebar-school-type-title']"")"),"#VALUE!")</f>
        <v>#VALUE!</v>
      </c>
      <c r="O123" s="27"/>
      <c r="P123" s="27"/>
      <c r="Q123" s="27"/>
      <c r="R123" s="27"/>
      <c r="S123" s="27" t="str">
        <f>IFERROR(__xludf.DUMMYFUNCTION("importxml(C123,""//div[@class='educational-member-detail-body__quote']"")"),"#VALUE!")</f>
        <v>#VALUE!</v>
      </c>
      <c r="T123" s="27" t="str">
        <f>IFERROR(__xludf.DUMMYFUNCTION("importxml(C123,""//div[@class='educational-member-detail-body__text']"")"),"#VALUE!")</f>
        <v>#VALUE!</v>
      </c>
    </row>
    <row r="124">
      <c r="A124" s="27"/>
      <c r="B124" s="25">
        <v>119.0</v>
      </c>
      <c r="C124" s="27"/>
      <c r="D124" s="27" t="str">
        <f>IFERROR(__xludf.DUMMYFUNCTION("importxml(C124,""//div[@class='educational-member-detail-hero__content']//h1[@class='educational-member-detail-hero__title']"")"),"#VALUE!")</f>
        <v>#VALUE!</v>
      </c>
      <c r="E124" s="27"/>
      <c r="F124" s="27" t="str">
        <f>IFERROR(__xludf.DUMMYFUNCTION("index(importxml(C124,""//div[@class='educational-member-detail-hero__info-text']""),1)"),"#VALUE!")</f>
        <v>#VALUE!</v>
      </c>
      <c r="G124" s="27" t="str">
        <f>IFERROR(__xludf.DUMMYFUNCTION("index(importxml(C124,""//div[@class='educational-member-detail-hero__info-text']""),2)"),"#VALUE!")</f>
        <v>#VALUE!</v>
      </c>
      <c r="H124" s="27" t="str">
        <f>IFERROR(__xludf.DUMMYFUNCTION("index(importxml(C124,""//div[@class='educational-member-detail-hero__info-text']""),3)"),"#VALUE!")</f>
        <v>#VALUE!</v>
      </c>
      <c r="I124" s="27"/>
      <c r="J124" s="27"/>
      <c r="K124" s="27"/>
      <c r="L124" s="27"/>
      <c r="M124" s="27"/>
      <c r="N124" s="31" t="str">
        <f>IFERROR(__xludf.DUMMYFUNCTION("importxml(C124,""//div[@class='educational-member-detail-body__sidebar-school-type-title']"")"),"#VALUE!")</f>
        <v>#VALUE!</v>
      </c>
      <c r="O124" s="27"/>
      <c r="P124" s="27"/>
      <c r="Q124" s="27"/>
      <c r="R124" s="27"/>
      <c r="S124" s="27" t="str">
        <f>IFERROR(__xludf.DUMMYFUNCTION("importxml(C124,""//div[@class='educational-member-detail-body__quote']"")"),"#VALUE!")</f>
        <v>#VALUE!</v>
      </c>
      <c r="T124" s="27" t="str">
        <f>IFERROR(__xludf.DUMMYFUNCTION("importxml(C124,""//div[@class='educational-member-detail-body__text']"")"),"#VALUE!")</f>
        <v>#VALUE!</v>
      </c>
    </row>
    <row r="125">
      <c r="A125" s="27"/>
      <c r="B125" s="25">
        <v>120.0</v>
      </c>
      <c r="C125" s="27"/>
      <c r="D125" s="27" t="str">
        <f>IFERROR(__xludf.DUMMYFUNCTION("importxml(C125,""//div[@class='educational-member-detail-hero__content']//h1[@class='educational-member-detail-hero__title']"")"),"#VALUE!")</f>
        <v>#VALUE!</v>
      </c>
      <c r="E125" s="27"/>
      <c r="F125" s="27" t="str">
        <f>IFERROR(__xludf.DUMMYFUNCTION("index(importxml(C125,""//div[@class='educational-member-detail-hero__info-text']""),1)"),"#VALUE!")</f>
        <v>#VALUE!</v>
      </c>
      <c r="G125" s="27" t="str">
        <f>IFERROR(__xludf.DUMMYFUNCTION("index(importxml(C125,""//div[@class='educational-member-detail-hero__info-text']""),2)"),"#VALUE!")</f>
        <v>#VALUE!</v>
      </c>
      <c r="H125" s="27" t="str">
        <f>IFERROR(__xludf.DUMMYFUNCTION("index(importxml(C125,""//div[@class='educational-member-detail-hero__info-text']""),3)"),"#VALUE!")</f>
        <v>#VALUE!</v>
      </c>
      <c r="I125" s="27"/>
      <c r="J125" s="27"/>
      <c r="K125" s="27"/>
      <c r="L125" s="27"/>
      <c r="M125" s="27"/>
      <c r="N125" s="31" t="str">
        <f>IFERROR(__xludf.DUMMYFUNCTION("importxml(C125,""//div[@class='educational-member-detail-body__sidebar-school-type-title']"")"),"#VALUE!")</f>
        <v>#VALUE!</v>
      </c>
      <c r="O125" s="27"/>
      <c r="P125" s="27"/>
      <c r="Q125" s="27"/>
      <c r="R125" s="27"/>
      <c r="S125" s="27" t="str">
        <f>IFERROR(__xludf.DUMMYFUNCTION("importxml(C125,""//div[@class='educational-member-detail-body__quote']"")"),"#VALUE!")</f>
        <v>#VALUE!</v>
      </c>
      <c r="T125" s="27" t="str">
        <f>IFERROR(__xludf.DUMMYFUNCTION("importxml(C125,""//div[@class='educational-member-detail-body__text']"")"),"#VALUE!")</f>
        <v>#VALUE!</v>
      </c>
    </row>
    <row r="126">
      <c r="A126" s="27"/>
      <c r="B126" s="25">
        <v>121.0</v>
      </c>
      <c r="C126" s="27"/>
      <c r="D126" s="27" t="str">
        <f>IFERROR(__xludf.DUMMYFUNCTION("importxml(C126,""//div[@class='educational-member-detail-hero__content']//h1[@class='educational-member-detail-hero__title']"")"),"#VALUE!")</f>
        <v>#VALUE!</v>
      </c>
      <c r="E126" s="27"/>
      <c r="F126" s="27" t="str">
        <f>IFERROR(__xludf.DUMMYFUNCTION("index(importxml(C126,""//div[@class='educational-member-detail-hero__info-text']""),1)"),"#VALUE!")</f>
        <v>#VALUE!</v>
      </c>
      <c r="G126" s="27" t="str">
        <f>IFERROR(__xludf.DUMMYFUNCTION("index(importxml(C126,""//div[@class='educational-member-detail-hero__info-text']""),2)"),"#VALUE!")</f>
        <v>#VALUE!</v>
      </c>
      <c r="H126" s="27" t="str">
        <f>IFERROR(__xludf.DUMMYFUNCTION("index(importxml(C126,""//div[@class='educational-member-detail-hero__info-text']""),3)"),"#VALUE!")</f>
        <v>#VALUE!</v>
      </c>
      <c r="I126" s="27"/>
      <c r="J126" s="27"/>
      <c r="K126" s="27"/>
      <c r="L126" s="27"/>
      <c r="M126" s="27"/>
      <c r="N126" s="31" t="str">
        <f>IFERROR(__xludf.DUMMYFUNCTION("importxml(C126,""//div[@class='educational-member-detail-body__sidebar-school-type-title']"")"),"#VALUE!")</f>
        <v>#VALUE!</v>
      </c>
      <c r="O126" s="27"/>
      <c r="P126" s="27"/>
      <c r="Q126" s="27"/>
      <c r="R126" s="27"/>
      <c r="S126" s="27" t="str">
        <f>IFERROR(__xludf.DUMMYFUNCTION("importxml(C126,""//div[@class='educational-member-detail-body__quote']"")"),"#VALUE!")</f>
        <v>#VALUE!</v>
      </c>
      <c r="T126" s="27" t="str">
        <f>IFERROR(__xludf.DUMMYFUNCTION("importxml(C126,""//div[@class='educational-member-detail-body__text']"")"),"#VALUE!")</f>
        <v>#VALUE!</v>
      </c>
    </row>
    <row r="127">
      <c r="A127" s="27"/>
      <c r="B127" s="25">
        <v>122.0</v>
      </c>
      <c r="C127" s="27"/>
      <c r="D127" s="27" t="str">
        <f>IFERROR(__xludf.DUMMYFUNCTION("importxml(C127,""//div[@class='educational-member-detail-hero__content']//h1[@class='educational-member-detail-hero__title']"")"),"#VALUE!")</f>
        <v>#VALUE!</v>
      </c>
      <c r="E127" s="27"/>
      <c r="F127" s="27" t="str">
        <f>IFERROR(__xludf.DUMMYFUNCTION("index(importxml(C127,""//div[@class='educational-member-detail-hero__info-text']""),1)"),"#VALUE!")</f>
        <v>#VALUE!</v>
      </c>
      <c r="G127" s="27" t="str">
        <f>IFERROR(__xludf.DUMMYFUNCTION("index(importxml(C127,""//div[@class='educational-member-detail-hero__info-text']""),2)"),"#VALUE!")</f>
        <v>#VALUE!</v>
      </c>
      <c r="H127" s="27" t="str">
        <f>IFERROR(__xludf.DUMMYFUNCTION("index(importxml(C127,""//div[@class='educational-member-detail-hero__info-text']""),3)"),"#VALUE!")</f>
        <v>#VALUE!</v>
      </c>
      <c r="I127" s="27"/>
      <c r="J127" s="27"/>
      <c r="K127" s="27"/>
      <c r="L127" s="27"/>
      <c r="M127" s="27"/>
      <c r="N127" s="31" t="str">
        <f>IFERROR(__xludf.DUMMYFUNCTION("importxml(C127,""//div[@class='educational-member-detail-body__sidebar-school-type-title']"")"),"#VALUE!")</f>
        <v>#VALUE!</v>
      </c>
      <c r="O127" s="27"/>
      <c r="P127" s="27"/>
      <c r="Q127" s="27"/>
      <c r="R127" s="27"/>
      <c r="S127" s="27" t="str">
        <f>IFERROR(__xludf.DUMMYFUNCTION("importxml(C127,""//div[@class='educational-member-detail-body__quote']"")"),"#VALUE!")</f>
        <v>#VALUE!</v>
      </c>
      <c r="T127" s="27" t="str">
        <f>IFERROR(__xludf.DUMMYFUNCTION("importxml(C127,""//div[@class='educational-member-detail-body__text']"")"),"#VALUE!")</f>
        <v>#VALUE!</v>
      </c>
    </row>
    <row r="128">
      <c r="A128" s="27"/>
      <c r="B128" s="25">
        <v>123.0</v>
      </c>
      <c r="C128" s="27"/>
      <c r="D128" s="27" t="str">
        <f>IFERROR(__xludf.DUMMYFUNCTION("importxml(C128,""//div[@class='educational-member-detail-hero__content']//h1[@class='educational-member-detail-hero__title']"")"),"#VALUE!")</f>
        <v>#VALUE!</v>
      </c>
      <c r="E128" s="27"/>
      <c r="F128" s="27" t="str">
        <f>IFERROR(__xludf.DUMMYFUNCTION("index(importxml(C128,""//div[@class='educational-member-detail-hero__info-text']""),1)"),"#VALUE!")</f>
        <v>#VALUE!</v>
      </c>
      <c r="G128" s="27" t="str">
        <f>IFERROR(__xludf.DUMMYFUNCTION("index(importxml(C128,""//div[@class='educational-member-detail-hero__info-text']""),2)"),"#VALUE!")</f>
        <v>#VALUE!</v>
      </c>
      <c r="H128" s="27" t="str">
        <f>IFERROR(__xludf.DUMMYFUNCTION("index(importxml(C128,""//div[@class='educational-member-detail-hero__info-text']""),3)"),"#VALUE!")</f>
        <v>#VALUE!</v>
      </c>
      <c r="I128" s="27"/>
      <c r="J128" s="27"/>
      <c r="K128" s="27"/>
      <c r="L128" s="27"/>
      <c r="M128" s="27"/>
      <c r="N128" s="31" t="str">
        <f>IFERROR(__xludf.DUMMYFUNCTION("importxml(C128,""//div[@class='educational-member-detail-body__sidebar-school-type-title']"")"),"#VALUE!")</f>
        <v>#VALUE!</v>
      </c>
      <c r="O128" s="27"/>
      <c r="P128" s="27"/>
      <c r="Q128" s="27"/>
      <c r="R128" s="27"/>
      <c r="S128" s="27" t="str">
        <f>IFERROR(__xludf.DUMMYFUNCTION("importxml(C128,""//div[@class='educational-member-detail-body__quote']"")"),"#VALUE!")</f>
        <v>#VALUE!</v>
      </c>
      <c r="T128" s="27" t="str">
        <f>IFERROR(__xludf.DUMMYFUNCTION("importxml(C128,""//div[@class='educational-member-detail-body__text']"")"),"#VALUE!")</f>
        <v>#VALUE!</v>
      </c>
    </row>
    <row r="129">
      <c r="A129" s="27"/>
      <c r="B129" s="25">
        <v>124.0</v>
      </c>
      <c r="C129" s="27"/>
      <c r="D129" s="27" t="str">
        <f>IFERROR(__xludf.DUMMYFUNCTION("importxml(C129,""//div[@class='educational-member-detail-hero__content']//h1[@class='educational-member-detail-hero__title']"")"),"#VALUE!")</f>
        <v>#VALUE!</v>
      </c>
      <c r="E129" s="27"/>
      <c r="F129" s="27" t="str">
        <f>IFERROR(__xludf.DUMMYFUNCTION("index(importxml(C129,""//div[@class='educational-member-detail-hero__info-text']""),1)"),"#VALUE!")</f>
        <v>#VALUE!</v>
      </c>
      <c r="G129" s="27" t="str">
        <f>IFERROR(__xludf.DUMMYFUNCTION("index(importxml(C129,""//div[@class='educational-member-detail-hero__info-text']""),2)"),"#VALUE!")</f>
        <v>#VALUE!</v>
      </c>
      <c r="H129" s="27" t="str">
        <f>IFERROR(__xludf.DUMMYFUNCTION("index(importxml(C129,""//div[@class='educational-member-detail-hero__info-text']""),3)"),"#VALUE!")</f>
        <v>#VALUE!</v>
      </c>
      <c r="I129" s="27"/>
      <c r="J129" s="27"/>
      <c r="K129" s="27"/>
      <c r="L129" s="27"/>
      <c r="M129" s="27"/>
      <c r="N129" s="31" t="str">
        <f>IFERROR(__xludf.DUMMYFUNCTION("importxml(C129,""//div[@class='educational-member-detail-body__sidebar-school-type-title']"")"),"#VALUE!")</f>
        <v>#VALUE!</v>
      </c>
      <c r="O129" s="27"/>
      <c r="P129" s="27"/>
      <c r="Q129" s="27"/>
      <c r="R129" s="27"/>
      <c r="S129" s="27" t="str">
        <f>IFERROR(__xludf.DUMMYFUNCTION("importxml(C129,""//div[@class='educational-member-detail-body__quote']"")"),"#VALUE!")</f>
        <v>#VALUE!</v>
      </c>
      <c r="T129" s="27" t="str">
        <f>IFERROR(__xludf.DUMMYFUNCTION("importxml(C129,""//div[@class='educational-member-detail-body__text']"")"),"#VALUE!")</f>
        <v>#VALUE!</v>
      </c>
    </row>
    <row r="130">
      <c r="A130" s="27"/>
      <c r="B130" s="25">
        <v>125.0</v>
      </c>
      <c r="C130" s="27"/>
      <c r="D130" s="27" t="str">
        <f>IFERROR(__xludf.DUMMYFUNCTION("importxml(C130,""//div[@class='educational-member-detail-hero__content']//h1[@class='educational-member-detail-hero__title']"")"),"#VALUE!")</f>
        <v>#VALUE!</v>
      </c>
      <c r="E130" s="27"/>
      <c r="F130" s="27" t="str">
        <f>IFERROR(__xludf.DUMMYFUNCTION("index(importxml(C130,""//div[@class='educational-member-detail-hero__info-text']""),1)"),"#VALUE!")</f>
        <v>#VALUE!</v>
      </c>
      <c r="G130" s="27" t="str">
        <f>IFERROR(__xludf.DUMMYFUNCTION("index(importxml(C130,""//div[@class='educational-member-detail-hero__info-text']""),2)"),"#VALUE!")</f>
        <v>#VALUE!</v>
      </c>
      <c r="H130" s="27" t="str">
        <f>IFERROR(__xludf.DUMMYFUNCTION("index(importxml(C130,""//div[@class='educational-member-detail-hero__info-text']""),3)"),"#VALUE!")</f>
        <v>#VALUE!</v>
      </c>
      <c r="I130" s="27"/>
      <c r="J130" s="27"/>
      <c r="K130" s="27"/>
      <c r="L130" s="27"/>
      <c r="M130" s="27"/>
      <c r="N130" s="31" t="str">
        <f>IFERROR(__xludf.DUMMYFUNCTION("importxml(C130,""//div[@class='educational-member-detail-body__sidebar-school-type-title']"")"),"#VALUE!")</f>
        <v>#VALUE!</v>
      </c>
      <c r="O130" s="27"/>
      <c r="P130" s="27"/>
      <c r="Q130" s="27"/>
      <c r="R130" s="27"/>
      <c r="S130" s="27" t="str">
        <f>IFERROR(__xludf.DUMMYFUNCTION("importxml(C130,""//div[@class='educational-member-detail-body__quote']"")"),"#VALUE!")</f>
        <v>#VALUE!</v>
      </c>
      <c r="T130" s="27" t="str">
        <f>IFERROR(__xludf.DUMMYFUNCTION("importxml(C130,""//div[@class='educational-member-detail-body__text']"")"),"#VALUE!")</f>
        <v>#VALUE!</v>
      </c>
    </row>
    <row r="131">
      <c r="A131" s="27"/>
      <c r="B131" s="25">
        <v>126.0</v>
      </c>
      <c r="C131" s="27"/>
      <c r="D131" s="27" t="str">
        <f>IFERROR(__xludf.DUMMYFUNCTION("importxml(C131,""//div[@class='educational-member-detail-hero__content']//h1[@class='educational-member-detail-hero__title']"")"),"#VALUE!")</f>
        <v>#VALUE!</v>
      </c>
      <c r="E131" s="27"/>
      <c r="F131" s="27" t="str">
        <f>IFERROR(__xludf.DUMMYFUNCTION("index(importxml(C131,""//div[@class='educational-member-detail-hero__info-text']""),1)"),"#VALUE!")</f>
        <v>#VALUE!</v>
      </c>
      <c r="G131" s="27" t="str">
        <f>IFERROR(__xludf.DUMMYFUNCTION("index(importxml(C131,""//div[@class='educational-member-detail-hero__info-text']""),2)"),"#VALUE!")</f>
        <v>#VALUE!</v>
      </c>
      <c r="H131" s="27" t="str">
        <f>IFERROR(__xludf.DUMMYFUNCTION("index(importxml(C131,""//div[@class='educational-member-detail-hero__info-text']""),3)"),"#VALUE!")</f>
        <v>#VALUE!</v>
      </c>
      <c r="I131" s="27"/>
      <c r="J131" s="27"/>
      <c r="K131" s="27"/>
      <c r="L131" s="27"/>
      <c r="M131" s="27"/>
      <c r="N131" s="31" t="str">
        <f>IFERROR(__xludf.DUMMYFUNCTION("importxml(C131,""//div[@class='educational-member-detail-body__sidebar-school-type-title']"")"),"#VALUE!")</f>
        <v>#VALUE!</v>
      </c>
      <c r="O131" s="27"/>
      <c r="P131" s="27"/>
      <c r="Q131" s="27"/>
      <c r="R131" s="27"/>
      <c r="S131" s="27" t="str">
        <f>IFERROR(__xludf.DUMMYFUNCTION("importxml(C131,""//div[@class='educational-member-detail-body__quote']"")"),"#VALUE!")</f>
        <v>#VALUE!</v>
      </c>
      <c r="T131" s="27" t="str">
        <f>IFERROR(__xludf.DUMMYFUNCTION("importxml(C131,""//div[@class='educational-member-detail-body__text']"")"),"#VALUE!")</f>
        <v>#VALUE!</v>
      </c>
    </row>
    <row r="132">
      <c r="A132" s="27"/>
      <c r="B132" s="25">
        <v>127.0</v>
      </c>
      <c r="C132" s="27"/>
      <c r="D132" s="27" t="str">
        <f>IFERROR(__xludf.DUMMYFUNCTION("importxml(C132,""//div[@class='educational-member-detail-hero__content']//h1[@class='educational-member-detail-hero__title']"")"),"#VALUE!")</f>
        <v>#VALUE!</v>
      </c>
      <c r="E132" s="27"/>
      <c r="F132" s="27" t="str">
        <f>IFERROR(__xludf.DUMMYFUNCTION("index(importxml(C132,""//div[@class='educational-member-detail-hero__info-text']""),1)"),"#VALUE!")</f>
        <v>#VALUE!</v>
      </c>
      <c r="G132" s="27" t="str">
        <f>IFERROR(__xludf.DUMMYFUNCTION("index(importxml(C132,""//div[@class='educational-member-detail-hero__info-text']""),2)"),"#VALUE!")</f>
        <v>#VALUE!</v>
      </c>
      <c r="H132" s="27" t="str">
        <f>IFERROR(__xludf.DUMMYFUNCTION("index(importxml(C132,""//div[@class='educational-member-detail-hero__info-text']""),3)"),"#VALUE!")</f>
        <v>#VALUE!</v>
      </c>
      <c r="I132" s="27"/>
      <c r="J132" s="27"/>
      <c r="K132" s="27"/>
      <c r="L132" s="27"/>
      <c r="M132" s="27"/>
      <c r="N132" s="31" t="str">
        <f>IFERROR(__xludf.DUMMYFUNCTION("importxml(C132,""//div[@class='educational-member-detail-body__sidebar-school-type-title']"")"),"#VALUE!")</f>
        <v>#VALUE!</v>
      </c>
      <c r="O132" s="27"/>
      <c r="P132" s="27"/>
      <c r="Q132" s="27"/>
      <c r="R132" s="27"/>
      <c r="S132" s="27" t="str">
        <f>IFERROR(__xludf.DUMMYFUNCTION("importxml(C132,""//div[@class='educational-member-detail-body__quote']"")"),"#VALUE!")</f>
        <v>#VALUE!</v>
      </c>
      <c r="T132" s="27" t="str">
        <f>IFERROR(__xludf.DUMMYFUNCTION("importxml(C132,""//div[@class='educational-member-detail-body__text']"")"),"#VALUE!")</f>
        <v>#VALUE!</v>
      </c>
    </row>
    <row r="133">
      <c r="A133" s="27"/>
      <c r="B133" s="25">
        <v>128.0</v>
      </c>
      <c r="C133" s="27"/>
      <c r="D133" s="27" t="str">
        <f>IFERROR(__xludf.DUMMYFUNCTION("importxml(C133,""//div[@class='educational-member-detail-hero__content']//h1[@class='educational-member-detail-hero__title']"")"),"#VALUE!")</f>
        <v>#VALUE!</v>
      </c>
      <c r="E133" s="27"/>
      <c r="F133" s="27" t="str">
        <f>IFERROR(__xludf.DUMMYFUNCTION("index(importxml(C133,""//div[@class='educational-member-detail-hero__info-text']""),1)"),"#VALUE!")</f>
        <v>#VALUE!</v>
      </c>
      <c r="G133" s="27" t="str">
        <f>IFERROR(__xludf.DUMMYFUNCTION("index(importxml(C133,""//div[@class='educational-member-detail-hero__info-text']""),2)"),"#VALUE!")</f>
        <v>#VALUE!</v>
      </c>
      <c r="H133" s="27" t="str">
        <f>IFERROR(__xludf.DUMMYFUNCTION("index(importxml(C133,""//div[@class='educational-member-detail-hero__info-text']""),3)"),"#VALUE!")</f>
        <v>#VALUE!</v>
      </c>
      <c r="I133" s="27"/>
      <c r="J133" s="27"/>
      <c r="K133" s="27"/>
      <c r="L133" s="27"/>
      <c r="M133" s="27"/>
      <c r="N133" s="31" t="str">
        <f>IFERROR(__xludf.DUMMYFUNCTION("importxml(C133,""//div[@class='educational-member-detail-body__sidebar-school-type-title']"")"),"#VALUE!")</f>
        <v>#VALUE!</v>
      </c>
      <c r="O133" s="27"/>
      <c r="P133" s="27"/>
      <c r="Q133" s="27"/>
      <c r="R133" s="27"/>
      <c r="S133" s="27" t="str">
        <f>IFERROR(__xludf.DUMMYFUNCTION("importxml(C133,""//div[@class='educational-member-detail-body__quote']"")"),"#VALUE!")</f>
        <v>#VALUE!</v>
      </c>
      <c r="T133" s="27" t="str">
        <f>IFERROR(__xludf.DUMMYFUNCTION("importxml(C133,""//div[@class='educational-member-detail-body__text']"")"),"#VALUE!")</f>
        <v>#VALUE!</v>
      </c>
    </row>
    <row r="134">
      <c r="A134" s="27"/>
      <c r="B134" s="25">
        <v>129.0</v>
      </c>
      <c r="C134" s="27"/>
      <c r="D134" s="27" t="str">
        <f>IFERROR(__xludf.DUMMYFUNCTION("importxml(C134,""//div[@class='educational-member-detail-hero__content']//h1[@class='educational-member-detail-hero__title']"")"),"#VALUE!")</f>
        <v>#VALUE!</v>
      </c>
      <c r="E134" s="27"/>
      <c r="F134" s="27" t="str">
        <f>IFERROR(__xludf.DUMMYFUNCTION("index(importxml(C134,""//div[@class='educational-member-detail-hero__info-text']""),1)"),"#VALUE!")</f>
        <v>#VALUE!</v>
      </c>
      <c r="G134" s="27" t="str">
        <f>IFERROR(__xludf.DUMMYFUNCTION("index(importxml(C134,""//div[@class='educational-member-detail-hero__info-text']""),2)"),"#VALUE!")</f>
        <v>#VALUE!</v>
      </c>
      <c r="H134" s="27" t="str">
        <f>IFERROR(__xludf.DUMMYFUNCTION("index(importxml(C134,""//div[@class='educational-member-detail-hero__info-text']""),3)"),"#VALUE!")</f>
        <v>#VALUE!</v>
      </c>
      <c r="I134" s="27"/>
      <c r="J134" s="27"/>
      <c r="K134" s="27"/>
      <c r="L134" s="27"/>
      <c r="M134" s="27"/>
      <c r="N134" s="31" t="str">
        <f>IFERROR(__xludf.DUMMYFUNCTION("importxml(C134,""//div[@class='educational-member-detail-body__sidebar-school-type-title']"")"),"#VALUE!")</f>
        <v>#VALUE!</v>
      </c>
      <c r="O134" s="27"/>
      <c r="P134" s="27"/>
      <c r="Q134" s="27"/>
      <c r="R134" s="27"/>
      <c r="S134" s="27" t="str">
        <f>IFERROR(__xludf.DUMMYFUNCTION("importxml(C134,""//div[@class='educational-member-detail-body__quote']"")"),"#VALUE!")</f>
        <v>#VALUE!</v>
      </c>
      <c r="T134" s="27" t="str">
        <f>IFERROR(__xludf.DUMMYFUNCTION("importxml(C134,""//div[@class='educational-member-detail-body__text']"")"),"#VALUE!")</f>
        <v>#VALUE!</v>
      </c>
    </row>
    <row r="135">
      <c r="A135" s="27"/>
      <c r="B135" s="25">
        <v>130.0</v>
      </c>
      <c r="C135" s="27"/>
      <c r="D135" s="27" t="str">
        <f>IFERROR(__xludf.DUMMYFUNCTION("importxml(C135,""//div[@class='educational-member-detail-hero__content']//h1[@class='educational-member-detail-hero__title']"")"),"#VALUE!")</f>
        <v>#VALUE!</v>
      </c>
      <c r="E135" s="27"/>
      <c r="F135" s="27" t="str">
        <f>IFERROR(__xludf.DUMMYFUNCTION("index(importxml(C135,""//div[@class='educational-member-detail-hero__info-text']""),1)"),"#VALUE!")</f>
        <v>#VALUE!</v>
      </c>
      <c r="G135" s="27" t="str">
        <f>IFERROR(__xludf.DUMMYFUNCTION("index(importxml(C135,""//div[@class='educational-member-detail-hero__info-text']""),2)"),"#VALUE!")</f>
        <v>#VALUE!</v>
      </c>
      <c r="H135" s="27" t="str">
        <f>IFERROR(__xludf.DUMMYFUNCTION("index(importxml(C135,""//div[@class='educational-member-detail-hero__info-text']""),3)"),"#VALUE!")</f>
        <v>#VALUE!</v>
      </c>
      <c r="I135" s="27"/>
      <c r="J135" s="27"/>
      <c r="K135" s="27"/>
      <c r="L135" s="27"/>
      <c r="M135" s="27"/>
      <c r="N135" s="31" t="str">
        <f>IFERROR(__xludf.DUMMYFUNCTION("importxml(C135,""//div[@class='educational-member-detail-body__sidebar-school-type-title']"")"),"#VALUE!")</f>
        <v>#VALUE!</v>
      </c>
      <c r="O135" s="27"/>
      <c r="P135" s="27"/>
      <c r="Q135" s="27"/>
      <c r="R135" s="27"/>
      <c r="S135" s="27" t="str">
        <f>IFERROR(__xludf.DUMMYFUNCTION("importxml(C135,""//div[@class='educational-member-detail-body__quote']"")"),"#VALUE!")</f>
        <v>#VALUE!</v>
      </c>
      <c r="T135" s="27" t="str">
        <f>IFERROR(__xludf.DUMMYFUNCTION("importxml(C135,""//div[@class='educational-member-detail-body__text']"")"),"#VALUE!")</f>
        <v>#VALUE!</v>
      </c>
    </row>
    <row r="136">
      <c r="A136" s="27"/>
      <c r="B136" s="25">
        <v>131.0</v>
      </c>
      <c r="C136" s="27"/>
      <c r="D136" s="27" t="str">
        <f>IFERROR(__xludf.DUMMYFUNCTION("importxml(C136,""//div[@class='educational-member-detail-hero__content']//h1[@class='educational-member-detail-hero__title']"")"),"#VALUE!")</f>
        <v>#VALUE!</v>
      </c>
      <c r="E136" s="27"/>
      <c r="F136" s="27" t="str">
        <f>IFERROR(__xludf.DUMMYFUNCTION("index(importxml(C136,""//div[@class='educational-member-detail-hero__info-text']""),1)"),"#VALUE!")</f>
        <v>#VALUE!</v>
      </c>
      <c r="G136" s="27" t="str">
        <f>IFERROR(__xludf.DUMMYFUNCTION("index(importxml(C136,""//div[@class='educational-member-detail-hero__info-text']""),2)"),"#VALUE!")</f>
        <v>#VALUE!</v>
      </c>
      <c r="H136" s="27" t="str">
        <f>IFERROR(__xludf.DUMMYFUNCTION("index(importxml(C136,""//div[@class='educational-member-detail-hero__info-text']""),3)"),"#VALUE!")</f>
        <v>#VALUE!</v>
      </c>
      <c r="I136" s="27"/>
      <c r="J136" s="27"/>
      <c r="K136" s="27"/>
      <c r="L136" s="27"/>
      <c r="M136" s="27"/>
      <c r="N136" s="31" t="str">
        <f>IFERROR(__xludf.DUMMYFUNCTION("importxml(C136,""//div[@class='educational-member-detail-body__sidebar-school-type-title']"")"),"#VALUE!")</f>
        <v>#VALUE!</v>
      </c>
      <c r="O136" s="27"/>
      <c r="P136" s="27"/>
      <c r="Q136" s="27"/>
      <c r="R136" s="27"/>
      <c r="S136" s="27" t="str">
        <f>IFERROR(__xludf.DUMMYFUNCTION("importxml(C136,""//div[@class='educational-member-detail-body__quote']"")"),"#VALUE!")</f>
        <v>#VALUE!</v>
      </c>
      <c r="T136" s="27" t="str">
        <f>IFERROR(__xludf.DUMMYFUNCTION("importxml(C136,""//div[@class='educational-member-detail-body__text']"")"),"#VALUE!")</f>
        <v>#VALUE!</v>
      </c>
    </row>
    <row r="137">
      <c r="A137" s="27"/>
      <c r="B137" s="25">
        <v>132.0</v>
      </c>
      <c r="C137" s="27"/>
      <c r="D137" s="27" t="str">
        <f>IFERROR(__xludf.DUMMYFUNCTION("importxml(C137,""//div[@class='educational-member-detail-hero__content']//h1[@class='educational-member-detail-hero__title']"")"),"#VALUE!")</f>
        <v>#VALUE!</v>
      </c>
      <c r="E137" s="27"/>
      <c r="F137" s="27" t="str">
        <f>IFERROR(__xludf.DUMMYFUNCTION("index(importxml(C137,""//div[@class='educational-member-detail-hero__info-text']""),1)"),"#VALUE!")</f>
        <v>#VALUE!</v>
      </c>
      <c r="G137" s="27" t="str">
        <f>IFERROR(__xludf.DUMMYFUNCTION("index(importxml(C137,""//div[@class='educational-member-detail-hero__info-text']""),2)"),"#VALUE!")</f>
        <v>#VALUE!</v>
      </c>
      <c r="H137" s="27" t="str">
        <f>IFERROR(__xludf.DUMMYFUNCTION("index(importxml(C137,""//div[@class='educational-member-detail-hero__info-text']""),3)"),"#VALUE!")</f>
        <v>#VALUE!</v>
      </c>
      <c r="I137" s="27"/>
      <c r="J137" s="27"/>
      <c r="K137" s="27"/>
      <c r="L137" s="27"/>
      <c r="M137" s="27"/>
      <c r="N137" s="31" t="str">
        <f>IFERROR(__xludf.DUMMYFUNCTION("importxml(C137,""//div[@class='educational-member-detail-body__sidebar-school-type-title']"")"),"#VALUE!")</f>
        <v>#VALUE!</v>
      </c>
      <c r="O137" s="27"/>
      <c r="P137" s="27"/>
      <c r="Q137" s="27"/>
      <c r="R137" s="27"/>
      <c r="S137" s="27" t="str">
        <f>IFERROR(__xludf.DUMMYFUNCTION("importxml(C137,""//div[@class='educational-member-detail-body__quote']"")"),"#VALUE!")</f>
        <v>#VALUE!</v>
      </c>
      <c r="T137" s="27" t="str">
        <f>IFERROR(__xludf.DUMMYFUNCTION("importxml(C137,""//div[@class='educational-member-detail-body__text']"")"),"#VALUE!")</f>
        <v>#VALUE!</v>
      </c>
    </row>
    <row r="138">
      <c r="A138" s="27"/>
      <c r="B138" s="25">
        <v>133.0</v>
      </c>
      <c r="C138" s="27"/>
      <c r="D138" s="27" t="str">
        <f>IFERROR(__xludf.DUMMYFUNCTION("importxml(C138,""//div[@class='educational-member-detail-hero__content']//h1[@class='educational-member-detail-hero__title']"")"),"#VALUE!")</f>
        <v>#VALUE!</v>
      </c>
      <c r="E138" s="27"/>
      <c r="F138" s="27" t="str">
        <f>IFERROR(__xludf.DUMMYFUNCTION("index(importxml(C138,""//div[@class='educational-member-detail-hero__info-text']""),1)"),"#VALUE!")</f>
        <v>#VALUE!</v>
      </c>
      <c r="G138" s="27" t="str">
        <f>IFERROR(__xludf.DUMMYFUNCTION("index(importxml(C138,""//div[@class='educational-member-detail-hero__info-text']""),2)"),"#VALUE!")</f>
        <v>#VALUE!</v>
      </c>
      <c r="H138" s="27" t="str">
        <f>IFERROR(__xludf.DUMMYFUNCTION("index(importxml(C138,""//div[@class='educational-member-detail-hero__info-text']""),3)"),"#VALUE!")</f>
        <v>#VALUE!</v>
      </c>
      <c r="I138" s="27"/>
      <c r="J138" s="27"/>
      <c r="K138" s="27"/>
      <c r="L138" s="27"/>
      <c r="M138" s="27"/>
      <c r="N138" s="31" t="str">
        <f>IFERROR(__xludf.DUMMYFUNCTION("importxml(C138,""//div[@class='educational-member-detail-body__sidebar-school-type-title']"")"),"#VALUE!")</f>
        <v>#VALUE!</v>
      </c>
      <c r="O138" s="27"/>
      <c r="P138" s="27"/>
      <c r="Q138" s="27"/>
      <c r="R138" s="27"/>
      <c r="S138" s="27" t="str">
        <f>IFERROR(__xludf.DUMMYFUNCTION("importxml(C138,""//div[@class='educational-member-detail-body__quote']"")"),"#VALUE!")</f>
        <v>#VALUE!</v>
      </c>
      <c r="T138" s="27" t="str">
        <f>IFERROR(__xludf.DUMMYFUNCTION("importxml(C138,""//div[@class='educational-member-detail-body__text']"")"),"#VALUE!")</f>
        <v>#VALUE!</v>
      </c>
    </row>
    <row r="139">
      <c r="A139" s="27"/>
      <c r="B139" s="25">
        <v>134.0</v>
      </c>
      <c r="C139" s="27"/>
      <c r="D139" s="27" t="str">
        <f>IFERROR(__xludf.DUMMYFUNCTION("importxml(C139,""//div[@class='educational-member-detail-hero__content']//h1[@class='educational-member-detail-hero__title']"")"),"#VALUE!")</f>
        <v>#VALUE!</v>
      </c>
      <c r="E139" s="27"/>
      <c r="F139" s="27" t="str">
        <f>IFERROR(__xludf.DUMMYFUNCTION("index(importxml(C139,""//div[@class='educational-member-detail-hero__info-text']""),1)"),"#VALUE!")</f>
        <v>#VALUE!</v>
      </c>
      <c r="G139" s="27" t="str">
        <f>IFERROR(__xludf.DUMMYFUNCTION("index(importxml(C139,""//div[@class='educational-member-detail-hero__info-text']""),2)"),"#VALUE!")</f>
        <v>#VALUE!</v>
      </c>
      <c r="H139" s="27" t="str">
        <f>IFERROR(__xludf.DUMMYFUNCTION("index(importxml(C139,""//div[@class='educational-member-detail-hero__info-text']""),3)"),"#VALUE!")</f>
        <v>#VALUE!</v>
      </c>
      <c r="I139" s="27"/>
      <c r="J139" s="27"/>
      <c r="K139" s="27"/>
      <c r="L139" s="27"/>
      <c r="M139" s="27"/>
      <c r="N139" s="31" t="str">
        <f>IFERROR(__xludf.DUMMYFUNCTION("importxml(C139,""//div[@class='educational-member-detail-body__sidebar-school-type-title']"")"),"#VALUE!")</f>
        <v>#VALUE!</v>
      </c>
      <c r="O139" s="27"/>
      <c r="P139" s="27"/>
      <c r="Q139" s="27"/>
      <c r="R139" s="27"/>
      <c r="S139" s="27" t="str">
        <f>IFERROR(__xludf.DUMMYFUNCTION("importxml(C139,""//div[@class='educational-member-detail-body__quote']"")"),"#VALUE!")</f>
        <v>#VALUE!</v>
      </c>
      <c r="T139" s="27" t="str">
        <f>IFERROR(__xludf.DUMMYFUNCTION("importxml(C139,""//div[@class='educational-member-detail-body__text']"")"),"#VALUE!")</f>
        <v>#VALUE!</v>
      </c>
    </row>
    <row r="140">
      <c r="A140" s="27"/>
      <c r="B140" s="25">
        <v>135.0</v>
      </c>
      <c r="C140" s="27"/>
      <c r="D140" s="27" t="str">
        <f>IFERROR(__xludf.DUMMYFUNCTION("importxml(C140,""//div[@class='educational-member-detail-hero__content']//h1[@class='educational-member-detail-hero__title']"")"),"#VALUE!")</f>
        <v>#VALUE!</v>
      </c>
      <c r="E140" s="27"/>
      <c r="F140" s="27" t="str">
        <f>IFERROR(__xludf.DUMMYFUNCTION("index(importxml(C140,""//div[@class='educational-member-detail-hero__info-text']""),1)"),"#VALUE!")</f>
        <v>#VALUE!</v>
      </c>
      <c r="G140" s="27" t="str">
        <f>IFERROR(__xludf.DUMMYFUNCTION("index(importxml(C140,""//div[@class='educational-member-detail-hero__info-text']""),2)"),"#VALUE!")</f>
        <v>#VALUE!</v>
      </c>
      <c r="H140" s="27" t="str">
        <f>IFERROR(__xludf.DUMMYFUNCTION("index(importxml(C140,""//div[@class='educational-member-detail-hero__info-text']""),3)"),"#VALUE!")</f>
        <v>#VALUE!</v>
      </c>
      <c r="I140" s="27"/>
      <c r="J140" s="27"/>
      <c r="K140" s="27"/>
      <c r="L140" s="27"/>
      <c r="M140" s="27"/>
      <c r="N140" s="31" t="str">
        <f>IFERROR(__xludf.DUMMYFUNCTION("importxml(C140,""//div[@class='educational-member-detail-body__sidebar-school-type-title']"")"),"#VALUE!")</f>
        <v>#VALUE!</v>
      </c>
      <c r="O140" s="27"/>
      <c r="P140" s="27"/>
      <c r="Q140" s="27"/>
      <c r="R140" s="27"/>
      <c r="S140" s="27" t="str">
        <f>IFERROR(__xludf.DUMMYFUNCTION("importxml(C140,""//div[@class='educational-member-detail-body__quote']"")"),"#VALUE!")</f>
        <v>#VALUE!</v>
      </c>
      <c r="T140" s="27" t="str">
        <f>IFERROR(__xludf.DUMMYFUNCTION("importxml(C140,""//div[@class='educational-member-detail-body__text']"")"),"#VALUE!")</f>
        <v>#VALUE!</v>
      </c>
    </row>
    <row r="141">
      <c r="A141" s="27"/>
      <c r="B141" s="25">
        <v>136.0</v>
      </c>
      <c r="C141" s="27"/>
      <c r="D141" s="27" t="str">
        <f>IFERROR(__xludf.DUMMYFUNCTION("importxml(C141,""//div[@class='educational-member-detail-hero__content']//h1[@class='educational-member-detail-hero__title']"")"),"#VALUE!")</f>
        <v>#VALUE!</v>
      </c>
      <c r="E141" s="27"/>
      <c r="F141" s="27" t="str">
        <f>IFERROR(__xludf.DUMMYFUNCTION("index(importxml(C141,""//div[@class='educational-member-detail-hero__info-text']""),1)"),"#VALUE!")</f>
        <v>#VALUE!</v>
      </c>
      <c r="G141" s="27" t="str">
        <f>IFERROR(__xludf.DUMMYFUNCTION("index(importxml(C141,""//div[@class='educational-member-detail-hero__info-text']""),2)"),"#VALUE!")</f>
        <v>#VALUE!</v>
      </c>
      <c r="H141" s="27" t="str">
        <f>IFERROR(__xludf.DUMMYFUNCTION("index(importxml(C141,""//div[@class='educational-member-detail-hero__info-text']""),3)"),"#VALUE!")</f>
        <v>#VALUE!</v>
      </c>
      <c r="I141" s="27"/>
      <c r="J141" s="27"/>
      <c r="K141" s="27"/>
      <c r="L141" s="27"/>
      <c r="M141" s="27"/>
      <c r="N141" s="31" t="str">
        <f>IFERROR(__xludf.DUMMYFUNCTION("importxml(C141,""//div[@class='educational-member-detail-body__sidebar-school-type-title']"")"),"#VALUE!")</f>
        <v>#VALUE!</v>
      </c>
      <c r="O141" s="27"/>
      <c r="P141" s="27"/>
      <c r="Q141" s="27"/>
      <c r="R141" s="27"/>
      <c r="S141" s="27" t="str">
        <f>IFERROR(__xludf.DUMMYFUNCTION("importxml(C141,""//div[@class='educational-member-detail-body__quote']"")"),"#VALUE!")</f>
        <v>#VALUE!</v>
      </c>
      <c r="T141" s="27" t="str">
        <f>IFERROR(__xludf.DUMMYFUNCTION("importxml(C141,""//div[@class='educational-member-detail-body__text']"")"),"#VALUE!")</f>
        <v>#VALUE!</v>
      </c>
    </row>
    <row r="142">
      <c r="A142" s="27"/>
      <c r="B142" s="25">
        <v>137.0</v>
      </c>
      <c r="C142" s="27"/>
      <c r="D142" s="27" t="str">
        <f>IFERROR(__xludf.DUMMYFUNCTION("importxml(C142,""//div[@class='educational-member-detail-hero__content']//h1[@class='educational-member-detail-hero__title']"")"),"#VALUE!")</f>
        <v>#VALUE!</v>
      </c>
      <c r="E142" s="27"/>
      <c r="F142" s="27" t="str">
        <f>IFERROR(__xludf.DUMMYFUNCTION("index(importxml(C142,""//div[@class='educational-member-detail-hero__info-text']""),1)"),"#VALUE!")</f>
        <v>#VALUE!</v>
      </c>
      <c r="G142" s="27" t="str">
        <f>IFERROR(__xludf.DUMMYFUNCTION("index(importxml(C142,""//div[@class='educational-member-detail-hero__info-text']""),2)"),"#VALUE!")</f>
        <v>#VALUE!</v>
      </c>
      <c r="H142" s="27" t="str">
        <f>IFERROR(__xludf.DUMMYFUNCTION("index(importxml(C142,""//div[@class='educational-member-detail-hero__info-text']""),3)"),"#VALUE!")</f>
        <v>#VALUE!</v>
      </c>
      <c r="I142" s="27"/>
      <c r="J142" s="27"/>
      <c r="K142" s="27"/>
      <c r="L142" s="27"/>
      <c r="M142" s="27"/>
      <c r="N142" s="31" t="str">
        <f>IFERROR(__xludf.DUMMYFUNCTION("importxml(C142,""//div[@class='educational-member-detail-body__sidebar-school-type-title']"")"),"#VALUE!")</f>
        <v>#VALUE!</v>
      </c>
      <c r="O142" s="27"/>
      <c r="P142" s="27"/>
      <c r="Q142" s="27"/>
      <c r="R142" s="27"/>
      <c r="S142" s="27" t="str">
        <f>IFERROR(__xludf.DUMMYFUNCTION("importxml(C142,""//div[@class='educational-member-detail-body__quote']"")"),"#VALUE!")</f>
        <v>#VALUE!</v>
      </c>
      <c r="T142" s="27" t="str">
        <f>IFERROR(__xludf.DUMMYFUNCTION("importxml(C142,""//div[@class='educational-member-detail-body__text']"")"),"#VALUE!")</f>
        <v>#VALUE!</v>
      </c>
    </row>
    <row r="143">
      <c r="A143" s="27"/>
      <c r="B143" s="25">
        <v>138.0</v>
      </c>
      <c r="C143" s="27"/>
      <c r="D143" s="27" t="str">
        <f>IFERROR(__xludf.DUMMYFUNCTION("importxml(C143,""//div[@class='educational-member-detail-hero__content']//h1[@class='educational-member-detail-hero__title']"")"),"#VALUE!")</f>
        <v>#VALUE!</v>
      </c>
      <c r="E143" s="27"/>
      <c r="F143" s="27" t="str">
        <f>IFERROR(__xludf.DUMMYFUNCTION("index(importxml(C143,""//div[@class='educational-member-detail-hero__info-text']""),1)"),"#VALUE!")</f>
        <v>#VALUE!</v>
      </c>
      <c r="G143" s="27" t="str">
        <f>IFERROR(__xludf.DUMMYFUNCTION("index(importxml(C143,""//div[@class='educational-member-detail-hero__info-text']""),2)"),"#VALUE!")</f>
        <v>#VALUE!</v>
      </c>
      <c r="H143" s="27" t="str">
        <f>IFERROR(__xludf.DUMMYFUNCTION("index(importxml(C143,""//div[@class='educational-member-detail-hero__info-text']""),3)"),"#VALUE!")</f>
        <v>#VALUE!</v>
      </c>
      <c r="I143" s="27"/>
      <c r="J143" s="27"/>
      <c r="K143" s="27"/>
      <c r="L143" s="27"/>
      <c r="M143" s="27"/>
      <c r="N143" s="31" t="str">
        <f>IFERROR(__xludf.DUMMYFUNCTION("importxml(C143,""//div[@class='educational-member-detail-body__sidebar-school-type-title']"")"),"#VALUE!")</f>
        <v>#VALUE!</v>
      </c>
      <c r="O143" s="27"/>
      <c r="P143" s="27"/>
      <c r="Q143" s="27"/>
      <c r="R143" s="27"/>
      <c r="S143" s="27" t="str">
        <f>IFERROR(__xludf.DUMMYFUNCTION("importxml(C143,""//div[@class='educational-member-detail-body__quote']"")"),"#VALUE!")</f>
        <v>#VALUE!</v>
      </c>
      <c r="T143" s="27" t="str">
        <f>IFERROR(__xludf.DUMMYFUNCTION("importxml(C143,""//div[@class='educational-member-detail-body__text']"")"),"#VALUE!")</f>
        <v>#VALUE!</v>
      </c>
    </row>
    <row r="144">
      <c r="A144" s="27"/>
      <c r="B144" s="25">
        <v>139.0</v>
      </c>
      <c r="C144" s="27"/>
      <c r="D144" s="27" t="str">
        <f>IFERROR(__xludf.DUMMYFUNCTION("importxml(C144,""//div[@class='educational-member-detail-hero__content']//h1[@class='educational-member-detail-hero__title']"")"),"#VALUE!")</f>
        <v>#VALUE!</v>
      </c>
      <c r="E144" s="27"/>
      <c r="F144" s="27" t="str">
        <f>IFERROR(__xludf.DUMMYFUNCTION("index(importxml(C144,""//div[@class='educational-member-detail-hero__info-text']""),1)"),"#VALUE!")</f>
        <v>#VALUE!</v>
      </c>
      <c r="G144" s="27" t="str">
        <f>IFERROR(__xludf.DUMMYFUNCTION("index(importxml(C144,""//div[@class='educational-member-detail-hero__info-text']""),2)"),"#VALUE!")</f>
        <v>#VALUE!</v>
      </c>
      <c r="H144" s="27" t="str">
        <f>IFERROR(__xludf.DUMMYFUNCTION("index(importxml(C144,""//div[@class='educational-member-detail-hero__info-text']""),3)"),"#VALUE!")</f>
        <v>#VALUE!</v>
      </c>
      <c r="I144" s="27"/>
      <c r="J144" s="27"/>
      <c r="K144" s="27"/>
      <c r="L144" s="27"/>
      <c r="M144" s="27"/>
      <c r="N144" s="31" t="str">
        <f>IFERROR(__xludf.DUMMYFUNCTION("importxml(C144,""//div[@class='educational-member-detail-body__sidebar-school-type-title']"")"),"#VALUE!")</f>
        <v>#VALUE!</v>
      </c>
      <c r="O144" s="27"/>
      <c r="P144" s="27"/>
      <c r="Q144" s="27"/>
      <c r="R144" s="27"/>
      <c r="S144" s="27" t="str">
        <f>IFERROR(__xludf.DUMMYFUNCTION("importxml(C144,""//div[@class='educational-member-detail-body__quote']"")"),"#VALUE!")</f>
        <v>#VALUE!</v>
      </c>
      <c r="T144" s="27" t="str">
        <f>IFERROR(__xludf.DUMMYFUNCTION("importxml(C144,""//div[@class='educational-member-detail-body__text']"")"),"#VALUE!")</f>
        <v>#VALUE!</v>
      </c>
    </row>
    <row r="145">
      <c r="A145" s="27"/>
      <c r="B145" s="25">
        <v>140.0</v>
      </c>
      <c r="C145" s="27"/>
      <c r="D145" s="27" t="str">
        <f>IFERROR(__xludf.DUMMYFUNCTION("importxml(C145,""//div[@class='educational-member-detail-hero__content']//h1[@class='educational-member-detail-hero__title']"")"),"#VALUE!")</f>
        <v>#VALUE!</v>
      </c>
      <c r="E145" s="27"/>
      <c r="F145" s="27" t="str">
        <f>IFERROR(__xludf.DUMMYFUNCTION("index(importxml(C145,""//div[@class='educational-member-detail-hero__info-text']""),1)"),"#VALUE!")</f>
        <v>#VALUE!</v>
      </c>
      <c r="G145" s="27" t="str">
        <f>IFERROR(__xludf.DUMMYFUNCTION("index(importxml(C145,""//div[@class='educational-member-detail-hero__info-text']""),2)"),"#VALUE!")</f>
        <v>#VALUE!</v>
      </c>
      <c r="H145" s="27" t="str">
        <f>IFERROR(__xludf.DUMMYFUNCTION("index(importxml(C145,""//div[@class='educational-member-detail-hero__info-text']""),3)"),"#VALUE!")</f>
        <v>#VALUE!</v>
      </c>
      <c r="I145" s="27"/>
      <c r="J145" s="27"/>
      <c r="K145" s="27"/>
      <c r="L145" s="27"/>
      <c r="M145" s="27"/>
      <c r="N145" s="31" t="str">
        <f>IFERROR(__xludf.DUMMYFUNCTION("importxml(C145,""//div[@class='educational-member-detail-body__sidebar-school-type-title']"")"),"#VALUE!")</f>
        <v>#VALUE!</v>
      </c>
      <c r="O145" s="27"/>
      <c r="P145" s="27"/>
      <c r="Q145" s="27"/>
      <c r="R145" s="27"/>
      <c r="S145" s="27" t="str">
        <f>IFERROR(__xludf.DUMMYFUNCTION("importxml(C145,""//div[@class='educational-member-detail-body__quote']"")"),"#VALUE!")</f>
        <v>#VALUE!</v>
      </c>
      <c r="T145" s="27" t="str">
        <f>IFERROR(__xludf.DUMMYFUNCTION("importxml(C145,""//div[@class='educational-member-detail-body__text']"")"),"#VALUE!")</f>
        <v>#VALUE!</v>
      </c>
    </row>
    <row r="146">
      <c r="A146" s="27"/>
      <c r="B146" s="25">
        <v>141.0</v>
      </c>
      <c r="C146" s="27"/>
      <c r="D146" s="27" t="str">
        <f>IFERROR(__xludf.DUMMYFUNCTION("importxml(C146,""//div[@class='educational-member-detail-hero__content']//h1[@class='educational-member-detail-hero__title']"")"),"#VALUE!")</f>
        <v>#VALUE!</v>
      </c>
      <c r="E146" s="27"/>
      <c r="F146" s="27" t="str">
        <f>IFERROR(__xludf.DUMMYFUNCTION("index(importxml(C146,""//div[@class='educational-member-detail-hero__info-text']""),1)"),"#VALUE!")</f>
        <v>#VALUE!</v>
      </c>
      <c r="G146" s="27" t="str">
        <f>IFERROR(__xludf.DUMMYFUNCTION("index(importxml(C146,""//div[@class='educational-member-detail-hero__info-text']""),2)"),"#VALUE!")</f>
        <v>#VALUE!</v>
      </c>
      <c r="H146" s="27" t="str">
        <f>IFERROR(__xludf.DUMMYFUNCTION("index(importxml(C146,""//div[@class='educational-member-detail-hero__info-text']""),3)"),"#VALUE!")</f>
        <v>#VALUE!</v>
      </c>
      <c r="I146" s="27"/>
      <c r="J146" s="27"/>
      <c r="K146" s="27"/>
      <c r="L146" s="27"/>
      <c r="M146" s="27"/>
      <c r="N146" s="31" t="str">
        <f>IFERROR(__xludf.DUMMYFUNCTION("importxml(C146,""//div[@class='educational-member-detail-body__sidebar-school-type-title']"")"),"#VALUE!")</f>
        <v>#VALUE!</v>
      </c>
      <c r="O146" s="27"/>
      <c r="P146" s="27"/>
      <c r="Q146" s="27"/>
      <c r="R146" s="27"/>
      <c r="S146" s="27" t="str">
        <f>IFERROR(__xludf.DUMMYFUNCTION("importxml(C146,""//div[@class='educational-member-detail-body__quote']"")"),"#VALUE!")</f>
        <v>#VALUE!</v>
      </c>
      <c r="T146" s="27" t="str">
        <f>IFERROR(__xludf.DUMMYFUNCTION("importxml(C146,""//div[@class='educational-member-detail-body__text']"")"),"#VALUE!")</f>
        <v>#VALUE!</v>
      </c>
    </row>
    <row r="147">
      <c r="A147" s="27"/>
      <c r="B147" s="25">
        <v>142.0</v>
      </c>
      <c r="C147" s="27"/>
      <c r="D147" s="27" t="str">
        <f>IFERROR(__xludf.DUMMYFUNCTION("importxml(C147,""//div[@class='educational-member-detail-hero__content']//h1[@class='educational-member-detail-hero__title']"")"),"#VALUE!")</f>
        <v>#VALUE!</v>
      </c>
      <c r="E147" s="27"/>
      <c r="F147" s="27" t="str">
        <f>IFERROR(__xludf.DUMMYFUNCTION("index(importxml(C147,""//div[@class='educational-member-detail-hero__info-text']""),1)"),"#VALUE!")</f>
        <v>#VALUE!</v>
      </c>
      <c r="G147" s="27" t="str">
        <f>IFERROR(__xludf.DUMMYFUNCTION("index(importxml(C147,""//div[@class='educational-member-detail-hero__info-text']""),2)"),"#VALUE!")</f>
        <v>#VALUE!</v>
      </c>
      <c r="H147" s="27" t="str">
        <f>IFERROR(__xludf.DUMMYFUNCTION("index(importxml(C147,""//div[@class='educational-member-detail-hero__info-text']""),3)"),"#VALUE!")</f>
        <v>#VALUE!</v>
      </c>
      <c r="I147" s="27"/>
      <c r="J147" s="27"/>
      <c r="K147" s="27"/>
      <c r="L147" s="27"/>
      <c r="M147" s="27"/>
      <c r="N147" s="31" t="str">
        <f>IFERROR(__xludf.DUMMYFUNCTION("importxml(C147,""//div[@class='educational-member-detail-body__sidebar-school-type-title']"")"),"#VALUE!")</f>
        <v>#VALUE!</v>
      </c>
      <c r="O147" s="27"/>
      <c r="P147" s="27"/>
      <c r="Q147" s="27"/>
      <c r="R147" s="27"/>
      <c r="S147" s="27" t="str">
        <f>IFERROR(__xludf.DUMMYFUNCTION("importxml(C147,""//div[@class='educational-member-detail-body__quote']"")"),"#VALUE!")</f>
        <v>#VALUE!</v>
      </c>
      <c r="T147" s="27" t="str">
        <f>IFERROR(__xludf.DUMMYFUNCTION("importxml(C147,""//div[@class='educational-member-detail-body__text']"")"),"#VALUE!")</f>
        <v>#VALUE!</v>
      </c>
    </row>
    <row r="148">
      <c r="A148" s="27"/>
      <c r="B148" s="25">
        <v>143.0</v>
      </c>
      <c r="C148" s="27"/>
      <c r="D148" s="27" t="str">
        <f>IFERROR(__xludf.DUMMYFUNCTION("importxml(C148,""//div[@class='educational-member-detail-hero__content']//h1[@class='educational-member-detail-hero__title']"")"),"#VALUE!")</f>
        <v>#VALUE!</v>
      </c>
      <c r="E148" s="27"/>
      <c r="F148" s="27" t="str">
        <f>IFERROR(__xludf.DUMMYFUNCTION("index(importxml(C148,""//div[@class='educational-member-detail-hero__info-text']""),1)"),"#VALUE!")</f>
        <v>#VALUE!</v>
      </c>
      <c r="G148" s="27" t="str">
        <f>IFERROR(__xludf.DUMMYFUNCTION("index(importxml(C148,""//div[@class='educational-member-detail-hero__info-text']""),2)"),"#VALUE!")</f>
        <v>#VALUE!</v>
      </c>
      <c r="H148" s="27" t="str">
        <f>IFERROR(__xludf.DUMMYFUNCTION("index(importxml(C148,""//div[@class='educational-member-detail-hero__info-text']""),3)"),"#VALUE!")</f>
        <v>#VALUE!</v>
      </c>
      <c r="I148" s="27"/>
      <c r="J148" s="27"/>
      <c r="K148" s="27"/>
      <c r="L148" s="27"/>
      <c r="M148" s="27"/>
      <c r="N148" s="31" t="str">
        <f>IFERROR(__xludf.DUMMYFUNCTION("importxml(C148,""//div[@class='educational-member-detail-body__sidebar-school-type-title']"")"),"#VALUE!")</f>
        <v>#VALUE!</v>
      </c>
      <c r="O148" s="27"/>
      <c r="P148" s="27"/>
      <c r="Q148" s="27"/>
      <c r="R148" s="27"/>
      <c r="S148" s="27" t="str">
        <f>IFERROR(__xludf.DUMMYFUNCTION("importxml(C148,""//div[@class='educational-member-detail-body__quote']"")"),"#VALUE!")</f>
        <v>#VALUE!</v>
      </c>
      <c r="T148" s="27" t="str">
        <f>IFERROR(__xludf.DUMMYFUNCTION("importxml(C148,""//div[@class='educational-member-detail-body__text']"")"),"#VALUE!")</f>
        <v>#VALUE!</v>
      </c>
    </row>
    <row r="149">
      <c r="A149" s="27"/>
      <c r="B149" s="25">
        <v>144.0</v>
      </c>
      <c r="C149" s="27"/>
      <c r="D149" s="27" t="str">
        <f>IFERROR(__xludf.DUMMYFUNCTION("importxml(C149,""//div[@class='educational-member-detail-hero__content']//h1[@class='educational-member-detail-hero__title']"")"),"#VALUE!")</f>
        <v>#VALUE!</v>
      </c>
      <c r="E149" s="27"/>
      <c r="F149" s="27" t="str">
        <f>IFERROR(__xludf.DUMMYFUNCTION("index(importxml(C149,""//div[@class='educational-member-detail-hero__info-text']""),1)"),"#VALUE!")</f>
        <v>#VALUE!</v>
      </c>
      <c r="G149" s="27" t="str">
        <f>IFERROR(__xludf.DUMMYFUNCTION("index(importxml(C149,""//div[@class='educational-member-detail-hero__info-text']""),2)"),"#VALUE!")</f>
        <v>#VALUE!</v>
      </c>
      <c r="H149" s="27" t="str">
        <f>IFERROR(__xludf.DUMMYFUNCTION("index(importxml(C149,""//div[@class='educational-member-detail-hero__info-text']""),3)"),"#VALUE!")</f>
        <v>#VALUE!</v>
      </c>
      <c r="I149" s="27"/>
      <c r="J149" s="27"/>
      <c r="K149" s="27"/>
      <c r="L149" s="27"/>
      <c r="M149" s="27"/>
      <c r="N149" s="31" t="str">
        <f>IFERROR(__xludf.DUMMYFUNCTION("importxml(C149,""//div[@class='educational-member-detail-body__sidebar-school-type-title']"")"),"#VALUE!")</f>
        <v>#VALUE!</v>
      </c>
      <c r="O149" s="27"/>
      <c r="P149" s="27"/>
      <c r="Q149" s="27"/>
      <c r="R149" s="27"/>
      <c r="S149" s="27" t="str">
        <f>IFERROR(__xludf.DUMMYFUNCTION("importxml(C149,""//div[@class='educational-member-detail-body__quote']"")"),"#VALUE!")</f>
        <v>#VALUE!</v>
      </c>
      <c r="T149" s="27" t="str">
        <f>IFERROR(__xludf.DUMMYFUNCTION("importxml(C149,""//div[@class='educational-member-detail-body__text']"")"),"#VALUE!")</f>
        <v>#VALUE!</v>
      </c>
    </row>
    <row r="150">
      <c r="A150" s="27"/>
      <c r="B150" s="25">
        <v>145.0</v>
      </c>
      <c r="C150" s="27"/>
      <c r="D150" s="27" t="str">
        <f>IFERROR(__xludf.DUMMYFUNCTION("importxml(C150,""//div[@class='educational-member-detail-hero__content']//h1[@class='educational-member-detail-hero__title']"")"),"#VALUE!")</f>
        <v>#VALUE!</v>
      </c>
      <c r="E150" s="27"/>
      <c r="F150" s="27" t="str">
        <f>IFERROR(__xludf.DUMMYFUNCTION("index(importxml(C150,""//div[@class='educational-member-detail-hero__info-text']""),1)"),"#VALUE!")</f>
        <v>#VALUE!</v>
      </c>
      <c r="G150" s="27" t="str">
        <f>IFERROR(__xludf.DUMMYFUNCTION("index(importxml(C150,""//div[@class='educational-member-detail-hero__info-text']""),2)"),"#VALUE!")</f>
        <v>#VALUE!</v>
      </c>
      <c r="H150" s="27" t="str">
        <f>IFERROR(__xludf.DUMMYFUNCTION("index(importxml(C150,""//div[@class='educational-member-detail-hero__info-text']""),3)"),"#VALUE!")</f>
        <v>#VALUE!</v>
      </c>
      <c r="I150" s="27"/>
      <c r="J150" s="27"/>
      <c r="K150" s="27"/>
      <c r="L150" s="27"/>
      <c r="M150" s="27"/>
      <c r="N150" s="31" t="str">
        <f>IFERROR(__xludf.DUMMYFUNCTION("importxml(C150,""//div[@class='educational-member-detail-body__sidebar-school-type-title']"")"),"#VALUE!")</f>
        <v>#VALUE!</v>
      </c>
      <c r="O150" s="27"/>
      <c r="P150" s="27"/>
      <c r="Q150" s="27"/>
      <c r="R150" s="27"/>
      <c r="S150" s="27" t="str">
        <f>IFERROR(__xludf.DUMMYFUNCTION("importxml(C150,""//div[@class='educational-member-detail-body__quote']"")"),"#VALUE!")</f>
        <v>#VALUE!</v>
      </c>
      <c r="T150" s="27" t="str">
        <f>IFERROR(__xludf.DUMMYFUNCTION("importxml(C150,""//div[@class='educational-member-detail-body__text']"")"),"#VALUE!")</f>
        <v>#VALUE!</v>
      </c>
    </row>
    <row r="151">
      <c r="A151" s="27"/>
      <c r="B151" s="25">
        <v>146.0</v>
      </c>
      <c r="C151" s="27"/>
      <c r="D151" s="27" t="str">
        <f>IFERROR(__xludf.DUMMYFUNCTION("importxml(C151,""//div[@class='educational-member-detail-hero__content']//h1[@class='educational-member-detail-hero__title']"")"),"#VALUE!")</f>
        <v>#VALUE!</v>
      </c>
      <c r="E151" s="27"/>
      <c r="F151" s="27" t="str">
        <f>IFERROR(__xludf.DUMMYFUNCTION("index(importxml(C151,""//div[@class='educational-member-detail-hero__info-text']""),1)"),"#VALUE!")</f>
        <v>#VALUE!</v>
      </c>
      <c r="G151" s="27" t="str">
        <f>IFERROR(__xludf.DUMMYFUNCTION("index(importxml(C151,""//div[@class='educational-member-detail-hero__info-text']""),2)"),"#VALUE!")</f>
        <v>#VALUE!</v>
      </c>
      <c r="H151" s="27" t="str">
        <f>IFERROR(__xludf.DUMMYFUNCTION("index(importxml(C151,""//div[@class='educational-member-detail-hero__info-text']""),3)"),"#VALUE!")</f>
        <v>#VALUE!</v>
      </c>
      <c r="I151" s="27"/>
      <c r="J151" s="27"/>
      <c r="K151" s="27"/>
      <c r="L151" s="27"/>
      <c r="M151" s="27"/>
      <c r="N151" s="31" t="str">
        <f>IFERROR(__xludf.DUMMYFUNCTION("importxml(C151,""//div[@class='educational-member-detail-body__sidebar-school-type-title']"")"),"#VALUE!")</f>
        <v>#VALUE!</v>
      </c>
      <c r="O151" s="27"/>
      <c r="P151" s="27"/>
      <c r="Q151" s="27"/>
      <c r="R151" s="27"/>
      <c r="S151" s="27" t="str">
        <f>IFERROR(__xludf.DUMMYFUNCTION("importxml(C151,""//div[@class='educational-member-detail-body__quote']"")"),"#VALUE!")</f>
        <v>#VALUE!</v>
      </c>
      <c r="T151" s="27" t="str">
        <f>IFERROR(__xludf.DUMMYFUNCTION("importxml(C151,""//div[@class='educational-member-detail-body__text']"")"),"#VALUE!")</f>
        <v>#VALUE!</v>
      </c>
    </row>
    <row r="152">
      <c r="A152" s="27"/>
      <c r="B152" s="25">
        <v>147.0</v>
      </c>
      <c r="C152" s="27"/>
      <c r="D152" s="27" t="str">
        <f>IFERROR(__xludf.DUMMYFUNCTION("importxml(C152,""//div[@class='educational-member-detail-hero__content']//h1[@class='educational-member-detail-hero__title']"")"),"#VALUE!")</f>
        <v>#VALUE!</v>
      </c>
      <c r="E152" s="27"/>
      <c r="F152" s="27" t="str">
        <f>IFERROR(__xludf.DUMMYFUNCTION("index(importxml(C152,""//div[@class='educational-member-detail-hero__info-text']""),1)"),"#VALUE!")</f>
        <v>#VALUE!</v>
      </c>
      <c r="G152" s="27" t="str">
        <f>IFERROR(__xludf.DUMMYFUNCTION("index(importxml(C152,""//div[@class='educational-member-detail-hero__info-text']""),2)"),"#VALUE!")</f>
        <v>#VALUE!</v>
      </c>
      <c r="H152" s="27" t="str">
        <f>IFERROR(__xludf.DUMMYFUNCTION("index(importxml(C152,""//div[@class='educational-member-detail-hero__info-text']""),3)"),"#VALUE!")</f>
        <v>#VALUE!</v>
      </c>
      <c r="I152" s="27"/>
      <c r="J152" s="27"/>
      <c r="K152" s="27"/>
      <c r="L152" s="27"/>
      <c r="M152" s="27"/>
      <c r="N152" s="31" t="str">
        <f>IFERROR(__xludf.DUMMYFUNCTION("importxml(C152,""//div[@class='educational-member-detail-body__sidebar-school-type-title']"")"),"#VALUE!")</f>
        <v>#VALUE!</v>
      </c>
      <c r="O152" s="27"/>
      <c r="P152" s="27"/>
      <c r="Q152" s="27"/>
      <c r="R152" s="27"/>
      <c r="S152" s="27" t="str">
        <f>IFERROR(__xludf.DUMMYFUNCTION("importxml(C152,""//div[@class='educational-member-detail-body__quote']"")"),"#VALUE!")</f>
        <v>#VALUE!</v>
      </c>
      <c r="T152" s="27" t="str">
        <f>IFERROR(__xludf.DUMMYFUNCTION("importxml(C152,""//div[@class='educational-member-detail-body__text']"")"),"#VALUE!")</f>
        <v>#VALUE!</v>
      </c>
    </row>
    <row r="153">
      <c r="A153" s="27"/>
      <c r="B153" s="25">
        <v>148.0</v>
      </c>
      <c r="C153" s="27"/>
      <c r="D153" s="27" t="str">
        <f>IFERROR(__xludf.DUMMYFUNCTION("importxml(C153,""//div[@class='educational-member-detail-hero__content']//h1[@class='educational-member-detail-hero__title']"")"),"#VALUE!")</f>
        <v>#VALUE!</v>
      </c>
      <c r="E153" s="27"/>
      <c r="F153" s="27" t="str">
        <f>IFERROR(__xludf.DUMMYFUNCTION("index(importxml(C153,""//div[@class='educational-member-detail-hero__info-text']""),1)"),"#VALUE!")</f>
        <v>#VALUE!</v>
      </c>
      <c r="G153" s="27" t="str">
        <f>IFERROR(__xludf.DUMMYFUNCTION("index(importxml(C153,""//div[@class='educational-member-detail-hero__info-text']""),2)"),"#VALUE!")</f>
        <v>#VALUE!</v>
      </c>
      <c r="H153" s="27" t="str">
        <f>IFERROR(__xludf.DUMMYFUNCTION("index(importxml(C153,""//div[@class='educational-member-detail-hero__info-text']""),3)"),"#VALUE!")</f>
        <v>#VALUE!</v>
      </c>
      <c r="I153" s="27"/>
      <c r="J153" s="27"/>
      <c r="K153" s="27"/>
      <c r="L153" s="27"/>
      <c r="M153" s="27"/>
      <c r="N153" s="31" t="str">
        <f>IFERROR(__xludf.DUMMYFUNCTION("importxml(C153,""//div[@class='educational-member-detail-body__sidebar-school-type-title']"")"),"#VALUE!")</f>
        <v>#VALUE!</v>
      </c>
      <c r="O153" s="27"/>
      <c r="P153" s="27"/>
      <c r="Q153" s="27"/>
      <c r="R153" s="27"/>
      <c r="S153" s="27" t="str">
        <f>IFERROR(__xludf.DUMMYFUNCTION("importxml(C153,""//div[@class='educational-member-detail-body__quote']"")"),"#VALUE!")</f>
        <v>#VALUE!</v>
      </c>
      <c r="T153" s="27" t="str">
        <f>IFERROR(__xludf.DUMMYFUNCTION("importxml(C153,""//div[@class='educational-member-detail-body__text']"")"),"#VALUE!")</f>
        <v>#VALUE!</v>
      </c>
    </row>
    <row r="154">
      <c r="A154" s="27"/>
      <c r="B154" s="25">
        <v>149.0</v>
      </c>
      <c r="C154" s="27"/>
      <c r="D154" s="27" t="str">
        <f>IFERROR(__xludf.DUMMYFUNCTION("importxml(C154,""//div[@class='educational-member-detail-hero__content']//h1[@class='educational-member-detail-hero__title']"")"),"#VALUE!")</f>
        <v>#VALUE!</v>
      </c>
      <c r="E154" s="27"/>
      <c r="F154" s="27" t="str">
        <f>IFERROR(__xludf.DUMMYFUNCTION("index(importxml(C154,""//div[@class='educational-member-detail-hero__info-text']""),1)"),"#VALUE!")</f>
        <v>#VALUE!</v>
      </c>
      <c r="G154" s="27" t="str">
        <f>IFERROR(__xludf.DUMMYFUNCTION("index(importxml(C154,""//div[@class='educational-member-detail-hero__info-text']""),2)"),"#VALUE!")</f>
        <v>#VALUE!</v>
      </c>
      <c r="H154" s="27" t="str">
        <f>IFERROR(__xludf.DUMMYFUNCTION("index(importxml(C154,""//div[@class='educational-member-detail-hero__info-text']""),3)"),"#VALUE!")</f>
        <v>#VALUE!</v>
      </c>
      <c r="I154" s="27"/>
      <c r="J154" s="27"/>
      <c r="K154" s="27"/>
      <c r="L154" s="27"/>
      <c r="M154" s="27"/>
      <c r="N154" s="31" t="str">
        <f>IFERROR(__xludf.DUMMYFUNCTION("importxml(C154,""//div[@class='educational-member-detail-body__sidebar-school-type-title']"")"),"#VALUE!")</f>
        <v>#VALUE!</v>
      </c>
      <c r="O154" s="27"/>
      <c r="P154" s="27"/>
      <c r="Q154" s="27"/>
      <c r="R154" s="27"/>
      <c r="S154" s="27" t="str">
        <f>IFERROR(__xludf.DUMMYFUNCTION("importxml(C154,""//div[@class='educational-member-detail-body__quote']"")"),"#VALUE!")</f>
        <v>#VALUE!</v>
      </c>
      <c r="T154" s="27" t="str">
        <f>IFERROR(__xludf.DUMMYFUNCTION("importxml(C154,""//div[@class='educational-member-detail-body__text']"")"),"#VALUE!")</f>
        <v>#VALUE!</v>
      </c>
    </row>
    <row r="155">
      <c r="A155" s="27"/>
      <c r="B155" s="25">
        <v>150.0</v>
      </c>
      <c r="C155" s="27"/>
      <c r="D155" s="27" t="str">
        <f>IFERROR(__xludf.DUMMYFUNCTION("importxml(C155,""//div[@class='educational-member-detail-hero__content']//h1[@class='educational-member-detail-hero__title']"")"),"#VALUE!")</f>
        <v>#VALUE!</v>
      </c>
      <c r="E155" s="27"/>
      <c r="F155" s="27" t="str">
        <f>IFERROR(__xludf.DUMMYFUNCTION("index(importxml(C155,""//div[@class='educational-member-detail-hero__info-text']""),1)"),"#VALUE!")</f>
        <v>#VALUE!</v>
      </c>
      <c r="G155" s="27" t="str">
        <f>IFERROR(__xludf.DUMMYFUNCTION("index(importxml(C155,""//div[@class='educational-member-detail-hero__info-text']""),2)"),"#VALUE!")</f>
        <v>#VALUE!</v>
      </c>
      <c r="H155" s="27" t="str">
        <f>IFERROR(__xludf.DUMMYFUNCTION("index(importxml(C155,""//div[@class='educational-member-detail-hero__info-text']""),3)"),"#VALUE!")</f>
        <v>#VALUE!</v>
      </c>
      <c r="I155" s="27"/>
      <c r="J155" s="27"/>
      <c r="K155" s="27"/>
      <c r="L155" s="27"/>
      <c r="M155" s="27"/>
      <c r="N155" s="31" t="str">
        <f>IFERROR(__xludf.DUMMYFUNCTION("importxml(C155,""//div[@class='educational-member-detail-body__sidebar-school-type-title']"")"),"#VALUE!")</f>
        <v>#VALUE!</v>
      </c>
      <c r="O155" s="27"/>
      <c r="P155" s="27"/>
      <c r="Q155" s="27"/>
      <c r="R155" s="27"/>
      <c r="S155" s="27" t="str">
        <f>IFERROR(__xludf.DUMMYFUNCTION("importxml(C155,""//div[@class='educational-member-detail-body__quote']"")"),"#VALUE!")</f>
        <v>#VALUE!</v>
      </c>
      <c r="T155" s="27" t="str">
        <f>IFERROR(__xludf.DUMMYFUNCTION("importxml(C155,""//div[@class='educational-member-detail-body__text']"")"),"#VALUE!")</f>
        <v>#VALUE!</v>
      </c>
    </row>
    <row r="156">
      <c r="A156" s="27"/>
      <c r="B156" s="25">
        <v>151.0</v>
      </c>
      <c r="C156" s="27"/>
      <c r="D156" s="27" t="str">
        <f>IFERROR(__xludf.DUMMYFUNCTION("importxml(C156,""//div[@class='educational-member-detail-hero__content']//h1[@class='educational-member-detail-hero__title']"")"),"#VALUE!")</f>
        <v>#VALUE!</v>
      </c>
      <c r="E156" s="27"/>
      <c r="F156" s="27" t="str">
        <f>IFERROR(__xludf.DUMMYFUNCTION("index(importxml(C156,""//div[@class='educational-member-detail-hero__info-text']""),1)"),"#VALUE!")</f>
        <v>#VALUE!</v>
      </c>
      <c r="G156" s="27" t="str">
        <f>IFERROR(__xludf.DUMMYFUNCTION("index(importxml(C156,""//div[@class='educational-member-detail-hero__info-text']""),2)"),"#VALUE!")</f>
        <v>#VALUE!</v>
      </c>
      <c r="H156" s="27" t="str">
        <f>IFERROR(__xludf.DUMMYFUNCTION("index(importxml(C156,""//div[@class='educational-member-detail-hero__info-text']""),3)"),"#VALUE!")</f>
        <v>#VALUE!</v>
      </c>
      <c r="I156" s="27"/>
      <c r="J156" s="27"/>
      <c r="K156" s="27"/>
      <c r="L156" s="27"/>
      <c r="M156" s="27"/>
      <c r="N156" s="31" t="str">
        <f>IFERROR(__xludf.DUMMYFUNCTION("importxml(C156,""//div[@class='educational-member-detail-body__sidebar-school-type-title']"")"),"#VALUE!")</f>
        <v>#VALUE!</v>
      </c>
      <c r="O156" s="27"/>
      <c r="P156" s="27"/>
      <c r="Q156" s="27"/>
      <c r="R156" s="27"/>
      <c r="S156" s="27" t="str">
        <f>IFERROR(__xludf.DUMMYFUNCTION("importxml(C156,""//div[@class='educational-member-detail-body__quote']"")"),"#VALUE!")</f>
        <v>#VALUE!</v>
      </c>
      <c r="T156" s="27" t="str">
        <f>IFERROR(__xludf.DUMMYFUNCTION("importxml(C156,""//div[@class='educational-member-detail-body__text']"")"),"#VALUE!")</f>
        <v>#VALUE!</v>
      </c>
    </row>
    <row r="157">
      <c r="A157" s="27"/>
      <c r="B157" s="25">
        <v>152.0</v>
      </c>
      <c r="C157" s="27"/>
      <c r="D157" s="27" t="str">
        <f>IFERROR(__xludf.DUMMYFUNCTION("importxml(C157,""//div[@class='educational-member-detail-hero__content']//h1[@class='educational-member-detail-hero__title']"")"),"#VALUE!")</f>
        <v>#VALUE!</v>
      </c>
      <c r="E157" s="27"/>
      <c r="F157" s="27" t="str">
        <f>IFERROR(__xludf.DUMMYFUNCTION("index(importxml(C157,""//div[@class='educational-member-detail-hero__info-text']""),1)"),"#VALUE!")</f>
        <v>#VALUE!</v>
      </c>
      <c r="G157" s="27" t="str">
        <f>IFERROR(__xludf.DUMMYFUNCTION("index(importxml(C157,""//div[@class='educational-member-detail-hero__info-text']""),2)"),"#VALUE!")</f>
        <v>#VALUE!</v>
      </c>
      <c r="H157" s="27" t="str">
        <f>IFERROR(__xludf.DUMMYFUNCTION("index(importxml(C157,""//div[@class='educational-member-detail-hero__info-text']""),3)"),"#VALUE!")</f>
        <v>#VALUE!</v>
      </c>
      <c r="I157" s="27"/>
      <c r="J157" s="27"/>
      <c r="K157" s="27"/>
      <c r="L157" s="27"/>
      <c r="M157" s="27"/>
      <c r="N157" s="31" t="str">
        <f>IFERROR(__xludf.DUMMYFUNCTION("importxml(C157,""//div[@class='educational-member-detail-body__sidebar-school-type-title']"")"),"#VALUE!")</f>
        <v>#VALUE!</v>
      </c>
      <c r="O157" s="27"/>
      <c r="P157" s="27"/>
      <c r="Q157" s="27"/>
      <c r="R157" s="27"/>
      <c r="S157" s="27" t="str">
        <f>IFERROR(__xludf.DUMMYFUNCTION("importxml(C157,""//div[@class='educational-member-detail-body__quote']"")"),"#VALUE!")</f>
        <v>#VALUE!</v>
      </c>
      <c r="T157" s="27" t="str">
        <f>IFERROR(__xludf.DUMMYFUNCTION("importxml(C157,""//div[@class='educational-member-detail-body__text']"")"),"#VALUE!")</f>
        <v>#VALUE!</v>
      </c>
    </row>
    <row r="158">
      <c r="A158" s="27"/>
      <c r="B158" s="25">
        <v>153.0</v>
      </c>
      <c r="C158" s="27"/>
      <c r="D158" s="27" t="str">
        <f>IFERROR(__xludf.DUMMYFUNCTION("importxml(C158,""//div[@class='educational-member-detail-hero__content']//h1[@class='educational-member-detail-hero__title']"")"),"#VALUE!")</f>
        <v>#VALUE!</v>
      </c>
      <c r="E158" s="27"/>
      <c r="F158" s="27" t="str">
        <f>IFERROR(__xludf.DUMMYFUNCTION("index(importxml(C158,""//div[@class='educational-member-detail-hero__info-text']""),1)"),"#VALUE!")</f>
        <v>#VALUE!</v>
      </c>
      <c r="G158" s="27" t="str">
        <f>IFERROR(__xludf.DUMMYFUNCTION("index(importxml(C158,""//div[@class='educational-member-detail-hero__info-text']""),2)"),"#VALUE!")</f>
        <v>#VALUE!</v>
      </c>
      <c r="H158" s="27" t="str">
        <f>IFERROR(__xludf.DUMMYFUNCTION("index(importxml(C158,""//div[@class='educational-member-detail-hero__info-text']""),3)"),"#VALUE!")</f>
        <v>#VALUE!</v>
      </c>
      <c r="I158" s="27"/>
      <c r="J158" s="27"/>
      <c r="K158" s="27"/>
      <c r="L158" s="27"/>
      <c r="M158" s="27"/>
      <c r="N158" s="31" t="str">
        <f>IFERROR(__xludf.DUMMYFUNCTION("importxml(C158,""//div[@class='educational-member-detail-body__sidebar-school-type-title']"")"),"#VALUE!")</f>
        <v>#VALUE!</v>
      </c>
      <c r="O158" s="27"/>
      <c r="P158" s="27"/>
      <c r="Q158" s="27"/>
      <c r="R158" s="27"/>
      <c r="S158" s="27" t="str">
        <f>IFERROR(__xludf.DUMMYFUNCTION("importxml(C158,""//div[@class='educational-member-detail-body__quote']"")"),"#VALUE!")</f>
        <v>#VALUE!</v>
      </c>
      <c r="T158" s="27" t="str">
        <f>IFERROR(__xludf.DUMMYFUNCTION("importxml(C158,""//div[@class='educational-member-detail-body__text']"")"),"#VALUE!")</f>
        <v>#VALUE!</v>
      </c>
    </row>
    <row r="159">
      <c r="A159" s="27"/>
      <c r="B159" s="25">
        <v>154.0</v>
      </c>
      <c r="C159" s="27"/>
      <c r="D159" s="27" t="str">
        <f>IFERROR(__xludf.DUMMYFUNCTION("importxml(C159,""//div[@class='educational-member-detail-hero__content']//h1[@class='educational-member-detail-hero__title']"")"),"#VALUE!")</f>
        <v>#VALUE!</v>
      </c>
      <c r="E159" s="27"/>
      <c r="F159" s="27" t="str">
        <f>IFERROR(__xludf.DUMMYFUNCTION("index(importxml(C159,""//div[@class='educational-member-detail-hero__info-text']""),1)"),"#VALUE!")</f>
        <v>#VALUE!</v>
      </c>
      <c r="G159" s="27" t="str">
        <f>IFERROR(__xludf.DUMMYFUNCTION("index(importxml(C159,""//div[@class='educational-member-detail-hero__info-text']""),2)"),"#VALUE!")</f>
        <v>#VALUE!</v>
      </c>
      <c r="H159" s="27" t="str">
        <f>IFERROR(__xludf.DUMMYFUNCTION("index(importxml(C159,""//div[@class='educational-member-detail-hero__info-text']""),3)"),"#VALUE!")</f>
        <v>#VALUE!</v>
      </c>
      <c r="I159" s="27"/>
      <c r="J159" s="27"/>
      <c r="K159" s="27"/>
      <c r="L159" s="27"/>
      <c r="M159" s="27"/>
      <c r="N159" s="31" t="str">
        <f>IFERROR(__xludf.DUMMYFUNCTION("importxml(C159,""//div[@class='educational-member-detail-body__sidebar-school-type-title']"")"),"#VALUE!")</f>
        <v>#VALUE!</v>
      </c>
      <c r="O159" s="27"/>
      <c r="P159" s="27"/>
      <c r="Q159" s="27"/>
      <c r="R159" s="27"/>
      <c r="S159" s="27" t="str">
        <f>IFERROR(__xludf.DUMMYFUNCTION("importxml(C159,""//div[@class='educational-member-detail-body__quote']"")"),"#VALUE!")</f>
        <v>#VALUE!</v>
      </c>
      <c r="T159" s="27" t="str">
        <f>IFERROR(__xludf.DUMMYFUNCTION("importxml(C159,""//div[@class='educational-member-detail-body__text']"")"),"#VALUE!")</f>
        <v>#VALUE!</v>
      </c>
    </row>
    <row r="160">
      <c r="A160" s="27"/>
      <c r="B160" s="25">
        <v>155.0</v>
      </c>
      <c r="C160" s="27"/>
      <c r="D160" s="27" t="str">
        <f>IFERROR(__xludf.DUMMYFUNCTION("importxml(C160,""//div[@class='educational-member-detail-hero__content']//h1[@class='educational-member-detail-hero__title']"")"),"#VALUE!")</f>
        <v>#VALUE!</v>
      </c>
      <c r="E160" s="27"/>
      <c r="F160" s="27" t="str">
        <f>IFERROR(__xludf.DUMMYFUNCTION("index(importxml(C160,""//div[@class='educational-member-detail-hero__info-text']""),1)"),"#VALUE!")</f>
        <v>#VALUE!</v>
      </c>
      <c r="G160" s="27" t="str">
        <f>IFERROR(__xludf.DUMMYFUNCTION("index(importxml(C160,""//div[@class='educational-member-detail-hero__info-text']""),2)"),"#VALUE!")</f>
        <v>#VALUE!</v>
      </c>
      <c r="H160" s="27" t="str">
        <f>IFERROR(__xludf.DUMMYFUNCTION("index(importxml(C160,""//div[@class='educational-member-detail-hero__info-text']""),3)"),"#VALUE!")</f>
        <v>#VALUE!</v>
      </c>
      <c r="I160" s="27"/>
      <c r="J160" s="27"/>
      <c r="K160" s="27"/>
      <c r="L160" s="27"/>
      <c r="M160" s="27"/>
      <c r="N160" s="31" t="str">
        <f>IFERROR(__xludf.DUMMYFUNCTION("importxml(C160,""//div[@class='educational-member-detail-body__sidebar-school-type-title']"")"),"#VALUE!")</f>
        <v>#VALUE!</v>
      </c>
      <c r="O160" s="27"/>
      <c r="P160" s="27"/>
      <c r="Q160" s="27"/>
      <c r="R160" s="27"/>
      <c r="S160" s="27" t="str">
        <f>IFERROR(__xludf.DUMMYFUNCTION("importxml(C160,""//div[@class='educational-member-detail-body__quote']"")"),"#VALUE!")</f>
        <v>#VALUE!</v>
      </c>
      <c r="T160" s="27" t="str">
        <f>IFERROR(__xludf.DUMMYFUNCTION("importxml(C160,""//div[@class='educational-member-detail-body__text']"")"),"#VALUE!")</f>
        <v>#VALUE!</v>
      </c>
    </row>
    <row r="161">
      <c r="A161" s="27"/>
      <c r="B161" s="25">
        <v>156.0</v>
      </c>
      <c r="C161" s="27"/>
      <c r="D161" s="27" t="str">
        <f>IFERROR(__xludf.DUMMYFUNCTION("importxml(C161,""//div[@class='educational-member-detail-hero__content']//h1[@class='educational-member-detail-hero__title']"")"),"#VALUE!")</f>
        <v>#VALUE!</v>
      </c>
      <c r="E161" s="27"/>
      <c r="F161" s="27" t="str">
        <f>IFERROR(__xludf.DUMMYFUNCTION("index(importxml(C161,""//div[@class='educational-member-detail-hero__info-text']""),1)"),"#VALUE!")</f>
        <v>#VALUE!</v>
      </c>
      <c r="G161" s="27" t="str">
        <f>IFERROR(__xludf.DUMMYFUNCTION("index(importxml(C161,""//div[@class='educational-member-detail-hero__info-text']""),2)"),"#VALUE!")</f>
        <v>#VALUE!</v>
      </c>
      <c r="H161" s="27" t="str">
        <f>IFERROR(__xludf.DUMMYFUNCTION("index(importxml(C161,""//div[@class='educational-member-detail-hero__info-text']""),3)"),"#VALUE!")</f>
        <v>#VALUE!</v>
      </c>
      <c r="I161" s="27"/>
      <c r="J161" s="27"/>
      <c r="K161" s="27"/>
      <c r="L161" s="27"/>
      <c r="M161" s="27"/>
      <c r="N161" s="31" t="str">
        <f>IFERROR(__xludf.DUMMYFUNCTION("importxml(C161,""//div[@class='educational-member-detail-body__sidebar-school-type-title']"")"),"#VALUE!")</f>
        <v>#VALUE!</v>
      </c>
      <c r="O161" s="27"/>
      <c r="P161" s="27"/>
      <c r="Q161" s="27"/>
      <c r="R161" s="27"/>
      <c r="S161" s="27" t="str">
        <f>IFERROR(__xludf.DUMMYFUNCTION("importxml(C161,""//div[@class='educational-member-detail-body__quote']"")"),"#VALUE!")</f>
        <v>#VALUE!</v>
      </c>
      <c r="T161" s="27" t="str">
        <f>IFERROR(__xludf.DUMMYFUNCTION("importxml(C161,""//div[@class='educational-member-detail-body__text']"")"),"#VALUE!")</f>
        <v>#VALUE!</v>
      </c>
    </row>
    <row r="162">
      <c r="A162" s="27"/>
      <c r="B162" s="25">
        <v>157.0</v>
      </c>
      <c r="C162" s="27"/>
      <c r="D162" s="27" t="str">
        <f>IFERROR(__xludf.DUMMYFUNCTION("importxml(C162,""//div[@class='educational-member-detail-hero__content']//h1[@class='educational-member-detail-hero__title']"")"),"#VALUE!")</f>
        <v>#VALUE!</v>
      </c>
      <c r="E162" s="27"/>
      <c r="F162" s="27" t="str">
        <f>IFERROR(__xludf.DUMMYFUNCTION("index(importxml(C162,""//div[@class='educational-member-detail-hero__info-text']""),1)"),"#VALUE!")</f>
        <v>#VALUE!</v>
      </c>
      <c r="G162" s="27" t="str">
        <f>IFERROR(__xludf.DUMMYFUNCTION("index(importxml(C162,""//div[@class='educational-member-detail-hero__info-text']""),2)"),"#VALUE!")</f>
        <v>#VALUE!</v>
      </c>
      <c r="H162" s="27" t="str">
        <f>IFERROR(__xludf.DUMMYFUNCTION("index(importxml(C162,""//div[@class='educational-member-detail-hero__info-text']""),3)"),"#VALUE!")</f>
        <v>#VALUE!</v>
      </c>
      <c r="I162" s="27"/>
      <c r="J162" s="27"/>
      <c r="K162" s="27"/>
      <c r="L162" s="27"/>
      <c r="M162" s="27"/>
      <c r="N162" s="31" t="str">
        <f>IFERROR(__xludf.DUMMYFUNCTION("importxml(C162,""//div[@class='educational-member-detail-body__sidebar-school-type-title']"")"),"#VALUE!")</f>
        <v>#VALUE!</v>
      </c>
      <c r="O162" s="27"/>
      <c r="P162" s="27"/>
      <c r="Q162" s="27"/>
      <c r="R162" s="27"/>
      <c r="S162" s="27" t="str">
        <f>IFERROR(__xludf.DUMMYFUNCTION("importxml(C162,""//div[@class='educational-member-detail-body__quote']"")"),"#VALUE!")</f>
        <v>#VALUE!</v>
      </c>
      <c r="T162" s="27" t="str">
        <f>IFERROR(__xludf.DUMMYFUNCTION("importxml(C162,""//div[@class='educational-member-detail-body__text']"")"),"#VALUE!")</f>
        <v>#VALUE!</v>
      </c>
    </row>
    <row r="163">
      <c r="A163" s="27"/>
      <c r="B163" s="25">
        <v>158.0</v>
      </c>
      <c r="C163" s="27"/>
      <c r="D163" s="27" t="str">
        <f>IFERROR(__xludf.DUMMYFUNCTION("importxml(C163,""//div[@class='educational-member-detail-hero__content']//h1[@class='educational-member-detail-hero__title']"")"),"#VALUE!")</f>
        <v>#VALUE!</v>
      </c>
      <c r="E163" s="27"/>
      <c r="F163" s="27" t="str">
        <f>IFERROR(__xludf.DUMMYFUNCTION("index(importxml(C163,""//div[@class='educational-member-detail-hero__info-text']""),1)"),"#VALUE!")</f>
        <v>#VALUE!</v>
      </c>
      <c r="G163" s="27" t="str">
        <f>IFERROR(__xludf.DUMMYFUNCTION("index(importxml(C163,""//div[@class='educational-member-detail-hero__info-text']""),2)"),"#VALUE!")</f>
        <v>#VALUE!</v>
      </c>
      <c r="H163" s="27" t="str">
        <f>IFERROR(__xludf.DUMMYFUNCTION("index(importxml(C163,""//div[@class='educational-member-detail-hero__info-text']""),3)"),"#VALUE!")</f>
        <v>#VALUE!</v>
      </c>
      <c r="I163" s="27"/>
      <c r="J163" s="27"/>
      <c r="K163" s="27"/>
      <c r="L163" s="27"/>
      <c r="M163" s="27"/>
      <c r="N163" s="31" t="str">
        <f>IFERROR(__xludf.DUMMYFUNCTION("importxml(C163,""//div[@class='educational-member-detail-body__sidebar-school-type-title']"")"),"#VALUE!")</f>
        <v>#VALUE!</v>
      </c>
      <c r="O163" s="27"/>
      <c r="P163" s="27"/>
      <c r="Q163" s="27"/>
      <c r="R163" s="27"/>
      <c r="S163" s="27" t="str">
        <f>IFERROR(__xludf.DUMMYFUNCTION("importxml(C163,""//div[@class='educational-member-detail-body__quote']"")"),"#VALUE!")</f>
        <v>#VALUE!</v>
      </c>
      <c r="T163" s="27" t="str">
        <f>IFERROR(__xludf.DUMMYFUNCTION("importxml(C163,""//div[@class='educational-member-detail-body__text']"")"),"#VALUE!")</f>
        <v>#VALUE!</v>
      </c>
    </row>
    <row r="164">
      <c r="A164" s="27"/>
      <c r="B164" s="25">
        <v>159.0</v>
      </c>
      <c r="C164" s="27"/>
      <c r="D164" s="27" t="str">
        <f>IFERROR(__xludf.DUMMYFUNCTION("importxml(C164,""//div[@class='educational-member-detail-hero__content']//h1[@class='educational-member-detail-hero__title']"")"),"#VALUE!")</f>
        <v>#VALUE!</v>
      </c>
      <c r="E164" s="27"/>
      <c r="F164" s="27" t="str">
        <f>IFERROR(__xludf.DUMMYFUNCTION("index(importxml(C164,""//div[@class='educational-member-detail-hero__info-text']""),1)"),"#VALUE!")</f>
        <v>#VALUE!</v>
      </c>
      <c r="G164" s="27" t="str">
        <f>IFERROR(__xludf.DUMMYFUNCTION("index(importxml(C164,""//div[@class='educational-member-detail-hero__info-text']""),2)"),"#VALUE!")</f>
        <v>#VALUE!</v>
      </c>
      <c r="H164" s="27" t="str">
        <f>IFERROR(__xludf.DUMMYFUNCTION("index(importxml(C164,""//div[@class='educational-member-detail-hero__info-text']""),3)"),"#VALUE!")</f>
        <v>#VALUE!</v>
      </c>
      <c r="I164" s="27"/>
      <c r="J164" s="27"/>
      <c r="K164" s="27"/>
      <c r="L164" s="27"/>
      <c r="M164" s="27"/>
      <c r="N164" s="31" t="str">
        <f>IFERROR(__xludf.DUMMYFUNCTION("importxml(C164,""//div[@class='educational-member-detail-body__sidebar-school-type-title']"")"),"#VALUE!")</f>
        <v>#VALUE!</v>
      </c>
      <c r="O164" s="27"/>
      <c r="P164" s="27"/>
      <c r="Q164" s="27"/>
      <c r="R164" s="27"/>
      <c r="S164" s="27" t="str">
        <f>IFERROR(__xludf.DUMMYFUNCTION("importxml(C164,""//div[@class='educational-member-detail-body__quote']"")"),"#VALUE!")</f>
        <v>#VALUE!</v>
      </c>
      <c r="T164" s="27" t="str">
        <f>IFERROR(__xludf.DUMMYFUNCTION("importxml(C164,""//div[@class='educational-member-detail-body__text']"")"),"#VALUE!")</f>
        <v>#VALUE!</v>
      </c>
    </row>
    <row r="165">
      <c r="A165" s="27"/>
      <c r="B165" s="25">
        <v>160.0</v>
      </c>
      <c r="C165" s="27"/>
      <c r="D165" s="27" t="str">
        <f>IFERROR(__xludf.DUMMYFUNCTION("importxml(C165,""//div[@class='educational-member-detail-hero__content']//h1[@class='educational-member-detail-hero__title']"")"),"#VALUE!")</f>
        <v>#VALUE!</v>
      </c>
      <c r="E165" s="27"/>
      <c r="F165" s="27" t="str">
        <f>IFERROR(__xludf.DUMMYFUNCTION("index(importxml(C165,""//div[@class='educational-member-detail-hero__info-text']""),1)"),"#VALUE!")</f>
        <v>#VALUE!</v>
      </c>
      <c r="G165" s="27" t="str">
        <f>IFERROR(__xludf.DUMMYFUNCTION("index(importxml(C165,""//div[@class='educational-member-detail-hero__info-text']""),2)"),"#VALUE!")</f>
        <v>#VALUE!</v>
      </c>
      <c r="H165" s="27" t="str">
        <f>IFERROR(__xludf.DUMMYFUNCTION("index(importxml(C165,""//div[@class='educational-member-detail-hero__info-text']""),3)"),"#VALUE!")</f>
        <v>#VALUE!</v>
      </c>
      <c r="I165" s="27"/>
      <c r="J165" s="27"/>
      <c r="K165" s="27"/>
      <c r="L165" s="27"/>
      <c r="M165" s="27"/>
      <c r="N165" s="31" t="str">
        <f>IFERROR(__xludf.DUMMYFUNCTION("importxml(C165,""//div[@class='educational-member-detail-body__sidebar-school-type-title']"")"),"#VALUE!")</f>
        <v>#VALUE!</v>
      </c>
      <c r="O165" s="27"/>
      <c r="P165" s="27"/>
      <c r="Q165" s="27"/>
      <c r="R165" s="27"/>
      <c r="S165" s="27" t="str">
        <f>IFERROR(__xludf.DUMMYFUNCTION("importxml(C165,""//div[@class='educational-member-detail-body__quote']"")"),"#VALUE!")</f>
        <v>#VALUE!</v>
      </c>
      <c r="T165" s="27" t="str">
        <f>IFERROR(__xludf.DUMMYFUNCTION("importxml(C165,""//div[@class='educational-member-detail-body__text']"")"),"#VALUE!")</f>
        <v>#VALUE!</v>
      </c>
    </row>
    <row r="166">
      <c r="A166" s="27"/>
      <c r="B166" s="25">
        <v>161.0</v>
      </c>
      <c r="C166" s="27"/>
      <c r="D166" s="27" t="str">
        <f>IFERROR(__xludf.DUMMYFUNCTION("importxml(C166,""//div[@class='educational-member-detail-hero__content']//h1[@class='educational-member-detail-hero__title']"")"),"#VALUE!")</f>
        <v>#VALUE!</v>
      </c>
      <c r="E166" s="27"/>
      <c r="F166" s="27" t="str">
        <f>IFERROR(__xludf.DUMMYFUNCTION("index(importxml(C166,""//div[@class='educational-member-detail-hero__info-text']""),1)"),"#VALUE!")</f>
        <v>#VALUE!</v>
      </c>
      <c r="G166" s="27" t="str">
        <f>IFERROR(__xludf.DUMMYFUNCTION("index(importxml(C166,""//div[@class='educational-member-detail-hero__info-text']""),2)"),"#VALUE!")</f>
        <v>#VALUE!</v>
      </c>
      <c r="H166" s="27" t="str">
        <f>IFERROR(__xludf.DUMMYFUNCTION("index(importxml(C166,""//div[@class='educational-member-detail-hero__info-text']""),3)"),"#VALUE!")</f>
        <v>#VALUE!</v>
      </c>
      <c r="I166" s="27"/>
      <c r="J166" s="27"/>
      <c r="K166" s="27"/>
      <c r="L166" s="27"/>
      <c r="M166" s="27"/>
      <c r="N166" s="31" t="str">
        <f>IFERROR(__xludf.DUMMYFUNCTION("importxml(C166,""//div[@class='educational-member-detail-body__sidebar-school-type-title']"")"),"#VALUE!")</f>
        <v>#VALUE!</v>
      </c>
      <c r="O166" s="27"/>
      <c r="P166" s="27"/>
      <c r="Q166" s="27"/>
      <c r="R166" s="27"/>
      <c r="S166" s="27" t="str">
        <f>IFERROR(__xludf.DUMMYFUNCTION("importxml(C166,""//div[@class='educational-member-detail-body__quote']"")"),"#VALUE!")</f>
        <v>#VALUE!</v>
      </c>
      <c r="T166" s="27" t="str">
        <f>IFERROR(__xludf.DUMMYFUNCTION("importxml(C166,""//div[@class='educational-member-detail-body__text']"")"),"#VALUE!")</f>
        <v>#VALUE!</v>
      </c>
    </row>
    <row r="167">
      <c r="A167" s="27"/>
      <c r="B167" s="25">
        <v>162.0</v>
      </c>
      <c r="C167" s="27"/>
      <c r="D167" s="27" t="str">
        <f>IFERROR(__xludf.DUMMYFUNCTION("importxml(C167,""//div[@class='educational-member-detail-hero__content']//h1[@class='educational-member-detail-hero__title']"")"),"#VALUE!")</f>
        <v>#VALUE!</v>
      </c>
      <c r="E167" s="27"/>
      <c r="F167" s="27" t="str">
        <f>IFERROR(__xludf.DUMMYFUNCTION("index(importxml(C167,""//div[@class='educational-member-detail-hero__info-text']""),1)"),"#VALUE!")</f>
        <v>#VALUE!</v>
      </c>
      <c r="G167" s="27" t="str">
        <f>IFERROR(__xludf.DUMMYFUNCTION("index(importxml(C167,""//div[@class='educational-member-detail-hero__info-text']""),2)"),"#VALUE!")</f>
        <v>#VALUE!</v>
      </c>
      <c r="H167" s="27" t="str">
        <f>IFERROR(__xludf.DUMMYFUNCTION("index(importxml(C167,""//div[@class='educational-member-detail-hero__info-text']""),3)"),"#VALUE!")</f>
        <v>#VALUE!</v>
      </c>
      <c r="I167" s="27"/>
      <c r="J167" s="27"/>
      <c r="K167" s="27"/>
      <c r="L167" s="27"/>
      <c r="M167" s="27"/>
      <c r="N167" s="31" t="str">
        <f>IFERROR(__xludf.DUMMYFUNCTION("importxml(C167,""//div[@class='educational-member-detail-body__sidebar-school-type-title']"")"),"#VALUE!")</f>
        <v>#VALUE!</v>
      </c>
      <c r="O167" s="27"/>
      <c r="P167" s="27"/>
      <c r="Q167" s="27"/>
      <c r="R167" s="27"/>
      <c r="S167" s="27" t="str">
        <f>IFERROR(__xludf.DUMMYFUNCTION("importxml(C167,""//div[@class='educational-member-detail-body__quote']"")"),"#VALUE!")</f>
        <v>#VALUE!</v>
      </c>
      <c r="T167" s="27" t="str">
        <f>IFERROR(__xludf.DUMMYFUNCTION("importxml(C167,""//div[@class='educational-member-detail-body__text']"")"),"#VALUE!")</f>
        <v>#VALUE!</v>
      </c>
    </row>
    <row r="168">
      <c r="A168" s="27"/>
      <c r="B168" s="25">
        <v>163.0</v>
      </c>
      <c r="C168" s="27"/>
      <c r="D168" s="27" t="str">
        <f>IFERROR(__xludf.DUMMYFUNCTION("importxml(C168,""//div[@class='educational-member-detail-hero__content']//h1[@class='educational-member-detail-hero__title']"")"),"#VALUE!")</f>
        <v>#VALUE!</v>
      </c>
      <c r="E168" s="27"/>
      <c r="F168" s="27" t="str">
        <f>IFERROR(__xludf.DUMMYFUNCTION("index(importxml(C168,""//div[@class='educational-member-detail-hero__info-text']""),1)"),"#VALUE!")</f>
        <v>#VALUE!</v>
      </c>
      <c r="G168" s="27" t="str">
        <f>IFERROR(__xludf.DUMMYFUNCTION("index(importxml(C168,""//div[@class='educational-member-detail-hero__info-text']""),2)"),"#VALUE!")</f>
        <v>#VALUE!</v>
      </c>
      <c r="H168" s="27" t="str">
        <f>IFERROR(__xludf.DUMMYFUNCTION("index(importxml(C168,""//div[@class='educational-member-detail-hero__info-text']""),3)"),"#VALUE!")</f>
        <v>#VALUE!</v>
      </c>
      <c r="I168" s="27"/>
      <c r="J168" s="27"/>
      <c r="K168" s="27"/>
      <c r="L168" s="27"/>
      <c r="M168" s="27"/>
      <c r="N168" s="31" t="str">
        <f>IFERROR(__xludf.DUMMYFUNCTION("importxml(C168,""//div[@class='educational-member-detail-body__sidebar-school-type-title']"")"),"#VALUE!")</f>
        <v>#VALUE!</v>
      </c>
      <c r="O168" s="27"/>
      <c r="P168" s="27"/>
      <c r="Q168" s="27"/>
      <c r="R168" s="27"/>
      <c r="S168" s="27" t="str">
        <f>IFERROR(__xludf.DUMMYFUNCTION("importxml(C168,""//div[@class='educational-member-detail-body__quote']"")"),"#VALUE!")</f>
        <v>#VALUE!</v>
      </c>
      <c r="T168" s="27" t="str">
        <f>IFERROR(__xludf.DUMMYFUNCTION("importxml(C168,""//div[@class='educational-member-detail-body__text']"")"),"#VALUE!")</f>
        <v>#VALUE!</v>
      </c>
    </row>
    <row r="169">
      <c r="A169" s="27"/>
      <c r="B169" s="25">
        <v>164.0</v>
      </c>
      <c r="C169" s="27"/>
      <c r="D169" s="27" t="str">
        <f>IFERROR(__xludf.DUMMYFUNCTION("importxml(C169,""//div[@class='educational-member-detail-hero__content']//h1[@class='educational-member-detail-hero__title']"")"),"#VALUE!")</f>
        <v>#VALUE!</v>
      </c>
      <c r="E169" s="27"/>
      <c r="F169" s="27" t="str">
        <f>IFERROR(__xludf.DUMMYFUNCTION("index(importxml(C169,""//div[@class='educational-member-detail-hero__info-text']""),1)"),"#VALUE!")</f>
        <v>#VALUE!</v>
      </c>
      <c r="G169" s="27" t="str">
        <f>IFERROR(__xludf.DUMMYFUNCTION("index(importxml(C169,""//div[@class='educational-member-detail-hero__info-text']""),2)"),"#VALUE!")</f>
        <v>#VALUE!</v>
      </c>
      <c r="H169" s="27" t="str">
        <f>IFERROR(__xludf.DUMMYFUNCTION("index(importxml(C169,""//div[@class='educational-member-detail-hero__info-text']""),3)"),"#VALUE!")</f>
        <v>#VALUE!</v>
      </c>
      <c r="I169" s="27"/>
      <c r="J169" s="27"/>
      <c r="K169" s="27"/>
      <c r="L169" s="27"/>
      <c r="M169" s="27"/>
      <c r="N169" s="31" t="str">
        <f>IFERROR(__xludf.DUMMYFUNCTION("importxml(C169,""//div[@class='educational-member-detail-body__sidebar-school-type-title']"")"),"#VALUE!")</f>
        <v>#VALUE!</v>
      </c>
      <c r="O169" s="27"/>
      <c r="P169" s="27"/>
      <c r="Q169" s="27"/>
      <c r="R169" s="27"/>
      <c r="S169" s="27" t="str">
        <f>IFERROR(__xludf.DUMMYFUNCTION("importxml(C169,""//div[@class='educational-member-detail-body__quote']"")"),"#VALUE!")</f>
        <v>#VALUE!</v>
      </c>
      <c r="T169" s="27" t="str">
        <f>IFERROR(__xludf.DUMMYFUNCTION("importxml(C169,""//div[@class='educational-member-detail-body__text']"")"),"#VALUE!")</f>
        <v>#VALUE!</v>
      </c>
    </row>
    <row r="170">
      <c r="A170" s="27"/>
      <c r="B170" s="25">
        <v>165.0</v>
      </c>
      <c r="C170" s="27"/>
      <c r="D170" s="27" t="str">
        <f>IFERROR(__xludf.DUMMYFUNCTION("importxml(C170,""//div[@class='educational-member-detail-hero__content']//h1[@class='educational-member-detail-hero__title']"")"),"#VALUE!")</f>
        <v>#VALUE!</v>
      </c>
      <c r="E170" s="27"/>
      <c r="F170" s="27" t="str">
        <f>IFERROR(__xludf.DUMMYFUNCTION("index(importxml(C170,""//div[@class='educational-member-detail-hero__info-text']""),1)"),"#VALUE!")</f>
        <v>#VALUE!</v>
      </c>
      <c r="G170" s="27" t="str">
        <f>IFERROR(__xludf.DUMMYFUNCTION("index(importxml(C170,""//div[@class='educational-member-detail-hero__info-text']""),2)"),"#VALUE!")</f>
        <v>#VALUE!</v>
      </c>
      <c r="H170" s="27" t="str">
        <f>IFERROR(__xludf.DUMMYFUNCTION("index(importxml(C170,""//div[@class='educational-member-detail-hero__info-text']""),3)"),"#VALUE!")</f>
        <v>#VALUE!</v>
      </c>
      <c r="I170" s="27"/>
      <c r="J170" s="27"/>
      <c r="K170" s="27"/>
      <c r="L170" s="27"/>
      <c r="M170" s="27"/>
      <c r="N170" s="31" t="str">
        <f>IFERROR(__xludf.DUMMYFUNCTION("importxml(C170,""//div[@class='educational-member-detail-body__sidebar-school-type-title']"")"),"#VALUE!")</f>
        <v>#VALUE!</v>
      </c>
      <c r="O170" s="27"/>
      <c r="P170" s="27"/>
      <c r="Q170" s="27"/>
      <c r="R170" s="27"/>
      <c r="S170" s="27" t="str">
        <f>IFERROR(__xludf.DUMMYFUNCTION("importxml(C170,""//div[@class='educational-member-detail-body__quote']"")"),"#VALUE!")</f>
        <v>#VALUE!</v>
      </c>
      <c r="T170" s="27" t="str">
        <f>IFERROR(__xludf.DUMMYFUNCTION("importxml(C170,""//div[@class='educational-member-detail-body__text']"")"),"#VALUE!")</f>
        <v>#VALUE!</v>
      </c>
    </row>
    <row r="171">
      <c r="A171" s="27"/>
      <c r="B171" s="25">
        <v>166.0</v>
      </c>
      <c r="C171" s="27"/>
      <c r="D171" s="27" t="str">
        <f>IFERROR(__xludf.DUMMYFUNCTION("importxml(C171,""//div[@class='educational-member-detail-hero__content']//h1[@class='educational-member-detail-hero__title']"")"),"#VALUE!")</f>
        <v>#VALUE!</v>
      </c>
      <c r="E171" s="27"/>
      <c r="F171" s="27" t="str">
        <f>IFERROR(__xludf.DUMMYFUNCTION("index(importxml(C171,""//div[@class='educational-member-detail-hero__info-text']""),1)"),"#VALUE!")</f>
        <v>#VALUE!</v>
      </c>
      <c r="G171" s="27" t="str">
        <f>IFERROR(__xludf.DUMMYFUNCTION("index(importxml(C171,""//div[@class='educational-member-detail-hero__info-text']""),2)"),"#VALUE!")</f>
        <v>#VALUE!</v>
      </c>
      <c r="H171" s="27" t="str">
        <f>IFERROR(__xludf.DUMMYFUNCTION("index(importxml(C171,""//div[@class='educational-member-detail-hero__info-text']""),3)"),"#VALUE!")</f>
        <v>#VALUE!</v>
      </c>
      <c r="I171" s="27"/>
      <c r="J171" s="27"/>
      <c r="K171" s="27"/>
      <c r="L171" s="27"/>
      <c r="M171" s="27"/>
      <c r="N171" s="31" t="str">
        <f>IFERROR(__xludf.DUMMYFUNCTION("importxml(C171,""//div[@class='educational-member-detail-body__sidebar-school-type-title']"")"),"#VALUE!")</f>
        <v>#VALUE!</v>
      </c>
      <c r="O171" s="27"/>
      <c r="P171" s="27"/>
      <c r="Q171" s="27"/>
      <c r="R171" s="27"/>
      <c r="S171" s="27" t="str">
        <f>IFERROR(__xludf.DUMMYFUNCTION("importxml(C171,""//div[@class='educational-member-detail-body__quote']"")"),"#VALUE!")</f>
        <v>#VALUE!</v>
      </c>
      <c r="T171" s="27" t="str">
        <f>IFERROR(__xludf.DUMMYFUNCTION("importxml(C171,""//div[@class='educational-member-detail-body__text']"")"),"#VALUE!")</f>
        <v>#VALUE!</v>
      </c>
    </row>
    <row r="172">
      <c r="A172" s="27"/>
      <c r="B172" s="25">
        <v>167.0</v>
      </c>
      <c r="C172" s="27"/>
      <c r="D172" s="27" t="str">
        <f>IFERROR(__xludf.DUMMYFUNCTION("importxml(C172,""//div[@class='educational-member-detail-hero__content']//h1[@class='educational-member-detail-hero__title']"")"),"#VALUE!")</f>
        <v>#VALUE!</v>
      </c>
      <c r="E172" s="27"/>
      <c r="F172" s="27" t="str">
        <f>IFERROR(__xludf.DUMMYFUNCTION("index(importxml(C172,""//div[@class='educational-member-detail-hero__info-text']""),1)"),"#VALUE!")</f>
        <v>#VALUE!</v>
      </c>
      <c r="G172" s="27" t="str">
        <f>IFERROR(__xludf.DUMMYFUNCTION("index(importxml(C172,""//div[@class='educational-member-detail-hero__info-text']""),2)"),"#VALUE!")</f>
        <v>#VALUE!</v>
      </c>
      <c r="H172" s="27" t="str">
        <f>IFERROR(__xludf.DUMMYFUNCTION("index(importxml(C172,""//div[@class='educational-member-detail-hero__info-text']""),3)"),"#VALUE!")</f>
        <v>#VALUE!</v>
      </c>
      <c r="I172" s="27"/>
      <c r="J172" s="27"/>
      <c r="K172" s="27"/>
      <c r="L172" s="27"/>
      <c r="M172" s="27"/>
      <c r="N172" s="31" t="str">
        <f>IFERROR(__xludf.DUMMYFUNCTION("importxml(C172,""//div[@class='educational-member-detail-body__sidebar-school-type-title']"")"),"#VALUE!")</f>
        <v>#VALUE!</v>
      </c>
      <c r="O172" s="27"/>
      <c r="P172" s="27"/>
      <c r="Q172" s="27"/>
      <c r="R172" s="27"/>
      <c r="S172" s="27" t="str">
        <f>IFERROR(__xludf.DUMMYFUNCTION("importxml(C172,""//div[@class='educational-member-detail-body__quote']"")"),"#VALUE!")</f>
        <v>#VALUE!</v>
      </c>
      <c r="T172" s="27" t="str">
        <f>IFERROR(__xludf.DUMMYFUNCTION("importxml(C172,""//div[@class='educational-member-detail-body__text']"")"),"#VALUE!")</f>
        <v>#VALUE!</v>
      </c>
    </row>
    <row r="173">
      <c r="A173" s="27"/>
      <c r="B173" s="25">
        <v>168.0</v>
      </c>
      <c r="C173" s="27"/>
      <c r="D173" s="27" t="str">
        <f>IFERROR(__xludf.DUMMYFUNCTION("importxml(C173,""//div[@class='educational-member-detail-hero__content']//h1[@class='educational-member-detail-hero__title']"")"),"#VALUE!")</f>
        <v>#VALUE!</v>
      </c>
      <c r="E173" s="27"/>
      <c r="F173" s="27" t="str">
        <f>IFERROR(__xludf.DUMMYFUNCTION("index(importxml(C173,""//div[@class='educational-member-detail-hero__info-text']""),1)"),"#VALUE!")</f>
        <v>#VALUE!</v>
      </c>
      <c r="G173" s="27" t="str">
        <f>IFERROR(__xludf.DUMMYFUNCTION("index(importxml(C173,""//div[@class='educational-member-detail-hero__info-text']""),2)"),"#VALUE!")</f>
        <v>#VALUE!</v>
      </c>
      <c r="H173" s="27" t="str">
        <f>IFERROR(__xludf.DUMMYFUNCTION("index(importxml(C173,""//div[@class='educational-member-detail-hero__info-text']""),3)"),"#VALUE!")</f>
        <v>#VALUE!</v>
      </c>
      <c r="I173" s="27"/>
      <c r="J173" s="27"/>
      <c r="K173" s="27"/>
      <c r="L173" s="27"/>
      <c r="M173" s="27"/>
      <c r="N173" s="31" t="str">
        <f>IFERROR(__xludf.DUMMYFUNCTION("importxml(C173,""//div[@class='educational-member-detail-body__sidebar-school-type-title']"")"),"#VALUE!")</f>
        <v>#VALUE!</v>
      </c>
      <c r="O173" s="27"/>
      <c r="P173" s="27"/>
      <c r="Q173" s="27"/>
      <c r="R173" s="27"/>
      <c r="S173" s="27" t="str">
        <f>IFERROR(__xludf.DUMMYFUNCTION("importxml(C173,""//div[@class='educational-member-detail-body__quote']"")"),"#VALUE!")</f>
        <v>#VALUE!</v>
      </c>
      <c r="T173" s="27" t="str">
        <f>IFERROR(__xludf.DUMMYFUNCTION("importxml(C173,""//div[@class='educational-member-detail-body__text']"")"),"#VALUE!")</f>
        <v>#VALUE!</v>
      </c>
    </row>
    <row r="174">
      <c r="A174" s="27"/>
      <c r="B174" s="25">
        <v>169.0</v>
      </c>
      <c r="C174" s="27"/>
      <c r="D174" s="27" t="str">
        <f>IFERROR(__xludf.DUMMYFUNCTION("importxml(C174,""//div[@class='educational-member-detail-hero__content']//h1[@class='educational-member-detail-hero__title']"")"),"#VALUE!")</f>
        <v>#VALUE!</v>
      </c>
      <c r="E174" s="27"/>
      <c r="F174" s="27" t="str">
        <f>IFERROR(__xludf.DUMMYFUNCTION("index(importxml(C174,""//div[@class='educational-member-detail-hero__info-text']""),1)"),"#VALUE!")</f>
        <v>#VALUE!</v>
      </c>
      <c r="G174" s="27" t="str">
        <f>IFERROR(__xludf.DUMMYFUNCTION("index(importxml(C174,""//div[@class='educational-member-detail-hero__info-text']""),2)"),"#VALUE!")</f>
        <v>#VALUE!</v>
      </c>
      <c r="H174" s="27" t="str">
        <f>IFERROR(__xludf.DUMMYFUNCTION("index(importxml(C174,""//div[@class='educational-member-detail-hero__info-text']""),3)"),"#VALUE!")</f>
        <v>#VALUE!</v>
      </c>
      <c r="I174" s="27"/>
      <c r="J174" s="27"/>
      <c r="K174" s="27"/>
      <c r="L174" s="27"/>
      <c r="M174" s="27"/>
      <c r="N174" s="31" t="str">
        <f>IFERROR(__xludf.DUMMYFUNCTION("importxml(C174,""//div[@class='educational-member-detail-body__sidebar-school-type-title']"")"),"#VALUE!")</f>
        <v>#VALUE!</v>
      </c>
      <c r="O174" s="27"/>
      <c r="P174" s="27"/>
      <c r="Q174" s="27"/>
      <c r="R174" s="27"/>
      <c r="S174" s="27" t="str">
        <f>IFERROR(__xludf.DUMMYFUNCTION("importxml(C174,""//div[@class='educational-member-detail-body__quote']"")"),"#VALUE!")</f>
        <v>#VALUE!</v>
      </c>
      <c r="T174" s="27" t="str">
        <f>IFERROR(__xludf.DUMMYFUNCTION("importxml(C174,""//div[@class='educational-member-detail-body__text']"")"),"#VALUE!")</f>
        <v>#VALUE!</v>
      </c>
    </row>
    <row r="175">
      <c r="A175" s="27"/>
      <c r="B175" s="25">
        <v>170.0</v>
      </c>
      <c r="C175" s="27"/>
      <c r="D175" s="27" t="str">
        <f>IFERROR(__xludf.DUMMYFUNCTION("importxml(C175,""//div[@class='educational-member-detail-hero__content']//h1[@class='educational-member-detail-hero__title']"")"),"#VALUE!")</f>
        <v>#VALUE!</v>
      </c>
      <c r="E175" s="27"/>
      <c r="F175" s="27" t="str">
        <f>IFERROR(__xludf.DUMMYFUNCTION("index(importxml(C175,""//div[@class='educational-member-detail-hero__info-text']""),1)"),"#VALUE!")</f>
        <v>#VALUE!</v>
      </c>
      <c r="G175" s="27" t="str">
        <f>IFERROR(__xludf.DUMMYFUNCTION("index(importxml(C175,""//div[@class='educational-member-detail-hero__info-text']""),2)"),"#VALUE!")</f>
        <v>#VALUE!</v>
      </c>
      <c r="H175" s="27" t="str">
        <f>IFERROR(__xludf.DUMMYFUNCTION("index(importxml(C175,""//div[@class='educational-member-detail-hero__info-text']""),3)"),"#VALUE!")</f>
        <v>#VALUE!</v>
      </c>
      <c r="I175" s="27"/>
      <c r="J175" s="27"/>
      <c r="K175" s="27"/>
      <c r="L175" s="27"/>
      <c r="M175" s="27"/>
      <c r="N175" s="31" t="str">
        <f>IFERROR(__xludf.DUMMYFUNCTION("importxml(C175,""//div[@class='educational-member-detail-body__sidebar-school-type-title']"")"),"#VALUE!")</f>
        <v>#VALUE!</v>
      </c>
      <c r="O175" s="27"/>
      <c r="P175" s="27"/>
      <c r="Q175" s="27"/>
      <c r="R175" s="27"/>
      <c r="S175" s="27" t="str">
        <f>IFERROR(__xludf.DUMMYFUNCTION("importxml(C175,""//div[@class='educational-member-detail-body__quote']"")"),"#VALUE!")</f>
        <v>#VALUE!</v>
      </c>
      <c r="T175" s="27" t="str">
        <f>IFERROR(__xludf.DUMMYFUNCTION("importxml(C175,""//div[@class='educational-member-detail-body__text']"")"),"#VALUE!")</f>
        <v>#VALUE!</v>
      </c>
    </row>
    <row r="176">
      <c r="A176" s="27"/>
      <c r="B176" s="25">
        <v>171.0</v>
      </c>
      <c r="C176" s="27"/>
      <c r="D176" s="27" t="str">
        <f>IFERROR(__xludf.DUMMYFUNCTION("importxml(C176,""//div[@class='educational-member-detail-hero__content']//h1[@class='educational-member-detail-hero__title']"")"),"#VALUE!")</f>
        <v>#VALUE!</v>
      </c>
      <c r="E176" s="27"/>
      <c r="F176" s="27" t="str">
        <f>IFERROR(__xludf.DUMMYFUNCTION("index(importxml(C176,""//div[@class='educational-member-detail-hero__info-text']""),1)"),"#VALUE!")</f>
        <v>#VALUE!</v>
      </c>
      <c r="G176" s="27" t="str">
        <f>IFERROR(__xludf.DUMMYFUNCTION("index(importxml(C176,""//div[@class='educational-member-detail-hero__info-text']""),2)"),"#VALUE!")</f>
        <v>#VALUE!</v>
      </c>
      <c r="H176" s="27" t="str">
        <f>IFERROR(__xludf.DUMMYFUNCTION("index(importxml(C176,""//div[@class='educational-member-detail-hero__info-text']""),3)"),"#VALUE!")</f>
        <v>#VALUE!</v>
      </c>
      <c r="I176" s="27"/>
      <c r="J176" s="27"/>
      <c r="K176" s="27"/>
      <c r="L176" s="27"/>
      <c r="M176" s="27"/>
      <c r="N176" s="31" t="str">
        <f>IFERROR(__xludf.DUMMYFUNCTION("importxml(C176,""//div[@class='educational-member-detail-body__sidebar-school-type-title']"")"),"#VALUE!")</f>
        <v>#VALUE!</v>
      </c>
      <c r="O176" s="27"/>
      <c r="P176" s="27"/>
      <c r="Q176" s="27"/>
      <c r="R176" s="27"/>
      <c r="S176" s="27" t="str">
        <f>IFERROR(__xludf.DUMMYFUNCTION("importxml(C176,""//div[@class='educational-member-detail-body__quote']"")"),"#VALUE!")</f>
        <v>#VALUE!</v>
      </c>
      <c r="T176" s="27" t="str">
        <f>IFERROR(__xludf.DUMMYFUNCTION("importxml(C176,""//div[@class='educational-member-detail-body__text']"")"),"#VALUE!")</f>
        <v>#VALUE!</v>
      </c>
    </row>
    <row r="177">
      <c r="A177" s="27"/>
      <c r="B177" s="25">
        <v>172.0</v>
      </c>
      <c r="C177" s="27"/>
      <c r="D177" s="27" t="str">
        <f>IFERROR(__xludf.DUMMYFUNCTION("importxml(C177,""//div[@class='educational-member-detail-hero__content']//h1[@class='educational-member-detail-hero__title']"")"),"#VALUE!")</f>
        <v>#VALUE!</v>
      </c>
      <c r="E177" s="27"/>
      <c r="F177" s="27" t="str">
        <f>IFERROR(__xludf.DUMMYFUNCTION("index(importxml(C177,""//div[@class='educational-member-detail-hero__info-text']""),1)"),"#VALUE!")</f>
        <v>#VALUE!</v>
      </c>
      <c r="G177" s="27" t="str">
        <f>IFERROR(__xludf.DUMMYFUNCTION("index(importxml(C177,""//div[@class='educational-member-detail-hero__info-text']""),2)"),"#VALUE!")</f>
        <v>#VALUE!</v>
      </c>
      <c r="H177" s="27" t="str">
        <f>IFERROR(__xludf.DUMMYFUNCTION("index(importxml(C177,""//div[@class='educational-member-detail-hero__info-text']""),3)"),"#VALUE!")</f>
        <v>#VALUE!</v>
      </c>
      <c r="I177" s="27"/>
      <c r="J177" s="27"/>
      <c r="K177" s="27"/>
      <c r="L177" s="27"/>
      <c r="M177" s="27"/>
      <c r="N177" s="31" t="str">
        <f>IFERROR(__xludf.DUMMYFUNCTION("importxml(C177,""//div[@class='educational-member-detail-body__sidebar-school-type-title']"")"),"#VALUE!")</f>
        <v>#VALUE!</v>
      </c>
      <c r="O177" s="27"/>
      <c r="P177" s="27"/>
      <c r="Q177" s="27"/>
      <c r="R177" s="27"/>
      <c r="S177" s="27" t="str">
        <f>IFERROR(__xludf.DUMMYFUNCTION("importxml(C177,""//div[@class='educational-member-detail-body__quote']"")"),"#VALUE!")</f>
        <v>#VALUE!</v>
      </c>
      <c r="T177" s="27" t="str">
        <f>IFERROR(__xludf.DUMMYFUNCTION("importxml(C177,""//div[@class='educational-member-detail-body__text']"")"),"#VALUE!")</f>
        <v>#VALUE!</v>
      </c>
    </row>
    <row r="178">
      <c r="A178" s="27"/>
      <c r="B178" s="25">
        <v>173.0</v>
      </c>
      <c r="C178" s="27"/>
      <c r="D178" s="27" t="str">
        <f>IFERROR(__xludf.DUMMYFUNCTION("importxml(C178,""//div[@class='educational-member-detail-hero__content']//h1[@class='educational-member-detail-hero__title']"")"),"#VALUE!")</f>
        <v>#VALUE!</v>
      </c>
      <c r="E178" s="27"/>
      <c r="F178" s="27" t="str">
        <f>IFERROR(__xludf.DUMMYFUNCTION("index(importxml(C178,""//div[@class='educational-member-detail-hero__info-text']""),1)"),"#VALUE!")</f>
        <v>#VALUE!</v>
      </c>
      <c r="G178" s="27" t="str">
        <f>IFERROR(__xludf.DUMMYFUNCTION("index(importxml(C178,""//div[@class='educational-member-detail-hero__info-text']""),2)"),"#VALUE!")</f>
        <v>#VALUE!</v>
      </c>
      <c r="H178" s="27" t="str">
        <f>IFERROR(__xludf.DUMMYFUNCTION("index(importxml(C178,""//div[@class='educational-member-detail-hero__info-text']""),3)"),"#VALUE!")</f>
        <v>#VALUE!</v>
      </c>
      <c r="I178" s="27"/>
      <c r="J178" s="27"/>
      <c r="K178" s="27"/>
      <c r="L178" s="27"/>
      <c r="M178" s="27"/>
      <c r="N178" s="31" t="str">
        <f>IFERROR(__xludf.DUMMYFUNCTION("importxml(C178,""//div[@class='educational-member-detail-body__sidebar-school-type-title']"")"),"#VALUE!")</f>
        <v>#VALUE!</v>
      </c>
      <c r="O178" s="27"/>
      <c r="P178" s="27"/>
      <c r="Q178" s="27"/>
      <c r="R178" s="27"/>
      <c r="S178" s="27" t="str">
        <f>IFERROR(__xludf.DUMMYFUNCTION("importxml(C178,""//div[@class='educational-member-detail-body__quote']"")"),"#VALUE!")</f>
        <v>#VALUE!</v>
      </c>
      <c r="T178" s="27" t="str">
        <f>IFERROR(__xludf.DUMMYFUNCTION("importxml(C178,""//div[@class='educational-member-detail-body__text']"")"),"#VALUE!")</f>
        <v>#VALUE!</v>
      </c>
    </row>
    <row r="179">
      <c r="A179" s="27"/>
      <c r="B179" s="25">
        <v>174.0</v>
      </c>
      <c r="C179" s="27"/>
      <c r="D179" s="27" t="str">
        <f>IFERROR(__xludf.DUMMYFUNCTION("importxml(C179,""//div[@class='educational-member-detail-hero__content']//h1[@class='educational-member-detail-hero__title']"")"),"#VALUE!")</f>
        <v>#VALUE!</v>
      </c>
      <c r="E179" s="27"/>
      <c r="F179" s="27" t="str">
        <f>IFERROR(__xludf.DUMMYFUNCTION("index(importxml(C179,""//div[@class='educational-member-detail-hero__info-text']""),1)"),"#VALUE!")</f>
        <v>#VALUE!</v>
      </c>
      <c r="G179" s="27" t="str">
        <f>IFERROR(__xludf.DUMMYFUNCTION("index(importxml(C179,""//div[@class='educational-member-detail-hero__info-text']""),2)"),"#VALUE!")</f>
        <v>#VALUE!</v>
      </c>
      <c r="H179" s="27" t="str">
        <f>IFERROR(__xludf.DUMMYFUNCTION("index(importxml(C179,""//div[@class='educational-member-detail-hero__info-text']""),3)"),"#VALUE!")</f>
        <v>#VALUE!</v>
      </c>
      <c r="I179" s="27"/>
      <c r="J179" s="27"/>
      <c r="K179" s="27"/>
      <c r="L179" s="27"/>
      <c r="M179" s="27"/>
      <c r="N179" s="31" t="str">
        <f>IFERROR(__xludf.DUMMYFUNCTION("importxml(C179,""//div[@class='educational-member-detail-body__sidebar-school-type-title']"")"),"#VALUE!")</f>
        <v>#VALUE!</v>
      </c>
      <c r="O179" s="27"/>
      <c r="P179" s="27"/>
      <c r="Q179" s="27"/>
      <c r="R179" s="27"/>
      <c r="S179" s="27" t="str">
        <f>IFERROR(__xludf.DUMMYFUNCTION("importxml(C179,""//div[@class='educational-member-detail-body__quote']"")"),"#VALUE!")</f>
        <v>#VALUE!</v>
      </c>
      <c r="T179" s="27" t="str">
        <f>IFERROR(__xludf.DUMMYFUNCTION("importxml(C179,""//div[@class='educational-member-detail-body__text']"")"),"#VALUE!")</f>
        <v>#VALUE!</v>
      </c>
    </row>
    <row r="180">
      <c r="A180" s="27"/>
      <c r="B180" s="25">
        <v>175.0</v>
      </c>
      <c r="C180" s="27"/>
      <c r="D180" s="27" t="str">
        <f>IFERROR(__xludf.DUMMYFUNCTION("importxml(C180,""//div[@class='educational-member-detail-hero__content']//h1[@class='educational-member-detail-hero__title']"")"),"#VALUE!")</f>
        <v>#VALUE!</v>
      </c>
      <c r="E180" s="27"/>
      <c r="F180" s="27" t="str">
        <f>IFERROR(__xludf.DUMMYFUNCTION("index(importxml(C180,""//div[@class='educational-member-detail-hero__info-text']""),1)"),"#VALUE!")</f>
        <v>#VALUE!</v>
      </c>
      <c r="G180" s="27" t="str">
        <f>IFERROR(__xludf.DUMMYFUNCTION("index(importxml(C180,""//div[@class='educational-member-detail-hero__info-text']""),2)"),"#VALUE!")</f>
        <v>#VALUE!</v>
      </c>
      <c r="H180" s="27" t="str">
        <f>IFERROR(__xludf.DUMMYFUNCTION("index(importxml(C180,""//div[@class='educational-member-detail-hero__info-text']""),3)"),"#VALUE!")</f>
        <v>#VALUE!</v>
      </c>
      <c r="I180" s="27"/>
      <c r="J180" s="27"/>
      <c r="K180" s="27"/>
      <c r="L180" s="27"/>
      <c r="M180" s="27"/>
      <c r="N180" s="31" t="str">
        <f>IFERROR(__xludf.DUMMYFUNCTION("importxml(C180,""//div[@class='educational-member-detail-body__sidebar-school-type-title']"")"),"#VALUE!")</f>
        <v>#VALUE!</v>
      </c>
      <c r="O180" s="27"/>
      <c r="P180" s="27"/>
      <c r="Q180" s="27"/>
      <c r="R180" s="27"/>
      <c r="S180" s="27" t="str">
        <f>IFERROR(__xludf.DUMMYFUNCTION("importxml(C180,""//div[@class='educational-member-detail-body__quote']"")"),"#VALUE!")</f>
        <v>#VALUE!</v>
      </c>
      <c r="T180" s="27" t="str">
        <f>IFERROR(__xludf.DUMMYFUNCTION("importxml(C180,""//div[@class='educational-member-detail-body__text']"")"),"#VALUE!")</f>
        <v>#VALUE!</v>
      </c>
    </row>
    <row r="181">
      <c r="A181" s="27"/>
      <c r="B181" s="25">
        <v>176.0</v>
      </c>
      <c r="C181" s="27"/>
      <c r="D181" s="27" t="str">
        <f>IFERROR(__xludf.DUMMYFUNCTION("importxml(C181,""//div[@class='educational-member-detail-hero__content']//h1[@class='educational-member-detail-hero__title']"")"),"#VALUE!")</f>
        <v>#VALUE!</v>
      </c>
      <c r="E181" s="27"/>
      <c r="F181" s="27" t="str">
        <f>IFERROR(__xludf.DUMMYFUNCTION("index(importxml(C181,""//div[@class='educational-member-detail-hero__info-text']""),1)"),"#VALUE!")</f>
        <v>#VALUE!</v>
      </c>
      <c r="G181" s="27" t="str">
        <f>IFERROR(__xludf.DUMMYFUNCTION("index(importxml(C181,""//div[@class='educational-member-detail-hero__info-text']""),2)"),"#VALUE!")</f>
        <v>#VALUE!</v>
      </c>
      <c r="H181" s="27" t="str">
        <f>IFERROR(__xludf.DUMMYFUNCTION("index(importxml(C181,""//div[@class='educational-member-detail-hero__info-text']""),3)"),"#VALUE!")</f>
        <v>#VALUE!</v>
      </c>
      <c r="I181" s="27"/>
      <c r="J181" s="27"/>
      <c r="K181" s="27"/>
      <c r="L181" s="27"/>
      <c r="M181" s="27"/>
      <c r="N181" s="31" t="str">
        <f>IFERROR(__xludf.DUMMYFUNCTION("importxml(C181,""//div[@class='educational-member-detail-body__sidebar-school-type-title']"")"),"#VALUE!")</f>
        <v>#VALUE!</v>
      </c>
      <c r="O181" s="27"/>
      <c r="P181" s="27"/>
      <c r="Q181" s="27"/>
      <c r="R181" s="27"/>
      <c r="S181" s="27" t="str">
        <f>IFERROR(__xludf.DUMMYFUNCTION("importxml(C181,""//div[@class='educational-member-detail-body__quote']"")"),"#VALUE!")</f>
        <v>#VALUE!</v>
      </c>
      <c r="T181" s="27" t="str">
        <f>IFERROR(__xludf.DUMMYFUNCTION("importxml(C181,""//div[@class='educational-member-detail-body__text']"")"),"#VALUE!")</f>
        <v>#VALUE!</v>
      </c>
    </row>
    <row r="182">
      <c r="A182" s="27"/>
      <c r="B182" s="25">
        <v>177.0</v>
      </c>
      <c r="C182" s="27"/>
      <c r="D182" s="27" t="str">
        <f>IFERROR(__xludf.DUMMYFUNCTION("importxml(C182,""//div[@class='educational-member-detail-hero__content']//h1[@class='educational-member-detail-hero__title']"")"),"#VALUE!")</f>
        <v>#VALUE!</v>
      </c>
      <c r="E182" s="27"/>
      <c r="F182" s="27" t="str">
        <f>IFERROR(__xludf.DUMMYFUNCTION("index(importxml(C182,""//div[@class='educational-member-detail-hero__info-text']""),1)"),"#VALUE!")</f>
        <v>#VALUE!</v>
      </c>
      <c r="G182" s="27" t="str">
        <f>IFERROR(__xludf.DUMMYFUNCTION("index(importxml(C182,""//div[@class='educational-member-detail-hero__info-text']""),2)"),"#VALUE!")</f>
        <v>#VALUE!</v>
      </c>
      <c r="H182" s="27" t="str">
        <f>IFERROR(__xludf.DUMMYFUNCTION("index(importxml(C182,""//div[@class='educational-member-detail-hero__info-text']""),3)"),"#VALUE!")</f>
        <v>#VALUE!</v>
      </c>
      <c r="I182" s="27"/>
      <c r="J182" s="27"/>
      <c r="K182" s="27"/>
      <c r="L182" s="27"/>
      <c r="M182" s="27"/>
      <c r="N182" s="31" t="str">
        <f>IFERROR(__xludf.DUMMYFUNCTION("importxml(C182,""//div[@class='educational-member-detail-body__sidebar-school-type-title']"")"),"#VALUE!")</f>
        <v>#VALUE!</v>
      </c>
      <c r="O182" s="27"/>
      <c r="P182" s="27"/>
      <c r="Q182" s="27"/>
      <c r="R182" s="27"/>
      <c r="S182" s="27" t="str">
        <f>IFERROR(__xludf.DUMMYFUNCTION("importxml(C182,""//div[@class='educational-member-detail-body__quote']"")"),"#VALUE!")</f>
        <v>#VALUE!</v>
      </c>
      <c r="T182" s="27" t="str">
        <f>IFERROR(__xludf.DUMMYFUNCTION("importxml(C182,""//div[@class='educational-member-detail-body__text']"")"),"#VALUE!")</f>
        <v>#VALUE!</v>
      </c>
    </row>
    <row r="183">
      <c r="A183" s="27"/>
      <c r="B183" s="25">
        <v>178.0</v>
      </c>
      <c r="C183" s="27"/>
      <c r="D183" s="27" t="str">
        <f>IFERROR(__xludf.DUMMYFUNCTION("importxml(C183,""//div[@class='educational-member-detail-hero__content']//h1[@class='educational-member-detail-hero__title']"")"),"#VALUE!")</f>
        <v>#VALUE!</v>
      </c>
      <c r="E183" s="27"/>
      <c r="F183" s="27" t="str">
        <f>IFERROR(__xludf.DUMMYFUNCTION("index(importxml(C183,""//div[@class='educational-member-detail-hero__info-text']""),1)"),"#VALUE!")</f>
        <v>#VALUE!</v>
      </c>
      <c r="G183" s="27" t="str">
        <f>IFERROR(__xludf.DUMMYFUNCTION("index(importxml(C183,""//div[@class='educational-member-detail-hero__info-text']""),2)"),"#VALUE!")</f>
        <v>#VALUE!</v>
      </c>
      <c r="H183" s="27" t="str">
        <f>IFERROR(__xludf.DUMMYFUNCTION("index(importxml(C183,""//div[@class='educational-member-detail-hero__info-text']""),3)"),"#VALUE!")</f>
        <v>#VALUE!</v>
      </c>
      <c r="I183" s="27"/>
      <c r="J183" s="27"/>
      <c r="K183" s="27"/>
      <c r="L183" s="27"/>
      <c r="M183" s="27"/>
      <c r="N183" s="31" t="str">
        <f>IFERROR(__xludf.DUMMYFUNCTION("importxml(C183,""//div[@class='educational-member-detail-body__sidebar-school-type-title']"")"),"#VALUE!")</f>
        <v>#VALUE!</v>
      </c>
      <c r="O183" s="27"/>
      <c r="P183" s="27"/>
      <c r="Q183" s="27"/>
      <c r="R183" s="27"/>
      <c r="S183" s="27" t="str">
        <f>IFERROR(__xludf.DUMMYFUNCTION("importxml(C183,""//div[@class='educational-member-detail-body__quote']"")"),"#VALUE!")</f>
        <v>#VALUE!</v>
      </c>
      <c r="T183" s="27" t="str">
        <f>IFERROR(__xludf.DUMMYFUNCTION("importxml(C183,""//div[@class='educational-member-detail-body__text']"")"),"#VALUE!")</f>
        <v>#VALUE!</v>
      </c>
    </row>
    <row r="184">
      <c r="A184" s="27"/>
      <c r="B184" s="25">
        <v>179.0</v>
      </c>
      <c r="C184" s="27"/>
      <c r="D184" s="27" t="str">
        <f>IFERROR(__xludf.DUMMYFUNCTION("importxml(C184,""//div[@class='educational-member-detail-hero__content']//h1[@class='educational-member-detail-hero__title']"")"),"#VALUE!")</f>
        <v>#VALUE!</v>
      </c>
      <c r="E184" s="27"/>
      <c r="F184" s="27" t="str">
        <f>IFERROR(__xludf.DUMMYFUNCTION("index(importxml(C184,""//div[@class='educational-member-detail-hero__info-text']""),1)"),"#VALUE!")</f>
        <v>#VALUE!</v>
      </c>
      <c r="G184" s="27" t="str">
        <f>IFERROR(__xludf.DUMMYFUNCTION("index(importxml(C184,""//div[@class='educational-member-detail-hero__info-text']""),2)"),"#VALUE!")</f>
        <v>#VALUE!</v>
      </c>
      <c r="H184" s="27" t="str">
        <f>IFERROR(__xludf.DUMMYFUNCTION("index(importxml(C184,""//div[@class='educational-member-detail-hero__info-text']""),3)"),"#VALUE!")</f>
        <v>#VALUE!</v>
      </c>
      <c r="I184" s="27"/>
      <c r="J184" s="27"/>
      <c r="K184" s="27"/>
      <c r="L184" s="27"/>
      <c r="M184" s="27"/>
      <c r="N184" s="31" t="str">
        <f>IFERROR(__xludf.DUMMYFUNCTION("importxml(C184,""//div[@class='educational-member-detail-body__sidebar-school-type-title']"")"),"#VALUE!")</f>
        <v>#VALUE!</v>
      </c>
      <c r="O184" s="27"/>
      <c r="P184" s="27"/>
      <c r="Q184" s="27"/>
      <c r="R184" s="27"/>
      <c r="S184" s="27" t="str">
        <f>IFERROR(__xludf.DUMMYFUNCTION("importxml(C184,""//div[@class='educational-member-detail-body__quote']"")"),"#VALUE!")</f>
        <v>#VALUE!</v>
      </c>
      <c r="T184" s="27" t="str">
        <f>IFERROR(__xludf.DUMMYFUNCTION("importxml(C184,""//div[@class='educational-member-detail-body__text']"")"),"#VALUE!")</f>
        <v>#VALUE!</v>
      </c>
    </row>
    <row r="185">
      <c r="A185" s="27"/>
      <c r="B185" s="25">
        <v>180.0</v>
      </c>
      <c r="C185" s="27"/>
      <c r="D185" s="27" t="str">
        <f>IFERROR(__xludf.DUMMYFUNCTION("importxml(C185,""//div[@class='educational-member-detail-hero__content']//h1[@class='educational-member-detail-hero__title']"")"),"#VALUE!")</f>
        <v>#VALUE!</v>
      </c>
      <c r="E185" s="27"/>
      <c r="F185" s="27" t="str">
        <f>IFERROR(__xludf.DUMMYFUNCTION("index(importxml(C185,""//div[@class='educational-member-detail-hero__info-text']""),1)"),"#VALUE!")</f>
        <v>#VALUE!</v>
      </c>
      <c r="G185" s="27" t="str">
        <f>IFERROR(__xludf.DUMMYFUNCTION("index(importxml(C185,""//div[@class='educational-member-detail-hero__info-text']""),2)"),"#VALUE!")</f>
        <v>#VALUE!</v>
      </c>
      <c r="H185" s="27" t="str">
        <f>IFERROR(__xludf.DUMMYFUNCTION("index(importxml(C185,""//div[@class='educational-member-detail-hero__info-text']""),3)"),"#VALUE!")</f>
        <v>#VALUE!</v>
      </c>
      <c r="I185" s="27"/>
      <c r="J185" s="27"/>
      <c r="K185" s="27"/>
      <c r="L185" s="27"/>
      <c r="M185" s="27"/>
      <c r="N185" s="31" t="str">
        <f>IFERROR(__xludf.DUMMYFUNCTION("importxml(C185,""//div[@class='educational-member-detail-body__sidebar-school-type-title']"")"),"#VALUE!")</f>
        <v>#VALUE!</v>
      </c>
      <c r="O185" s="27"/>
      <c r="P185" s="27"/>
      <c r="Q185" s="27"/>
      <c r="R185" s="27"/>
      <c r="S185" s="27" t="str">
        <f>IFERROR(__xludf.DUMMYFUNCTION("importxml(C185,""//div[@class='educational-member-detail-body__quote']"")"),"#VALUE!")</f>
        <v>#VALUE!</v>
      </c>
      <c r="T185" s="27" t="str">
        <f>IFERROR(__xludf.DUMMYFUNCTION("importxml(C185,""//div[@class='educational-member-detail-body__text']"")"),"#VALUE!")</f>
        <v>#VALUE!</v>
      </c>
    </row>
    <row r="186">
      <c r="A186" s="27"/>
      <c r="B186" s="25">
        <v>181.0</v>
      </c>
      <c r="C186" s="27"/>
      <c r="D186" s="27" t="str">
        <f>IFERROR(__xludf.DUMMYFUNCTION("importxml(C186,""//div[@class='educational-member-detail-hero__content']//h1[@class='educational-member-detail-hero__title']"")"),"#VALUE!")</f>
        <v>#VALUE!</v>
      </c>
      <c r="E186" s="27"/>
      <c r="F186" s="27" t="str">
        <f>IFERROR(__xludf.DUMMYFUNCTION("index(importxml(C186,""//div[@class='educational-member-detail-hero__info-text']""),1)"),"#VALUE!")</f>
        <v>#VALUE!</v>
      </c>
      <c r="G186" s="27" t="str">
        <f>IFERROR(__xludf.DUMMYFUNCTION("index(importxml(C186,""//div[@class='educational-member-detail-hero__info-text']""),2)"),"#VALUE!")</f>
        <v>#VALUE!</v>
      </c>
      <c r="H186" s="27" t="str">
        <f>IFERROR(__xludf.DUMMYFUNCTION("index(importxml(C186,""//div[@class='educational-member-detail-hero__info-text']""),3)"),"#VALUE!")</f>
        <v>#VALUE!</v>
      </c>
      <c r="I186" s="27"/>
      <c r="J186" s="27"/>
      <c r="K186" s="27"/>
      <c r="L186" s="27"/>
      <c r="M186" s="27"/>
      <c r="N186" s="31" t="str">
        <f>IFERROR(__xludf.DUMMYFUNCTION("importxml(C186,""//div[@class='educational-member-detail-body__sidebar-school-type-title']"")"),"#VALUE!")</f>
        <v>#VALUE!</v>
      </c>
      <c r="O186" s="27"/>
      <c r="P186" s="27"/>
      <c r="Q186" s="27"/>
      <c r="R186" s="27"/>
      <c r="S186" s="27" t="str">
        <f>IFERROR(__xludf.DUMMYFUNCTION("importxml(C186,""//div[@class='educational-member-detail-body__quote']"")"),"#VALUE!")</f>
        <v>#VALUE!</v>
      </c>
      <c r="T186" s="27" t="str">
        <f>IFERROR(__xludf.DUMMYFUNCTION("importxml(C186,""//div[@class='educational-member-detail-body__text']"")"),"#VALUE!")</f>
        <v>#VALUE!</v>
      </c>
    </row>
    <row r="187">
      <c r="A187" s="27"/>
      <c r="B187" s="25">
        <v>182.0</v>
      </c>
      <c r="C187" s="27"/>
      <c r="D187" s="27" t="str">
        <f>IFERROR(__xludf.DUMMYFUNCTION("importxml(C187,""//div[@class='educational-member-detail-hero__content']//h1[@class='educational-member-detail-hero__title']"")"),"#VALUE!")</f>
        <v>#VALUE!</v>
      </c>
      <c r="E187" s="27"/>
      <c r="F187" s="27" t="str">
        <f>IFERROR(__xludf.DUMMYFUNCTION("index(importxml(C187,""//div[@class='educational-member-detail-hero__info-text']""),1)"),"#VALUE!")</f>
        <v>#VALUE!</v>
      </c>
      <c r="G187" s="27" t="str">
        <f>IFERROR(__xludf.DUMMYFUNCTION("index(importxml(C187,""//div[@class='educational-member-detail-hero__info-text']""),2)"),"#VALUE!")</f>
        <v>#VALUE!</v>
      </c>
      <c r="H187" s="27" t="str">
        <f>IFERROR(__xludf.DUMMYFUNCTION("index(importxml(C187,""//div[@class='educational-member-detail-hero__info-text']""),3)"),"#VALUE!")</f>
        <v>#VALUE!</v>
      </c>
      <c r="I187" s="27"/>
      <c r="J187" s="27"/>
      <c r="K187" s="27"/>
      <c r="L187" s="27"/>
      <c r="M187" s="27"/>
      <c r="N187" s="31" t="str">
        <f>IFERROR(__xludf.DUMMYFUNCTION("importxml(C187,""//div[@class='educational-member-detail-body__sidebar-school-type-title']"")"),"#VALUE!")</f>
        <v>#VALUE!</v>
      </c>
      <c r="O187" s="27"/>
      <c r="P187" s="27"/>
      <c r="Q187" s="27"/>
      <c r="R187" s="27"/>
      <c r="S187" s="27" t="str">
        <f>IFERROR(__xludf.DUMMYFUNCTION("importxml(C187,""//div[@class='educational-member-detail-body__quote']"")"),"#VALUE!")</f>
        <v>#VALUE!</v>
      </c>
      <c r="T187" s="27" t="str">
        <f>IFERROR(__xludf.DUMMYFUNCTION("importxml(C187,""//div[@class='educational-member-detail-body__text']"")"),"#VALUE!")</f>
        <v>#VALUE!</v>
      </c>
    </row>
    <row r="188">
      <c r="A188" s="27"/>
      <c r="B188" s="25">
        <v>183.0</v>
      </c>
      <c r="C188" s="27"/>
      <c r="D188" s="27" t="str">
        <f>IFERROR(__xludf.DUMMYFUNCTION("importxml(C188,""//div[@class='educational-member-detail-hero__content']//h1[@class='educational-member-detail-hero__title']"")"),"#VALUE!")</f>
        <v>#VALUE!</v>
      </c>
      <c r="E188" s="27"/>
      <c r="F188" s="27" t="str">
        <f>IFERROR(__xludf.DUMMYFUNCTION("index(importxml(C188,""//div[@class='educational-member-detail-hero__info-text']""),1)"),"#VALUE!")</f>
        <v>#VALUE!</v>
      </c>
      <c r="G188" s="27" t="str">
        <f>IFERROR(__xludf.DUMMYFUNCTION("index(importxml(C188,""//div[@class='educational-member-detail-hero__info-text']""),2)"),"#VALUE!")</f>
        <v>#VALUE!</v>
      </c>
      <c r="H188" s="27" t="str">
        <f>IFERROR(__xludf.DUMMYFUNCTION("index(importxml(C188,""//div[@class='educational-member-detail-hero__info-text']""),3)"),"#VALUE!")</f>
        <v>#VALUE!</v>
      </c>
      <c r="I188" s="27"/>
      <c r="J188" s="27"/>
      <c r="K188" s="27"/>
      <c r="L188" s="27"/>
      <c r="M188" s="27"/>
      <c r="N188" s="31" t="str">
        <f>IFERROR(__xludf.DUMMYFUNCTION("importxml(C188,""//div[@class='educational-member-detail-body__sidebar-school-type-title']"")"),"#VALUE!")</f>
        <v>#VALUE!</v>
      </c>
      <c r="O188" s="27"/>
      <c r="P188" s="27"/>
      <c r="Q188" s="27"/>
      <c r="R188" s="27"/>
      <c r="S188" s="27" t="str">
        <f>IFERROR(__xludf.DUMMYFUNCTION("importxml(C188,""//div[@class='educational-member-detail-body__quote']"")"),"#VALUE!")</f>
        <v>#VALUE!</v>
      </c>
      <c r="T188" s="27" t="str">
        <f>IFERROR(__xludf.DUMMYFUNCTION("importxml(C188,""//div[@class='educational-member-detail-body__text']"")"),"#VALUE!")</f>
        <v>#VALUE!</v>
      </c>
    </row>
    <row r="189">
      <c r="A189" s="27"/>
      <c r="B189" s="25">
        <v>184.0</v>
      </c>
      <c r="C189" s="27"/>
      <c r="D189" s="27" t="str">
        <f>IFERROR(__xludf.DUMMYFUNCTION("importxml(C189,""//div[@class='educational-member-detail-hero__content']//h1[@class='educational-member-detail-hero__title']"")"),"#VALUE!")</f>
        <v>#VALUE!</v>
      </c>
      <c r="E189" s="27"/>
      <c r="F189" s="27" t="str">
        <f>IFERROR(__xludf.DUMMYFUNCTION("index(importxml(C189,""//div[@class='educational-member-detail-hero__info-text']""),1)"),"#VALUE!")</f>
        <v>#VALUE!</v>
      </c>
      <c r="G189" s="27" t="str">
        <f>IFERROR(__xludf.DUMMYFUNCTION("index(importxml(C189,""//div[@class='educational-member-detail-hero__info-text']""),2)"),"#VALUE!")</f>
        <v>#VALUE!</v>
      </c>
      <c r="H189" s="27" t="str">
        <f>IFERROR(__xludf.DUMMYFUNCTION("index(importxml(C189,""//div[@class='educational-member-detail-hero__info-text']""),3)"),"#VALUE!")</f>
        <v>#VALUE!</v>
      </c>
      <c r="I189" s="27"/>
      <c r="J189" s="27"/>
      <c r="K189" s="27"/>
      <c r="L189" s="27"/>
      <c r="M189" s="27"/>
      <c r="N189" s="31" t="str">
        <f>IFERROR(__xludf.DUMMYFUNCTION("importxml(C189,""//div[@class='educational-member-detail-body__sidebar-school-type-title']"")"),"#VALUE!")</f>
        <v>#VALUE!</v>
      </c>
      <c r="O189" s="27"/>
      <c r="P189" s="27"/>
      <c r="Q189" s="27"/>
      <c r="R189" s="27"/>
      <c r="S189" s="27" t="str">
        <f>IFERROR(__xludf.DUMMYFUNCTION("importxml(C189,""//div[@class='educational-member-detail-body__quote']"")"),"#VALUE!")</f>
        <v>#VALUE!</v>
      </c>
      <c r="T189" s="27" t="str">
        <f>IFERROR(__xludf.DUMMYFUNCTION("importxml(C189,""//div[@class='educational-member-detail-body__text']"")"),"#VALUE!")</f>
        <v>#VALUE!</v>
      </c>
    </row>
    <row r="190">
      <c r="A190" s="27"/>
      <c r="B190" s="25">
        <v>185.0</v>
      </c>
      <c r="C190" s="27"/>
      <c r="D190" s="27" t="str">
        <f>IFERROR(__xludf.DUMMYFUNCTION("importxml(C190,""//div[@class='educational-member-detail-hero__content']//h1[@class='educational-member-detail-hero__title']"")"),"#VALUE!")</f>
        <v>#VALUE!</v>
      </c>
      <c r="E190" s="27"/>
      <c r="F190" s="27" t="str">
        <f>IFERROR(__xludf.DUMMYFUNCTION("index(importxml(C190,""//div[@class='educational-member-detail-hero__info-text']""),1)"),"#VALUE!")</f>
        <v>#VALUE!</v>
      </c>
      <c r="G190" s="27" t="str">
        <f>IFERROR(__xludf.DUMMYFUNCTION("index(importxml(C190,""//div[@class='educational-member-detail-hero__info-text']""),2)"),"#VALUE!")</f>
        <v>#VALUE!</v>
      </c>
      <c r="H190" s="27" t="str">
        <f>IFERROR(__xludf.DUMMYFUNCTION("index(importxml(C190,""//div[@class='educational-member-detail-hero__info-text']""),3)"),"#VALUE!")</f>
        <v>#VALUE!</v>
      </c>
      <c r="I190" s="27"/>
      <c r="J190" s="27"/>
      <c r="K190" s="27"/>
      <c r="L190" s="27"/>
      <c r="M190" s="27"/>
      <c r="N190" s="31" t="str">
        <f>IFERROR(__xludf.DUMMYFUNCTION("importxml(C190,""//div[@class='educational-member-detail-body__sidebar-school-type-title']"")"),"#VALUE!")</f>
        <v>#VALUE!</v>
      </c>
      <c r="O190" s="27"/>
      <c r="P190" s="27"/>
      <c r="Q190" s="27"/>
      <c r="R190" s="27"/>
      <c r="S190" s="27" t="str">
        <f>IFERROR(__xludf.DUMMYFUNCTION("importxml(C190,""//div[@class='educational-member-detail-body__quote']"")"),"#VALUE!")</f>
        <v>#VALUE!</v>
      </c>
      <c r="T190" s="27" t="str">
        <f>IFERROR(__xludf.DUMMYFUNCTION("importxml(C190,""//div[@class='educational-member-detail-body__text']"")"),"#VALUE!")</f>
        <v>#VALUE!</v>
      </c>
    </row>
    <row r="191">
      <c r="A191" s="27"/>
      <c r="B191" s="25">
        <v>186.0</v>
      </c>
      <c r="C191" s="27"/>
      <c r="D191" s="27" t="str">
        <f>IFERROR(__xludf.DUMMYFUNCTION("importxml(C191,""//div[@class='educational-member-detail-hero__content']//h1[@class='educational-member-detail-hero__title']"")"),"#VALUE!")</f>
        <v>#VALUE!</v>
      </c>
      <c r="E191" s="27"/>
      <c r="F191" s="27" t="str">
        <f>IFERROR(__xludf.DUMMYFUNCTION("index(importxml(C191,""//div[@class='educational-member-detail-hero__info-text']""),1)"),"#VALUE!")</f>
        <v>#VALUE!</v>
      </c>
      <c r="G191" s="27" t="str">
        <f>IFERROR(__xludf.DUMMYFUNCTION("index(importxml(C191,""//div[@class='educational-member-detail-hero__info-text']""),2)"),"#VALUE!")</f>
        <v>#VALUE!</v>
      </c>
      <c r="H191" s="27" t="str">
        <f>IFERROR(__xludf.DUMMYFUNCTION("index(importxml(C191,""//div[@class='educational-member-detail-hero__info-text']""),3)"),"#VALUE!")</f>
        <v>#VALUE!</v>
      </c>
      <c r="I191" s="27"/>
      <c r="J191" s="27"/>
      <c r="K191" s="27"/>
      <c r="L191" s="27"/>
      <c r="M191" s="27"/>
      <c r="N191" s="31" t="str">
        <f>IFERROR(__xludf.DUMMYFUNCTION("importxml(C191,""//div[@class='educational-member-detail-body__sidebar-school-type-title']"")"),"#VALUE!")</f>
        <v>#VALUE!</v>
      </c>
      <c r="O191" s="27"/>
      <c r="P191" s="27"/>
      <c r="Q191" s="27"/>
      <c r="R191" s="27"/>
      <c r="S191" s="27" t="str">
        <f>IFERROR(__xludf.DUMMYFUNCTION("importxml(C191,""//div[@class='educational-member-detail-body__quote']"")"),"#VALUE!")</f>
        <v>#VALUE!</v>
      </c>
      <c r="T191" s="27" t="str">
        <f>IFERROR(__xludf.DUMMYFUNCTION("importxml(C191,""//div[@class='educational-member-detail-body__text']"")"),"#VALUE!")</f>
        <v>#VALUE!</v>
      </c>
    </row>
    <row r="192">
      <c r="A192" s="27"/>
      <c r="B192" s="25">
        <v>187.0</v>
      </c>
      <c r="C192" s="27"/>
      <c r="D192" s="27" t="str">
        <f>IFERROR(__xludf.DUMMYFUNCTION("importxml(C192,""//div[@class='educational-member-detail-hero__content']//h1[@class='educational-member-detail-hero__title']"")"),"#VALUE!")</f>
        <v>#VALUE!</v>
      </c>
      <c r="E192" s="27"/>
      <c r="F192" s="27" t="str">
        <f>IFERROR(__xludf.DUMMYFUNCTION("index(importxml(C192,""//div[@class='educational-member-detail-hero__info-text']""),1)"),"#VALUE!")</f>
        <v>#VALUE!</v>
      </c>
      <c r="G192" s="27" t="str">
        <f>IFERROR(__xludf.DUMMYFUNCTION("index(importxml(C192,""//div[@class='educational-member-detail-hero__info-text']""),2)"),"#VALUE!")</f>
        <v>#VALUE!</v>
      </c>
      <c r="H192" s="27" t="str">
        <f>IFERROR(__xludf.DUMMYFUNCTION("index(importxml(C192,""//div[@class='educational-member-detail-hero__info-text']""),3)"),"#VALUE!")</f>
        <v>#VALUE!</v>
      </c>
      <c r="I192" s="27"/>
      <c r="J192" s="27"/>
      <c r="K192" s="27"/>
      <c r="L192" s="27"/>
      <c r="M192" s="27"/>
      <c r="N192" s="31" t="str">
        <f>IFERROR(__xludf.DUMMYFUNCTION("importxml(C192,""//div[@class='educational-member-detail-body__sidebar-school-type-title']"")"),"#VALUE!")</f>
        <v>#VALUE!</v>
      </c>
      <c r="O192" s="27"/>
      <c r="P192" s="27"/>
      <c r="Q192" s="27"/>
      <c r="R192" s="27"/>
      <c r="S192" s="27" t="str">
        <f>IFERROR(__xludf.DUMMYFUNCTION("importxml(C192,""//div[@class='educational-member-detail-body__quote']"")"),"#VALUE!")</f>
        <v>#VALUE!</v>
      </c>
      <c r="T192" s="27" t="str">
        <f>IFERROR(__xludf.DUMMYFUNCTION("importxml(C192,""//div[@class='educational-member-detail-body__text']"")"),"#VALUE!")</f>
        <v>#VALUE!</v>
      </c>
    </row>
    <row r="193">
      <c r="A193" s="27"/>
      <c r="B193" s="25">
        <v>188.0</v>
      </c>
      <c r="C193" s="27"/>
      <c r="D193" s="27" t="str">
        <f>IFERROR(__xludf.DUMMYFUNCTION("importxml(C193,""//div[@class='educational-member-detail-hero__content']//h1[@class='educational-member-detail-hero__title']"")"),"#VALUE!")</f>
        <v>#VALUE!</v>
      </c>
      <c r="E193" s="27"/>
      <c r="F193" s="27" t="str">
        <f>IFERROR(__xludf.DUMMYFUNCTION("index(importxml(C193,""//div[@class='educational-member-detail-hero__info-text']""),1)"),"#VALUE!")</f>
        <v>#VALUE!</v>
      </c>
      <c r="G193" s="27" t="str">
        <f>IFERROR(__xludf.DUMMYFUNCTION("index(importxml(C193,""//div[@class='educational-member-detail-hero__info-text']""),2)"),"#VALUE!")</f>
        <v>#VALUE!</v>
      </c>
      <c r="H193" s="27" t="str">
        <f>IFERROR(__xludf.DUMMYFUNCTION("index(importxml(C193,""//div[@class='educational-member-detail-hero__info-text']""),3)"),"#VALUE!")</f>
        <v>#VALUE!</v>
      </c>
      <c r="I193" s="27"/>
      <c r="J193" s="27"/>
      <c r="K193" s="27"/>
      <c r="L193" s="27"/>
      <c r="M193" s="27"/>
      <c r="N193" s="31" t="str">
        <f>IFERROR(__xludf.DUMMYFUNCTION("importxml(C193,""//div[@class='educational-member-detail-body__sidebar-school-type-title']"")"),"#VALUE!")</f>
        <v>#VALUE!</v>
      </c>
      <c r="O193" s="27"/>
      <c r="P193" s="27"/>
      <c r="Q193" s="27"/>
      <c r="R193" s="27"/>
      <c r="S193" s="27" t="str">
        <f>IFERROR(__xludf.DUMMYFUNCTION("importxml(C193,""//div[@class='educational-member-detail-body__quote']"")"),"#VALUE!")</f>
        <v>#VALUE!</v>
      </c>
      <c r="T193" s="27" t="str">
        <f>IFERROR(__xludf.DUMMYFUNCTION("importxml(C193,""//div[@class='educational-member-detail-body__text']"")"),"#VALUE!")</f>
        <v>#VALUE!</v>
      </c>
    </row>
    <row r="194">
      <c r="A194" s="27"/>
      <c r="B194" s="25">
        <v>189.0</v>
      </c>
      <c r="C194" s="27"/>
      <c r="D194" s="27" t="str">
        <f>IFERROR(__xludf.DUMMYFUNCTION("importxml(C194,""//div[@class='educational-member-detail-hero__content']//h1[@class='educational-member-detail-hero__title']"")"),"#VALUE!")</f>
        <v>#VALUE!</v>
      </c>
      <c r="E194" s="27"/>
      <c r="F194" s="27" t="str">
        <f>IFERROR(__xludf.DUMMYFUNCTION("index(importxml(C194,""//div[@class='educational-member-detail-hero__info-text']""),1)"),"#VALUE!")</f>
        <v>#VALUE!</v>
      </c>
      <c r="G194" s="27" t="str">
        <f>IFERROR(__xludf.DUMMYFUNCTION("index(importxml(C194,""//div[@class='educational-member-detail-hero__info-text']""),2)"),"#VALUE!")</f>
        <v>#VALUE!</v>
      </c>
      <c r="H194" s="27" t="str">
        <f>IFERROR(__xludf.DUMMYFUNCTION("index(importxml(C194,""//div[@class='educational-member-detail-hero__info-text']""),3)"),"#VALUE!")</f>
        <v>#VALUE!</v>
      </c>
      <c r="I194" s="27"/>
      <c r="J194" s="27"/>
      <c r="K194" s="27"/>
      <c r="L194" s="27"/>
      <c r="M194" s="27"/>
      <c r="N194" s="31" t="str">
        <f>IFERROR(__xludf.DUMMYFUNCTION("importxml(C194,""//div[@class='educational-member-detail-body__sidebar-school-type-title']"")"),"#VALUE!")</f>
        <v>#VALUE!</v>
      </c>
      <c r="O194" s="27"/>
      <c r="P194" s="27"/>
      <c r="Q194" s="27"/>
      <c r="R194" s="27"/>
      <c r="S194" s="27" t="str">
        <f>IFERROR(__xludf.DUMMYFUNCTION("importxml(C194,""//div[@class='educational-member-detail-body__quote']"")"),"#VALUE!")</f>
        <v>#VALUE!</v>
      </c>
      <c r="T194" s="27" t="str">
        <f>IFERROR(__xludf.DUMMYFUNCTION("importxml(C194,""//div[@class='educational-member-detail-body__text']"")"),"#VALUE!")</f>
        <v>#VALUE!</v>
      </c>
    </row>
    <row r="195">
      <c r="A195" s="27"/>
      <c r="B195" s="25">
        <v>190.0</v>
      </c>
      <c r="C195" s="27"/>
      <c r="D195" s="27" t="str">
        <f>IFERROR(__xludf.DUMMYFUNCTION("importxml(C195,""//div[@class='educational-member-detail-hero__content']//h1[@class='educational-member-detail-hero__title']"")"),"#VALUE!")</f>
        <v>#VALUE!</v>
      </c>
      <c r="E195" s="27"/>
      <c r="F195" s="27" t="str">
        <f>IFERROR(__xludf.DUMMYFUNCTION("index(importxml(C195,""//div[@class='educational-member-detail-hero__info-text']""),1)"),"#VALUE!")</f>
        <v>#VALUE!</v>
      </c>
      <c r="G195" s="27" t="str">
        <f>IFERROR(__xludf.DUMMYFUNCTION("index(importxml(C195,""//div[@class='educational-member-detail-hero__info-text']""),2)"),"#VALUE!")</f>
        <v>#VALUE!</v>
      </c>
      <c r="H195" s="27" t="str">
        <f>IFERROR(__xludf.DUMMYFUNCTION("index(importxml(C195,""//div[@class='educational-member-detail-hero__info-text']""),3)"),"#VALUE!")</f>
        <v>#VALUE!</v>
      </c>
      <c r="I195" s="27"/>
      <c r="J195" s="27"/>
      <c r="K195" s="27"/>
      <c r="L195" s="27"/>
      <c r="M195" s="27"/>
      <c r="N195" s="31" t="str">
        <f>IFERROR(__xludf.DUMMYFUNCTION("importxml(C195,""//div[@class='educational-member-detail-body__sidebar-school-type-title']"")"),"#VALUE!")</f>
        <v>#VALUE!</v>
      </c>
      <c r="O195" s="27"/>
      <c r="P195" s="27"/>
      <c r="Q195" s="27"/>
      <c r="R195" s="27"/>
      <c r="S195" s="27" t="str">
        <f>IFERROR(__xludf.DUMMYFUNCTION("importxml(C195,""//div[@class='educational-member-detail-body__quote']"")"),"#VALUE!")</f>
        <v>#VALUE!</v>
      </c>
      <c r="T195" s="27" t="str">
        <f>IFERROR(__xludf.DUMMYFUNCTION("importxml(C195,""//div[@class='educational-member-detail-body__text']"")"),"#VALUE!")</f>
        <v>#VALUE!</v>
      </c>
    </row>
    <row r="196">
      <c r="A196" s="27"/>
      <c r="B196" s="25">
        <v>191.0</v>
      </c>
      <c r="C196" s="27"/>
      <c r="D196" s="27" t="str">
        <f>IFERROR(__xludf.DUMMYFUNCTION("importxml(C196,""//div[@class='educational-member-detail-hero__content']//h1[@class='educational-member-detail-hero__title']"")"),"#VALUE!")</f>
        <v>#VALUE!</v>
      </c>
      <c r="E196" s="27"/>
      <c r="F196" s="27" t="str">
        <f>IFERROR(__xludf.DUMMYFUNCTION("index(importxml(C196,""//div[@class='educational-member-detail-hero__info-text']""),1)"),"#VALUE!")</f>
        <v>#VALUE!</v>
      </c>
      <c r="G196" s="27" t="str">
        <f>IFERROR(__xludf.DUMMYFUNCTION("index(importxml(C196,""//div[@class='educational-member-detail-hero__info-text']""),2)"),"#VALUE!")</f>
        <v>#VALUE!</v>
      </c>
      <c r="H196" s="27" t="str">
        <f>IFERROR(__xludf.DUMMYFUNCTION("index(importxml(C196,""//div[@class='educational-member-detail-hero__info-text']""),3)"),"#VALUE!")</f>
        <v>#VALUE!</v>
      </c>
      <c r="I196" s="27"/>
      <c r="J196" s="27"/>
      <c r="K196" s="27"/>
      <c r="L196" s="27"/>
      <c r="M196" s="27"/>
      <c r="N196" s="31" t="str">
        <f>IFERROR(__xludf.DUMMYFUNCTION("importxml(C196,""//div[@class='educational-member-detail-body__sidebar-school-type-title']"")"),"#VALUE!")</f>
        <v>#VALUE!</v>
      </c>
      <c r="O196" s="27"/>
      <c r="P196" s="27"/>
      <c r="Q196" s="27"/>
      <c r="R196" s="27"/>
      <c r="S196" s="27" t="str">
        <f>IFERROR(__xludf.DUMMYFUNCTION("importxml(C196,""//div[@class='educational-member-detail-body__quote']"")"),"#VALUE!")</f>
        <v>#VALUE!</v>
      </c>
      <c r="T196" s="27" t="str">
        <f>IFERROR(__xludf.DUMMYFUNCTION("importxml(C196,""//div[@class='educational-member-detail-body__text']"")"),"#VALUE!")</f>
        <v>#VALUE!</v>
      </c>
    </row>
    <row r="197">
      <c r="A197" s="27"/>
      <c r="B197" s="25">
        <v>192.0</v>
      </c>
      <c r="C197" s="27"/>
      <c r="D197" s="27" t="str">
        <f>IFERROR(__xludf.DUMMYFUNCTION("importxml(C197,""//div[@class='educational-member-detail-hero__content']//h1[@class='educational-member-detail-hero__title']"")"),"#VALUE!")</f>
        <v>#VALUE!</v>
      </c>
      <c r="E197" s="27"/>
      <c r="F197" s="27" t="str">
        <f>IFERROR(__xludf.DUMMYFUNCTION("index(importxml(C197,""//div[@class='educational-member-detail-hero__info-text']""),1)"),"#VALUE!")</f>
        <v>#VALUE!</v>
      </c>
      <c r="G197" s="27" t="str">
        <f>IFERROR(__xludf.DUMMYFUNCTION("index(importxml(C197,""//div[@class='educational-member-detail-hero__info-text']""),2)"),"#VALUE!")</f>
        <v>#VALUE!</v>
      </c>
      <c r="H197" s="27" t="str">
        <f>IFERROR(__xludf.DUMMYFUNCTION("index(importxml(C197,""//div[@class='educational-member-detail-hero__info-text']""),3)"),"#VALUE!")</f>
        <v>#VALUE!</v>
      </c>
      <c r="I197" s="27"/>
      <c r="J197" s="27"/>
      <c r="K197" s="27"/>
      <c r="L197" s="27"/>
      <c r="M197" s="27"/>
      <c r="N197" s="31" t="str">
        <f>IFERROR(__xludf.DUMMYFUNCTION("importxml(C197,""//div[@class='educational-member-detail-body__sidebar-school-type-title']"")"),"#VALUE!")</f>
        <v>#VALUE!</v>
      </c>
      <c r="O197" s="27"/>
      <c r="P197" s="27"/>
      <c r="Q197" s="27"/>
      <c r="R197" s="27"/>
      <c r="S197" s="27" t="str">
        <f>IFERROR(__xludf.DUMMYFUNCTION("importxml(C197,""//div[@class='educational-member-detail-body__quote']"")"),"#VALUE!")</f>
        <v>#VALUE!</v>
      </c>
      <c r="T197" s="27" t="str">
        <f>IFERROR(__xludf.DUMMYFUNCTION("importxml(C197,""//div[@class='educational-member-detail-body__text']"")"),"#VALUE!")</f>
        <v>#VALUE!</v>
      </c>
    </row>
    <row r="198">
      <c r="A198" s="27"/>
      <c r="B198" s="25">
        <v>193.0</v>
      </c>
      <c r="C198" s="27"/>
      <c r="D198" s="27" t="str">
        <f>IFERROR(__xludf.DUMMYFUNCTION("importxml(C198,""//div[@class='educational-member-detail-hero__content']//h1[@class='educational-member-detail-hero__title']"")"),"#VALUE!")</f>
        <v>#VALUE!</v>
      </c>
      <c r="E198" s="27"/>
      <c r="F198" s="27" t="str">
        <f>IFERROR(__xludf.DUMMYFUNCTION("index(importxml(C198,""//div[@class='educational-member-detail-hero__info-text']""),1)"),"#VALUE!")</f>
        <v>#VALUE!</v>
      </c>
      <c r="G198" s="27" t="str">
        <f>IFERROR(__xludf.DUMMYFUNCTION("index(importxml(C198,""//div[@class='educational-member-detail-hero__info-text']""),2)"),"#VALUE!")</f>
        <v>#VALUE!</v>
      </c>
      <c r="H198" s="27" t="str">
        <f>IFERROR(__xludf.DUMMYFUNCTION("index(importxml(C198,""//div[@class='educational-member-detail-hero__info-text']""),3)"),"#VALUE!")</f>
        <v>#VALUE!</v>
      </c>
      <c r="I198" s="27"/>
      <c r="J198" s="27"/>
      <c r="K198" s="27"/>
      <c r="L198" s="27"/>
      <c r="M198" s="27"/>
      <c r="N198" s="31" t="str">
        <f>IFERROR(__xludf.DUMMYFUNCTION("importxml(C198,""//div[@class='educational-member-detail-body__sidebar-school-type-title']"")"),"#VALUE!")</f>
        <v>#VALUE!</v>
      </c>
      <c r="O198" s="27"/>
      <c r="P198" s="27"/>
      <c r="Q198" s="27"/>
      <c r="R198" s="27"/>
      <c r="S198" s="27" t="str">
        <f>IFERROR(__xludf.DUMMYFUNCTION("importxml(C198,""//div[@class='educational-member-detail-body__quote']"")"),"#VALUE!")</f>
        <v>#VALUE!</v>
      </c>
      <c r="T198" s="27" t="str">
        <f>IFERROR(__xludf.DUMMYFUNCTION("importxml(C198,""//div[@class='educational-member-detail-body__text']"")"),"#VALUE!")</f>
        <v>#VALUE!</v>
      </c>
    </row>
    <row r="199">
      <c r="A199" s="27"/>
      <c r="B199" s="25">
        <v>194.0</v>
      </c>
      <c r="C199" s="27"/>
      <c r="D199" s="27" t="str">
        <f>IFERROR(__xludf.DUMMYFUNCTION("importxml(C199,""//div[@class='educational-member-detail-hero__content']//h1[@class='educational-member-detail-hero__title']"")"),"#VALUE!")</f>
        <v>#VALUE!</v>
      </c>
      <c r="E199" s="27"/>
      <c r="F199" s="27" t="str">
        <f>IFERROR(__xludf.DUMMYFUNCTION("index(importxml(C199,""//div[@class='educational-member-detail-hero__info-text']""),1)"),"#VALUE!")</f>
        <v>#VALUE!</v>
      </c>
      <c r="G199" s="27" t="str">
        <f>IFERROR(__xludf.DUMMYFUNCTION("index(importxml(C199,""//div[@class='educational-member-detail-hero__info-text']""),2)"),"#VALUE!")</f>
        <v>#VALUE!</v>
      </c>
      <c r="H199" s="27" t="str">
        <f>IFERROR(__xludf.DUMMYFUNCTION("index(importxml(C199,""//div[@class='educational-member-detail-hero__info-text']""),3)"),"#VALUE!")</f>
        <v>#VALUE!</v>
      </c>
      <c r="I199" s="27"/>
      <c r="J199" s="27"/>
      <c r="K199" s="27"/>
      <c r="L199" s="27"/>
      <c r="M199" s="27"/>
      <c r="N199" s="31" t="str">
        <f>IFERROR(__xludf.DUMMYFUNCTION("importxml(C199,""//div[@class='educational-member-detail-body__sidebar-school-type-title']"")"),"#VALUE!")</f>
        <v>#VALUE!</v>
      </c>
      <c r="O199" s="27"/>
      <c r="P199" s="27"/>
      <c r="Q199" s="27"/>
      <c r="R199" s="27"/>
      <c r="S199" s="27" t="str">
        <f>IFERROR(__xludf.DUMMYFUNCTION("importxml(C199,""//div[@class='educational-member-detail-body__quote']"")"),"#VALUE!")</f>
        <v>#VALUE!</v>
      </c>
      <c r="T199" s="27" t="str">
        <f>IFERROR(__xludf.DUMMYFUNCTION("importxml(C199,""//div[@class='educational-member-detail-body__text']"")"),"#VALUE!")</f>
        <v>#VALUE!</v>
      </c>
    </row>
    <row r="200">
      <c r="A200" s="27"/>
      <c r="B200" s="25">
        <v>195.0</v>
      </c>
      <c r="C200" s="27"/>
      <c r="D200" s="27" t="str">
        <f>IFERROR(__xludf.DUMMYFUNCTION("importxml(C200,""//div[@class='educational-member-detail-hero__content']//h1[@class='educational-member-detail-hero__title']"")"),"#VALUE!")</f>
        <v>#VALUE!</v>
      </c>
      <c r="E200" s="27"/>
      <c r="F200" s="27" t="str">
        <f>IFERROR(__xludf.DUMMYFUNCTION("index(importxml(C200,""//div[@class='educational-member-detail-hero__info-text']""),1)"),"#VALUE!")</f>
        <v>#VALUE!</v>
      </c>
      <c r="G200" s="27" t="str">
        <f>IFERROR(__xludf.DUMMYFUNCTION("index(importxml(C200,""//div[@class='educational-member-detail-hero__info-text']""),2)"),"#VALUE!")</f>
        <v>#VALUE!</v>
      </c>
      <c r="H200" s="27" t="str">
        <f>IFERROR(__xludf.DUMMYFUNCTION("index(importxml(C200,""//div[@class='educational-member-detail-hero__info-text']""),3)"),"#VALUE!")</f>
        <v>#VALUE!</v>
      </c>
      <c r="I200" s="27"/>
      <c r="J200" s="27"/>
      <c r="K200" s="27"/>
      <c r="L200" s="27"/>
      <c r="M200" s="27"/>
      <c r="N200" s="31" t="str">
        <f>IFERROR(__xludf.DUMMYFUNCTION("importxml(C200,""//div[@class='educational-member-detail-body__sidebar-school-type-title']"")"),"#VALUE!")</f>
        <v>#VALUE!</v>
      </c>
      <c r="O200" s="27"/>
      <c r="P200" s="27"/>
      <c r="Q200" s="27"/>
      <c r="R200" s="27"/>
      <c r="S200" s="27" t="str">
        <f>IFERROR(__xludf.DUMMYFUNCTION("importxml(C200,""//div[@class='educational-member-detail-body__quote']"")"),"#VALUE!")</f>
        <v>#VALUE!</v>
      </c>
      <c r="T200" s="27" t="str">
        <f>IFERROR(__xludf.DUMMYFUNCTION("importxml(C200,""//div[@class='educational-member-detail-body__text']"")"),"#VALUE!")</f>
        <v>#VALUE!</v>
      </c>
    </row>
    <row r="201">
      <c r="A201" s="27"/>
      <c r="B201" s="25">
        <v>196.0</v>
      </c>
      <c r="C201" s="27"/>
      <c r="D201" s="27" t="str">
        <f>IFERROR(__xludf.DUMMYFUNCTION("importxml(C201,""//div[@class='educational-member-detail-hero__content']//h1[@class='educational-member-detail-hero__title']"")"),"#VALUE!")</f>
        <v>#VALUE!</v>
      </c>
      <c r="E201" s="27"/>
      <c r="F201" s="27" t="str">
        <f>IFERROR(__xludf.DUMMYFUNCTION("index(importxml(C201,""//div[@class='educational-member-detail-hero__info-text']""),1)"),"#VALUE!")</f>
        <v>#VALUE!</v>
      </c>
      <c r="G201" s="27" t="str">
        <f>IFERROR(__xludf.DUMMYFUNCTION("index(importxml(C201,""//div[@class='educational-member-detail-hero__info-text']""),2)"),"#VALUE!")</f>
        <v>#VALUE!</v>
      </c>
      <c r="H201" s="27" t="str">
        <f>IFERROR(__xludf.DUMMYFUNCTION("index(importxml(C201,""//div[@class='educational-member-detail-hero__info-text']""),3)"),"#VALUE!")</f>
        <v>#VALUE!</v>
      </c>
      <c r="I201" s="27"/>
      <c r="J201" s="27"/>
      <c r="K201" s="27"/>
      <c r="L201" s="27"/>
      <c r="M201" s="27"/>
      <c r="N201" s="31" t="str">
        <f>IFERROR(__xludf.DUMMYFUNCTION("importxml(C201,""//div[@class='educational-member-detail-body__sidebar-school-type-title']"")"),"#VALUE!")</f>
        <v>#VALUE!</v>
      </c>
      <c r="O201" s="27"/>
      <c r="P201" s="27"/>
      <c r="Q201" s="27"/>
      <c r="R201" s="27"/>
      <c r="S201" s="27" t="str">
        <f>IFERROR(__xludf.DUMMYFUNCTION("importxml(C201,""//div[@class='educational-member-detail-body__quote']"")"),"#VALUE!")</f>
        <v>#VALUE!</v>
      </c>
      <c r="T201" s="27" t="str">
        <f>IFERROR(__xludf.DUMMYFUNCTION("importxml(C201,""//div[@class='educational-member-detail-body__text']"")"),"#VALUE!")</f>
        <v>#VALUE!</v>
      </c>
    </row>
    <row r="202">
      <c r="A202" s="27"/>
      <c r="B202" s="25">
        <v>197.0</v>
      </c>
      <c r="C202" s="27"/>
      <c r="D202" s="27" t="str">
        <f>IFERROR(__xludf.DUMMYFUNCTION("importxml(C202,""//div[@class='educational-member-detail-hero__content']//h1[@class='educational-member-detail-hero__title']"")"),"#VALUE!")</f>
        <v>#VALUE!</v>
      </c>
      <c r="E202" s="27"/>
      <c r="F202" s="27" t="str">
        <f>IFERROR(__xludf.DUMMYFUNCTION("index(importxml(C202,""//div[@class='educational-member-detail-hero__info-text']""),1)"),"#VALUE!")</f>
        <v>#VALUE!</v>
      </c>
      <c r="G202" s="27" t="str">
        <f>IFERROR(__xludf.DUMMYFUNCTION("index(importxml(C202,""//div[@class='educational-member-detail-hero__info-text']""),2)"),"#VALUE!")</f>
        <v>#VALUE!</v>
      </c>
      <c r="H202" s="27" t="str">
        <f>IFERROR(__xludf.DUMMYFUNCTION("index(importxml(C202,""//div[@class='educational-member-detail-hero__info-text']""),3)"),"#VALUE!")</f>
        <v>#VALUE!</v>
      </c>
      <c r="I202" s="27"/>
      <c r="J202" s="27"/>
      <c r="K202" s="27"/>
      <c r="L202" s="27"/>
      <c r="M202" s="27"/>
      <c r="N202" s="31" t="str">
        <f>IFERROR(__xludf.DUMMYFUNCTION("importxml(C202,""//div[@class='educational-member-detail-body__sidebar-school-type-title']"")"),"#VALUE!")</f>
        <v>#VALUE!</v>
      </c>
      <c r="O202" s="27"/>
      <c r="P202" s="27"/>
      <c r="Q202" s="27"/>
      <c r="R202" s="27"/>
      <c r="S202" s="27" t="str">
        <f>IFERROR(__xludf.DUMMYFUNCTION("importxml(C202,""//div[@class='educational-member-detail-body__quote']"")"),"#VALUE!")</f>
        <v>#VALUE!</v>
      </c>
      <c r="T202" s="27" t="str">
        <f>IFERROR(__xludf.DUMMYFUNCTION("importxml(C202,""//div[@class='educational-member-detail-body__text']"")"),"#VALUE!")</f>
        <v>#VALUE!</v>
      </c>
    </row>
    <row r="203">
      <c r="A203" s="27"/>
      <c r="B203" s="25">
        <v>198.0</v>
      </c>
      <c r="C203" s="27"/>
      <c r="D203" s="27" t="str">
        <f>IFERROR(__xludf.DUMMYFUNCTION("importxml(C203,""//div[@class='educational-member-detail-hero__content']//h1[@class='educational-member-detail-hero__title']"")"),"#VALUE!")</f>
        <v>#VALUE!</v>
      </c>
      <c r="E203" s="27"/>
      <c r="F203" s="27" t="str">
        <f>IFERROR(__xludf.DUMMYFUNCTION("index(importxml(C203,""//div[@class='educational-member-detail-hero__info-text']""),1)"),"#VALUE!")</f>
        <v>#VALUE!</v>
      </c>
      <c r="G203" s="27" t="str">
        <f>IFERROR(__xludf.DUMMYFUNCTION("index(importxml(C203,""//div[@class='educational-member-detail-hero__info-text']""),2)"),"#VALUE!")</f>
        <v>#VALUE!</v>
      </c>
      <c r="H203" s="27" t="str">
        <f>IFERROR(__xludf.DUMMYFUNCTION("index(importxml(C203,""//div[@class='educational-member-detail-hero__info-text']""),3)"),"#VALUE!")</f>
        <v>#VALUE!</v>
      </c>
      <c r="I203" s="27"/>
      <c r="J203" s="27"/>
      <c r="K203" s="27"/>
      <c r="L203" s="27"/>
      <c r="M203" s="27"/>
      <c r="N203" s="31" t="str">
        <f>IFERROR(__xludf.DUMMYFUNCTION("importxml(C203,""//div[@class='educational-member-detail-body__sidebar-school-type-title']"")"),"#VALUE!")</f>
        <v>#VALUE!</v>
      </c>
      <c r="O203" s="27"/>
      <c r="P203" s="27"/>
      <c r="Q203" s="27"/>
      <c r="R203" s="27"/>
      <c r="S203" s="27" t="str">
        <f>IFERROR(__xludf.DUMMYFUNCTION("importxml(C203,""//div[@class='educational-member-detail-body__quote']"")"),"#VALUE!")</f>
        <v>#VALUE!</v>
      </c>
      <c r="T203" s="27" t="str">
        <f>IFERROR(__xludf.DUMMYFUNCTION("importxml(C203,""//div[@class='educational-member-detail-body__text']"")"),"#VALUE!")</f>
        <v>#VALUE!</v>
      </c>
    </row>
    <row r="204">
      <c r="A204" s="27"/>
      <c r="B204" s="25">
        <v>199.0</v>
      </c>
      <c r="C204" s="27"/>
      <c r="D204" s="27" t="str">
        <f>IFERROR(__xludf.DUMMYFUNCTION("importxml(C204,""//div[@class='educational-member-detail-hero__content']//h1[@class='educational-member-detail-hero__title']"")"),"#VALUE!")</f>
        <v>#VALUE!</v>
      </c>
      <c r="E204" s="27"/>
      <c r="F204" s="27" t="str">
        <f>IFERROR(__xludf.DUMMYFUNCTION("index(importxml(C204,""//div[@class='educational-member-detail-hero__info-text']""),1)"),"#VALUE!")</f>
        <v>#VALUE!</v>
      </c>
      <c r="G204" s="27" t="str">
        <f>IFERROR(__xludf.DUMMYFUNCTION("index(importxml(C204,""//div[@class='educational-member-detail-hero__info-text']""),2)"),"#VALUE!")</f>
        <v>#VALUE!</v>
      </c>
      <c r="H204" s="27" t="str">
        <f>IFERROR(__xludf.DUMMYFUNCTION("index(importxml(C204,""//div[@class='educational-member-detail-hero__info-text']""),3)"),"#VALUE!")</f>
        <v>#VALUE!</v>
      </c>
      <c r="I204" s="27"/>
      <c r="J204" s="27"/>
      <c r="K204" s="27"/>
      <c r="L204" s="27"/>
      <c r="M204" s="27"/>
      <c r="N204" s="31" t="str">
        <f>IFERROR(__xludf.DUMMYFUNCTION("importxml(C204,""//div[@class='educational-member-detail-body__sidebar-school-type-title']"")"),"#VALUE!")</f>
        <v>#VALUE!</v>
      </c>
      <c r="O204" s="27"/>
      <c r="P204" s="27"/>
      <c r="Q204" s="27"/>
      <c r="R204" s="27"/>
      <c r="S204" s="27" t="str">
        <f>IFERROR(__xludf.DUMMYFUNCTION("importxml(C204,""//div[@class='educational-member-detail-body__quote']"")"),"#VALUE!")</f>
        <v>#VALUE!</v>
      </c>
      <c r="T204" s="27" t="str">
        <f>IFERROR(__xludf.DUMMYFUNCTION("importxml(C204,""//div[@class='educational-member-detail-body__text']"")"),"#VALUE!")</f>
        <v>#VALUE!</v>
      </c>
    </row>
    <row r="205">
      <c r="A205" s="25" t="s">
        <v>26</v>
      </c>
      <c r="B205" s="25">
        <v>200.0</v>
      </c>
      <c r="C205" s="26" t="s">
        <v>392</v>
      </c>
      <c r="D205" s="27" t="str">
        <f>IFERROR(__xludf.DUMMYFUNCTION("importxml(C205,""//div[@class='educational-member-detail-hero__content']//h1[@class='educational-member-detail-hero__title']"")")," Fairleigh Dickinson University ")</f>
        <v> Fairleigh Dickinson University </v>
      </c>
      <c r="E205" s="27"/>
      <c r="F205" s="25" t="s">
        <v>79</v>
      </c>
      <c r="G205" s="25">
        <v>7550.0</v>
      </c>
      <c r="H205" s="25" t="s">
        <v>155</v>
      </c>
      <c r="I205" s="26" t="s">
        <v>393</v>
      </c>
      <c r="J205" s="25" t="s">
        <v>394</v>
      </c>
      <c r="K205" s="25" t="s">
        <v>83</v>
      </c>
      <c r="L205" s="25" t="s">
        <v>395</v>
      </c>
      <c r="M205" s="25" t="s">
        <v>132</v>
      </c>
      <c r="N205" s="31" t="str">
        <f>IFERROR(__xludf.DUMMYFUNCTION("importxml(C205,""//div[@class='educational-member-detail-body__sidebar-school-type-title']"")")," Business ")</f>
        <v> Business </v>
      </c>
      <c r="O205" s="25" t="s">
        <v>396</v>
      </c>
      <c r="P205" s="25" t="s">
        <v>397</v>
      </c>
      <c r="Q205" s="27"/>
      <c r="R205" s="25" t="s">
        <v>357</v>
      </c>
      <c r="S205" s="27" t="str">
        <f>IFERROR(__xludf.DUMMYFUNCTION("importxml(C205,""//div[@class='educational-member-detail-body__quote']"")")," “Silberman College of Business aims to change lives by maximizing 
students’ potential for professional success and mobility in a dynamic 
global business environment. We are a vibrant and inclusive community that 
purposefully connects scholars, alumni,"&amp;" staff and executives, inspiring 
students to exercise ethical leadership to strengthen and enrich 
sustainable organizations and communities. We offer Undergraduate and 
Graduate degrees with a variety of specializations emphasizing experiential 
and col"&amp;"laborative learning within small, interactive classrooms. We 
leverage our alumni network and proximity to major international business 
centers, notably New York City, to facilitate internships that foster 
professional growth and marketable skills, affo"&amp;"rding students business 
experience, career opportunities and job placements.” ")</f>
        <v> “Silberman College of Business aims to change lives by maximizing 
students’ potential for professional success and mobility in a dynamic 
global business environment. We are a vibrant and inclusive community that 
purposefully connects scholars, alumni, staff and executives, inspiring 
students to exercise ethical leadership to strengthen and enrich 
sustainable organizations and communities. We offer Undergraduate and 
Graduate degrees with a variety of specializations emphasizing experiential 
and collaborative learning within small, interactive classrooms. We 
leverage our alumni network and proximity to major international business 
centers, notably New York City, to facilitate internships that foster 
professional growth and marketable skills, affording students business 
experience, career opportunities and job placements.” </v>
      </c>
      <c r="T205" s="27" t="str">
        <f>IFERROR(__xludf.DUMMYFUNCTION("importxml(C205,""//div[@class='educational-member-detail-body__text']"")"),"A degree from Silberman College of Business in New Jersey will prepare you 
to become a leader in business and management — someone who will bring 
ethical perspectives to any professional environment. Your coursework will 
give you firsthand experience w"&amp;"ith the business community, providing you 
with proven methods in financial and strategic analysis, general business 
planning and implementation.")</f>
        <v>A degree from Silberman College of Business in New Jersey will prepare you 
to become a leader in business and management — someone who will bring 
ethical perspectives to any professional environment. Your coursework will 
give you firsthand experience with the business community, providing you 
with proven methods in financial and strategic analysis, general business 
planning and implementation.</v>
      </c>
    </row>
    <row r="206">
      <c r="A206" s="25" t="s">
        <v>26</v>
      </c>
      <c r="B206" s="25">
        <v>201.0</v>
      </c>
      <c r="C206" s="26" t="s">
        <v>398</v>
      </c>
      <c r="D206" s="27" t="str">
        <f>IFERROR(__xludf.DUMMYFUNCTION("importxml(C206,""//div[@class='educational-member-detail-hero__content']//h1[@class='educational-member-detail-hero__title']"")"),"Loading...")</f>
        <v>Loading...</v>
      </c>
      <c r="E206" s="27"/>
      <c r="F206" s="25" t="s">
        <v>54</v>
      </c>
      <c r="G206" s="25">
        <v>19170.0</v>
      </c>
      <c r="H206" s="25" t="s">
        <v>188</v>
      </c>
      <c r="I206" s="26" t="s">
        <v>399</v>
      </c>
      <c r="J206" s="25" t="s">
        <v>400</v>
      </c>
      <c r="K206" s="25" t="s">
        <v>83</v>
      </c>
      <c r="L206" s="25" t="s">
        <v>401</v>
      </c>
      <c r="M206" s="25" t="s">
        <v>132</v>
      </c>
      <c r="N206" s="31" t="str">
        <f>IFERROR(__xludf.DUMMYFUNCTION("importxml(C206,""//div[@class='educational-member-detail-body__sidebar-school-type-title']"")")," Business &amp; Accounting ")</f>
        <v> Business &amp; Accounting </v>
      </c>
      <c r="O206" s="25" t="s">
        <v>402</v>
      </c>
      <c r="P206" s="25" t="s">
        <v>403</v>
      </c>
      <c r="Q206" s="27"/>
      <c r="R206" s="25" t="s">
        <v>404</v>
      </c>
      <c r="S206" s="27" t="str">
        <f>IFERROR(__xludf.DUMMYFUNCTION("importxml(C206,""//div[@class='educational-member-detail-body__quote']"")")," We are here to support our students' success. We do this by engaging all 
of our stakeholders in an ecosystem that connects teaching, research and 
practice, and provides extraordinary experiences for all. ")</f>
        <v> We are here to support our students' success. We do this by engaging all 
of our stakeholders in an ecosystem that connects teaching, research and 
practice, and provides extraordinary experiences for all. </v>
      </c>
      <c r="T206" s="27" t="str">
        <f>IFERROR(__xludf.DUMMYFUNCTION("importxml(C206,""//div[@class='educational-member-detail-body__text']"")"),"The Farmer School's commitment to undergraduate education translates into a 
personalized educational experience for each student. We devote resources 
to our undergraduates that many other institutions reserve for their 
graduate students. We integrate e"&amp;"xperiential learning, leadership 
activities, and career consulting into our curriculum to help students 
explore their potential and develop the qualities and skills necessary to 
become a confident leader in a diverse, global business environment. To 
t"&amp;"hat end, we encourage international study and internship experiences, with 
approximately 60 percent of our students including study abroad and more 
than 90 percent having at least one internship included in their 
educational experience")</f>
        <v>The Farmer School's commitment to undergraduate education translates into a 
personalized educational experience for each student. We devote resources 
to our undergraduates that many other institutions reserve for their 
graduate students. We integrate experiential learning, leadership 
activities, and career consulting into our curriculum to help students 
explore their potential and develop the qualities and skills necessary to 
become a confident leader in a diverse, global business environment. To 
that end, we encourage international study and internship experiences, with 
approximately 60 percent of our students including study abroad and more 
than 90 percent having at least one internship included in their 
educational experience</v>
      </c>
    </row>
    <row r="207">
      <c r="A207" s="25" t="s">
        <v>26</v>
      </c>
      <c r="B207" s="25">
        <v>202.0</v>
      </c>
      <c r="C207" s="30" t="s">
        <v>405</v>
      </c>
      <c r="D207" s="27" t="str">
        <f>IFERROR(__xludf.DUMMYFUNCTION("importxml(C207,""//div[@class='educational-member-detail-hero__content']//h1[@class='educational-member-detail-hero__title']"")")," Fayetteville State University ")</f>
        <v> Fayetteville State University </v>
      </c>
      <c r="E207" s="27"/>
      <c r="F207" s="25" t="s">
        <v>54</v>
      </c>
      <c r="G207" s="25">
        <v>6726.0</v>
      </c>
      <c r="H207" s="27"/>
      <c r="I207" s="33" t="s">
        <v>406</v>
      </c>
      <c r="J207" s="25" t="s">
        <v>407</v>
      </c>
      <c r="K207" s="25" t="s">
        <v>83</v>
      </c>
      <c r="L207" s="25" t="s">
        <v>205</v>
      </c>
      <c r="M207" s="25" t="s">
        <v>132</v>
      </c>
      <c r="N207" s="31" t="str">
        <f>IFERROR(__xludf.DUMMYFUNCTION("importxml(C207,""//div[@class='educational-member-detail-body__sidebar-school-type-title']"")")," Business ")</f>
        <v> Business </v>
      </c>
      <c r="O207" s="27"/>
      <c r="P207" s="27"/>
      <c r="Q207" s="27"/>
      <c r="R207" s="27"/>
      <c r="S207" s="27" t="str">
        <f>IFERROR(__xludf.DUMMYFUNCTION("importxml(C207,""//div[@class='educational-member-detail-body__quote']"")")," The Broadwell College of Business &amp; Economics at Fayetteville State 
University provides quality business programs to prepare students for 
careers in a changing global environment. Through excellence in teaching, 
supported by intellectual contributions"&amp;" and professional engagement, we 
advance the intellectual and career development of our diverse student 
population. The College also supports regional economic transformation by 
promoting entrepreneurial and economic education. ")</f>
        <v> The Broadwell College of Business &amp; Economics at Fayetteville State 
University provides quality business programs to prepare students for 
careers in a changing global environment. Through excellence in teaching, 
supported by intellectual contributions and professional engagement, we 
advance the intellectual and career development of our diverse student 
population. The College also supports regional economic transformation by 
promoting entrepreneurial and economic education. </v>
      </c>
      <c r="T207" s="27" t="str">
        <f>IFERROR(__xludf.DUMMYFUNCTION("importxml(C207,""//div[@class='educational-member-detail-body__text']"")"),"The Broadwell College of Business and Economics (CBE) at Fayetteville State 
University provides quality business programs to prepare students for 
careers in a changing global environment.")</f>
        <v>The Broadwell College of Business and Economics (CBE) at Fayetteville State 
University provides quality business programs to prepare students for 
careers in a changing global environment.</v>
      </c>
      <c r="U207" s="32" t="str">
        <f>IFERROR(__xludf.DUMMYFUNCTION("""COMPUTED_VALUE"""),"We focus on providing students with 'access to success': Our undergraduate and graduate programs prepare students for some of the 
fastest growing and most rewarding career opportunities available (see 
career options listed under each major for more info"&amp;"rmation) We are one of the most affordable AACSB-accredited business programs in 
the nation. Majority of our undergraduate courses have online and/or evening sections 
available. Our award-winning graduate programs are 100% online available. We provide s"&amp;"tudents with access to the experience employers seek--through 
internships, real-world projects, entrepreneurship support, career skills 
training, and professional certifications. We support our community: College also supports regional economic transfor"&amp;"mation by promoting 
entrepreneurial and economic education. Our outreach centers are working together with local organizations to 
provide guidance and information.")</f>
        <v>We focus on providing students with 'access to success': Our undergraduate and graduate programs prepare students for some of the 
fastest growing and most rewarding career opportunities available (see 
career options listed under each major for more information) We are one of the most affordable AACSB-accredited business programs in 
the nation. Majority of our undergraduate courses have online and/or evening sections 
available. Our award-winning graduate programs are 100% online available. We provide students with access to the experience employers seek--through 
internships, real-world projects, entrepreneurship support, career skills 
training, and professional certifications. We support our community: College also supports regional economic transformation by promoting 
entrepreneurial and economic education. Our outreach centers are working together with local organizations to 
provide guidance and information.</v>
      </c>
    </row>
    <row r="208">
      <c r="A208" s="25" t="s">
        <v>26</v>
      </c>
      <c r="B208" s="25">
        <v>203.0</v>
      </c>
      <c r="C208" s="26" t="s">
        <v>408</v>
      </c>
      <c r="D208" s="27" t="str">
        <f>IFERROR(__xludf.DUMMYFUNCTION("importxml(C208,""//div[@class='educational-member-detail-hero__content']//h1[@class='educational-member-detail-hero__title']"")")," Feng Chia University ")</f>
        <v> Feng Chia University </v>
      </c>
      <c r="E208" s="27"/>
      <c r="F208" s="25" t="s">
        <v>79</v>
      </c>
      <c r="G208" s="25">
        <v>21316.0</v>
      </c>
      <c r="H208" s="25" t="s">
        <v>409</v>
      </c>
      <c r="I208" s="26" t="s">
        <v>410</v>
      </c>
      <c r="J208" s="25" t="s">
        <v>411</v>
      </c>
      <c r="K208" s="25" t="s">
        <v>227</v>
      </c>
      <c r="L208" s="25" t="s">
        <v>412</v>
      </c>
      <c r="M208" s="25" t="s">
        <v>59</v>
      </c>
      <c r="N208" s="31" t="str">
        <f>IFERROR(__xludf.DUMMYFUNCTION("importxml(C208,""//div[@class='educational-member-detail-body__sidebar-school-type-title']"")")," Business ")</f>
        <v> Business </v>
      </c>
      <c r="O208" s="25" t="s">
        <v>413</v>
      </c>
      <c r="P208" s="25" t="s">
        <v>414</v>
      </c>
      <c r="Q208" s="25" t="s">
        <v>415</v>
      </c>
      <c r="R208" s="25" t="s">
        <v>75</v>
      </c>
      <c r="S208" s="27" t="str">
        <f>IFERROR(__xludf.DUMMYFUNCTION("importxml(C208,""//div[@class='educational-member-detail-body__quote']"")")," 1. Enhancing faculty’s professional knowledge and innovative teaching 
skills, as well as student learning outcome. 2. Encouraging faculty’s 
involvement in academic research and services that promote the overall 
competitiveness of the institute, enterp"&amp;"rises, and the nation. 3. 
Cultivating students’ humanistic values, professional business knowledge, 
and social responsibility, and nurturing future business professionals that 
can meet the staffing needs of corporations worldwide. ")</f>
        <v> 1. Enhancing faculty’s professional knowledge and innovative teaching 
skills, as well as student learning outcome. 2. Encouraging faculty’s 
involvement in academic research and services that promote the overall 
competitiveness of the institute, enterprises, and the nation. 3. 
Cultivating students’ humanistic values, professional business knowledge, 
and social responsibility, and nurturing future business professionals that 
can meet the staffing needs of corporations worldwide. </v>
      </c>
      <c r="T208" s="27" t="str">
        <f>IFERROR(__xludf.DUMMYFUNCTION("importxml(C208,""//div[@class='educational-member-detail-body__text']"")"),"In 1961, the Feng Chia College of Engineering and Business was established 
on Guanyin Mountain in Beitun District of Taichung City. Two years later it 
was moved to its present location in Xitun District. University status was 
granted in 1980 and the na"&amp;"me changed to Feng Chia University. For over 50 
years, Feng Chia University has steadily increased in size and scope. The 
long-term vision for Feng Chia University is to establish itself as a 
prestigious Asia Pacific university characterized by excelle"&amp;"nce in 
education and breakthrough research. Feng Chia University, furthermore, 
strives to cultivate the next generation of leaders by maintaining a broad 
world-view and equipping students with professional knowledge and skills, 
and an appreciation for"&amp;" the arts and humanities. In 2012, Feng Chia 
University was ranked among the top 100 global ""emerging"" universities in a 
survey published in the UK's The Times Higher Education Supplement. This 
survey was based on 13 performance indicators, including"&amp;" academic prestige, 
educational quality, research projects, internationalization efforts and 
industry-academia collaborations. In 2013, Feng Chia University was listed 
among Asia's top 100 universities by the same publication in its inaugural 
Asia Uni"&amp;"versity Rankings.")</f>
        <v>In 1961, the Feng Chia College of Engineering and Business was established 
on Guanyin Mountain in Beitun District of Taichung City. Two years later it 
was moved to its present location in Xitun District. University status was 
granted in 1980 and the name changed to Feng Chia University. For over 50 
years, Feng Chia University has steadily increased in size and scope. The 
long-term vision for Feng Chia University is to establish itself as a 
prestigious Asia Pacific university characterized by excellence in 
education and breakthrough research. Feng Chia University, furthermore, 
strives to cultivate the next generation of leaders by maintaining a broad 
world-view and equipping students with professional knowledge and skills, 
and an appreciation for the arts and humanities. In 2012, Feng Chia 
University was ranked among the top 100 global "emerging" universities in a 
survey published in the UK's The Times Higher Education Supplement. This 
survey was based on 13 performance indicators, including academic prestige, 
educational quality, research projects, internationalization efforts and 
industry-academia collaborations. In 2013, Feng Chia University was listed 
among Asia's top 100 universities by the same publication in its inaugural 
Asia University Rankings.</v>
      </c>
    </row>
    <row r="209">
      <c r="A209" s="25" t="s">
        <v>26</v>
      </c>
      <c r="B209" s="25">
        <v>204.0</v>
      </c>
      <c r="C209" s="26" t="s">
        <v>416</v>
      </c>
      <c r="D209" s="27" t="str">
        <f>IFERROR(__xludf.DUMMYFUNCTION("importxml(C209,""//div[@class='educational-member-detail-hero__content']//h1[@class='educational-member-detail-hero__title']"")")," Florida Atlantic University ")</f>
        <v> Florida Atlantic University </v>
      </c>
      <c r="E209" s="27"/>
      <c r="F209" s="25" t="s">
        <v>54</v>
      </c>
      <c r="G209" s="25">
        <v>29472.0</v>
      </c>
      <c r="H209" s="25" t="s">
        <v>417</v>
      </c>
      <c r="I209" s="26" t="s">
        <v>418</v>
      </c>
      <c r="J209" s="25" t="s">
        <v>419</v>
      </c>
      <c r="K209" s="25" t="s">
        <v>83</v>
      </c>
      <c r="L209" s="25" t="s">
        <v>308</v>
      </c>
      <c r="M209" s="25" t="s">
        <v>321</v>
      </c>
      <c r="N209" s="31" t="str">
        <f>IFERROR(__xludf.DUMMYFUNCTION("importxml(C209,""//div[@class='educational-member-detail-body__sidebar-school-type-title']"")")," Business ")</f>
        <v> Business </v>
      </c>
      <c r="O209" s="25" t="s">
        <v>420</v>
      </c>
      <c r="P209" s="25" t="s">
        <v>421</v>
      </c>
      <c r="Q209" s="25" t="s">
        <v>422</v>
      </c>
      <c r="R209" s="25" t="s">
        <v>291</v>
      </c>
      <c r="S209" s="27" t="str">
        <f>IFERROR(__xludf.DUMMYFUNCTION("importxml(C209,""//div[@class='educational-member-detail-body__quote']"")")," Florida Atlantic University’s College of Business sustains an environment 
of entrepreneurial action and intellectual achievement through research and 
teaching, creating access to educational programs and opportunities for our 
constituents emphasizing "&amp;"the diverse people, industries, and issues of the 
south Florida region and beyond. ")</f>
        <v> Florida Atlantic University’s College of Business sustains an environment 
of entrepreneurial action and intellectual achievement through research and 
teaching, creating access to educational programs and opportunities for our 
constituents emphasizing the diverse people, industries, and issues of the 
south Florida region and beyond. </v>
      </c>
      <c r="T209" s="27" t="str">
        <f>IFERROR(__xludf.DUMMYFUNCTION("importxml(C209,""//div[@class='educational-member-detail-body__text']"")"),"At the FAU College of Business, you don't just study your chosen discipline 
in class: you live it. Writing business plans. Developing national polls. 
Solving financial challenges. Analyzing analytics to drive decision making. 
Working with your professo"&amp;"rs on rewarding research. Explore our AACSB-accredited business degrees. Apply for scholarships and financial aid. See how we prepare our graduates to lead people, progress and profitable 
new opportunities.")</f>
        <v>At the FAU College of Business, you don't just study your chosen discipline 
in class: you live it. Writing business plans. Developing national polls. 
Solving financial challenges. Analyzing analytics to drive decision making. 
Working with your professors on rewarding research. Explore our AACSB-accredited business degrees. Apply for scholarships and financial aid. See how we prepare our graduates to lead people, progress and profitable 
new opportunities.</v>
      </c>
    </row>
    <row r="210">
      <c r="A210" s="25" t="s">
        <v>26</v>
      </c>
      <c r="B210" s="25">
        <v>205.0</v>
      </c>
      <c r="C210" s="26" t="s">
        <v>423</v>
      </c>
      <c r="D210" s="27" t="str">
        <f>IFERROR(__xludf.DUMMYFUNCTION("importxml(C210,""//div[@class='educational-member-detail-hero__content']//h1[@class='educational-member-detail-hero__title']"")")," Florida Gulf Coast University ")</f>
        <v> Florida Gulf Coast University </v>
      </c>
      <c r="E210" s="27"/>
      <c r="F210" s="25" t="s">
        <v>54</v>
      </c>
      <c r="G210" s="25">
        <v>15336.0</v>
      </c>
      <c r="H210" s="25" t="s">
        <v>251</v>
      </c>
      <c r="I210" s="26" t="s">
        <v>424</v>
      </c>
      <c r="J210" s="25" t="s">
        <v>425</v>
      </c>
      <c r="K210" s="25" t="s">
        <v>83</v>
      </c>
      <c r="L210" s="25" t="s">
        <v>308</v>
      </c>
      <c r="M210" s="25" t="s">
        <v>132</v>
      </c>
      <c r="N210" s="31" t="str">
        <f>IFERROR(__xludf.DUMMYFUNCTION("importxml(C210,""//div[@class='educational-member-detail-body__sidebar-school-type-title']"")")," Business ")</f>
        <v> Business </v>
      </c>
      <c r="O210" s="25" t="s">
        <v>426</v>
      </c>
      <c r="P210" s="25" t="s">
        <v>427</v>
      </c>
      <c r="Q210" s="27"/>
      <c r="R210" s="25" t="s">
        <v>428</v>
      </c>
      <c r="S210" s="27" t="str">
        <f>IFERROR(__xludf.DUMMYFUNCTION("importxml(C210,""//div[@class='educational-member-detail-body__quote']"")")," The Lutgert College of Business educates and engages students and 
businesses in a collaborative community. We offer high quality educational 
programs that prepare our students to thrive in their professional careers. ")</f>
        <v> The Lutgert College of Business educates and engages students and 
businesses in a collaborative community. We offer high quality educational 
programs that prepare our students to thrive in their professional careers. </v>
      </c>
      <c r="T210" s="27" t="str">
        <f>IFERROR(__xludf.DUMMYFUNCTION("importxml(C210,""//div[@class='educational-member-detail-body__text']"")"),"The Lutgert College of Business community educates and connects students 
and businesses in an engaging and collaborative environment. We do this by 
delivering student-focused programs taught by faculty with diverse 
experience; maintaining community par"&amp;"tnerships through internships, 
projects, and research; and foster social responsibility through 
entrepreneurship, mentoring, service learning, and active learning projects 
to benefit the region and its communities.")</f>
        <v>The Lutgert College of Business community educates and connects students 
and businesses in an engaging and collaborative environment. We do this by 
delivering student-focused programs taught by faculty with diverse 
experience; maintaining community partnerships through internships, 
projects, and research; and foster social responsibility through 
entrepreneurship, mentoring, service learning, and active learning projects 
to benefit the region and its communities.</v>
      </c>
    </row>
    <row r="211">
      <c r="A211" s="25" t="s">
        <v>26</v>
      </c>
      <c r="B211" s="25">
        <v>206.0</v>
      </c>
      <c r="C211" s="26" t="s">
        <v>429</v>
      </c>
      <c r="D211" s="27" t="str">
        <f>IFERROR(__xludf.DUMMYFUNCTION("importxml(C211,""//div[@class='educational-member-detail-hero__content']//h1[@class='educational-member-detail-hero__title']"")")," Florida International University ")</f>
        <v> Florida International University </v>
      </c>
      <c r="E211" s="27"/>
      <c r="F211" s="25" t="s">
        <v>54</v>
      </c>
      <c r="G211" s="25">
        <v>54803.0</v>
      </c>
      <c r="H211" s="25" t="s">
        <v>251</v>
      </c>
      <c r="I211" s="26" t="s">
        <v>430</v>
      </c>
      <c r="J211" s="25" t="s">
        <v>431</v>
      </c>
      <c r="K211" s="25" t="s">
        <v>83</v>
      </c>
      <c r="L211" s="25" t="s">
        <v>308</v>
      </c>
      <c r="M211" s="25" t="s">
        <v>432</v>
      </c>
      <c r="N211" s="31" t="str">
        <f>IFERROR(__xludf.DUMMYFUNCTION("importxml(C211,""//div[@class='educational-member-detail-body__sidebar-school-type-title']"")")," Business &amp; Accounting ")</f>
        <v> Business &amp; Accounting </v>
      </c>
      <c r="O211" s="25" t="s">
        <v>433</v>
      </c>
      <c r="P211" s="25" t="s">
        <v>434</v>
      </c>
      <c r="Q211" s="25" t="s">
        <v>435</v>
      </c>
      <c r="R211" s="25" t="s">
        <v>271</v>
      </c>
      <c r="S211" s="27" t="str">
        <f>IFERROR(__xludf.DUMMYFUNCTION("importxml(C211,""//div[@class='educational-member-detail-body__quote']"")")," To serve our diverse student and alumni population; our multicultural 
business community; and the global community of scholars by advancing 
business knowledge and sharing expertise: * We prepare our students to 
succeed as responsible business professi"&amp;"onals, leaders, and global citizens 
in a dynamic, technology-driven business climate – creating a growing 
legacy for our alumni. * We energize the business community through 
professional education, collaboration, and research – building competitive 
ad"&amp;"vantage for Greater Miami industries, and providing qualified graduates 
for global, regional and local corporations. * We enrich the academic 
community through innovative research – nurturing our faculty's 
intellectual growth and developing the talents"&amp;" of exceptional future 
scholars. ")</f>
        <v> To serve our diverse student and alumni population; our multicultural 
business community; and the global community of scholars by advancing 
business knowledge and sharing expertise: * We prepare our students to 
succeed as responsible business professionals, leaders, and global citizens 
in a dynamic, technology-driven business climate – creating a growing 
legacy for our alumni. * We energize the business community through 
professional education, collaboration, and research – building competitive 
advantage for Greater Miami industries, and providing qualified graduates 
for global, regional and local corporations. * We enrich the academic 
community through innovative research – nurturing our faculty's 
intellectual growth and developing the talents of exceptional future 
scholars. </v>
      </c>
      <c r="T211" s="27" t="str">
        <f>IFERROR(__xludf.DUMMYFUNCTION("importxml(C211,""//div[@class='educational-member-detail-body__text']"")"),"Our students commit themselves to academic achievement. We lift their 
college experience through international education, leadership 
opportunities and an extensive program of professional skills training. We 
are proud of our student success stories, an"&amp;"d each day, we build on them 
through new programs and corporate partnerships. Our students are now 
actively recruited by almost half of all Fortune 500 companies, and we 
expect that number to grow. In addition, we are consistently ranked in the 
Top 10"&amp;" by U.S. News and World Report for our undergraduate international 
business program, most recently at #5. Our real estate faculty was ranked 
#2 in the nation for its research, and both our graduate and undergraduate 
human resources programs received #2"&amp;" rankings from HR.com. Our world-class 
faculty members bring a passion for scholarship and teaching to their work. 
Globally and locally, they produce research that is recognized for its 
excellence by leading scholarly journals. They also engage with bu"&amp;"siness 
leaders who seek out cutting edge insights into our economy and its future. 
Their productivity and scholarship has been recognized by the University of 
Texas at Dallas’ Top 100 Business School Research Rankings for North 
America, one of the nat"&amp;"ion’s key barometers of top faculty research. At FIU 
College of Business, we breathe our motto: Always Relevant, Always Forward.")</f>
        <v>Our students commit themselves to academic achievement. We lift their 
college experience through international education, leadership 
opportunities and an extensive program of professional skills training. We 
are proud of our student success stories, and each day, we build on them 
through new programs and corporate partnerships. Our students are now 
actively recruited by almost half of all Fortune 500 companies, and we 
expect that number to grow. In addition, we are consistently ranked in the 
Top 10 by U.S. News and World Report for our undergraduate international 
business program, most recently at #5. Our real estate faculty was ranked 
#2 in the nation for its research, and both our graduate and undergraduate 
human resources programs received #2 rankings from HR.com. Our world-class 
faculty members bring a passion for scholarship and teaching to their work. 
Globally and locally, they produce research that is recognized for its 
excellence by leading scholarly journals. They also engage with business 
leaders who seek out cutting edge insights into our economy and its future. 
Their productivity and scholarship has been recognized by the University of 
Texas at Dallas’ Top 100 Business School Research Rankings for North 
America, one of the nation’s key barometers of top faculty research. At FIU 
College of Business, we breathe our motto: Always Relevant, Always Forward.</v>
      </c>
    </row>
    <row r="212">
      <c r="A212" s="25" t="s">
        <v>26</v>
      </c>
      <c r="B212" s="25">
        <v>207.0</v>
      </c>
      <c r="C212" s="26" t="s">
        <v>436</v>
      </c>
      <c r="D212" s="27" t="str">
        <f>IFERROR(__xludf.DUMMYFUNCTION("importxml(C212,""//div[@class='educational-member-detail-hero__content']//h1[@class='educational-member-detail-hero__title']"")")," Florida Southern College ")</f>
        <v> Florida Southern College </v>
      </c>
      <c r="E212" s="27"/>
      <c r="F212" s="25" t="s">
        <v>79</v>
      </c>
      <c r="G212" s="25">
        <v>3386.0</v>
      </c>
      <c r="H212" s="25" t="s">
        <v>221</v>
      </c>
      <c r="I212" s="26" t="s">
        <v>437</v>
      </c>
      <c r="J212" s="25" t="s">
        <v>438</v>
      </c>
      <c r="K212" s="25" t="s">
        <v>83</v>
      </c>
      <c r="L212" s="25" t="s">
        <v>308</v>
      </c>
      <c r="M212" s="25" t="s">
        <v>132</v>
      </c>
      <c r="N212" s="31" t="str">
        <f>IFERROR(__xludf.DUMMYFUNCTION("importxml(C212,""//div[@class='educational-member-detail-body__sidebar-school-type-title']"")")," Business ")</f>
        <v> Business </v>
      </c>
      <c r="O212" s="25" t="s">
        <v>439</v>
      </c>
      <c r="P212" s="25" t="s">
        <v>440</v>
      </c>
      <c r="Q212" s="27"/>
      <c r="R212" s="25" t="s">
        <v>291</v>
      </c>
      <c r="S212" s="27" t="str">
        <f>IFERROR(__xludf.DUMMYFUNCTION("importxml(C212,""//div[@class='educational-member-detail-body__quote']"")")," We educate and inspire leaders to have a positive, consequential impact, 
by fostering an entrepreneurial mindset in teaching business disciplines 
through highly engaged, experiential practices. ")</f>
        <v> We educate and inspire leaders to have a positive, consequential impact, 
by fostering an entrepreneurial mindset in teaching business disciplines 
through highly engaged, experiential practices. </v>
      </c>
      <c r="T212" s="27" t="str">
        <f>IFERROR(__xludf.DUMMYFUNCTION("importxml(C212,""//div[@class='educational-member-detail-body__text']"")"),"Florida Southern College, founded in 1883, is a private, comprehensive 
college that maintains its commitment to academic excellence through 61 
undergraduate programs and distinctive graduate programs in business 
administration, education, accounting, n"&amp;"ursing, and physical therapy. Its 
113-acre campus is located in Lakeland, FL.")</f>
        <v>Florida Southern College, founded in 1883, is a private, comprehensive 
college that maintains its commitment to academic excellence through 61 
undergraduate programs and distinctive graduate programs in business 
administration, education, accounting, nursing, and physical therapy. Its 
113-acre campus is located in Lakeland, FL.</v>
      </c>
    </row>
    <row r="213">
      <c r="A213" s="25" t="s">
        <v>26</v>
      </c>
      <c r="B213" s="25">
        <v>208.0</v>
      </c>
      <c r="C213" s="26" t="s">
        <v>441</v>
      </c>
      <c r="D213" s="27" t="str">
        <f>IFERROR(__xludf.DUMMYFUNCTION("importxml(C213,""//div[@class='educational-member-detail-hero__content']//h1[@class='educational-member-detail-hero__title']"")")," Florida State University ")</f>
        <v> Florida State University </v>
      </c>
      <c r="E213" s="27"/>
      <c r="F213" s="25" t="s">
        <v>54</v>
      </c>
      <c r="G213" s="25">
        <v>42975.0</v>
      </c>
      <c r="H213" s="25" t="s">
        <v>251</v>
      </c>
      <c r="I213" s="26" t="s">
        <v>442</v>
      </c>
      <c r="J213" s="25" t="s">
        <v>443</v>
      </c>
      <c r="K213" s="25" t="s">
        <v>83</v>
      </c>
      <c r="L213" s="25" t="s">
        <v>308</v>
      </c>
      <c r="M213" s="25" t="s">
        <v>59</v>
      </c>
      <c r="N213" s="31" t="str">
        <f>IFERROR(__xludf.DUMMYFUNCTION("importxml(C213,""//div[@class='educational-member-detail-body__sidebar-school-type-title']"")")," Business &amp; Accounting ")</f>
        <v> Business &amp; Accounting </v>
      </c>
      <c r="O213" s="25" t="s">
        <v>444</v>
      </c>
      <c r="P213" s="25" t="s">
        <v>445</v>
      </c>
      <c r="Q213" s="25" t="s">
        <v>446</v>
      </c>
      <c r="R213" s="25" t="s">
        <v>404</v>
      </c>
      <c r="S213" s="27" t="str">
        <f>IFERROR(__xludf.DUMMYFUNCTION("importxml(C213,""//div[@class='educational-member-detail-body__quote']"")")," We create life-changing intellectual and educational opportunities for our 
students and faculty, leveraging relationships among the university, alumni 
and the business community to help build a better society through the 
creation of ethical, sustainab"&amp;"le business solutions. ")</f>
        <v> We create life-changing intellectual and educational opportunities for our 
students and faculty, leveraging relationships among the university, alumni 
and the business community to help build a better society through the 
creation of ethical, sustainable business solutions. </v>
      </c>
      <c r="T213" s="27" t="str">
        <f>IFERROR(__xludf.DUMMYFUNCTION("importxml(C213,""//div[@class='educational-member-detail-body__text']"")"),"Founded in 1950, the Florida State University College of Business is one of 
the nation's youngest business schools, yet its reputation for excellence 
has helped it become one of the largest. Consistently ranked as a top 
business school by U.S. News &amp; W"&amp;"orld Report, several of its programs rank 
among the nation's Top 10. Florida State University is ranked the No. 1 
most efficient national university and Kiplinger ranks Florida State one of 
the best values by combining outstanding education with econom"&amp;"ic value. The 
College of Business is proud of its international reputation, as well as 
the individual attention our faculty members give students who hail from 
around the world. Our faculty members are recognized worldwide and serve as 
visiting profes"&amp;"sors and lecturers at other prestigious institutions. The 
college takes pride in its alumni, who are respected corporate leaders and 
entrepreneurs making their mark on the global marketplace. In addition to 
its rigorous curriculum and strong classroom "&amp;"experience, the college 
provides students with opportunities outside the classroom through student 
and professional organizations, corporate trips, competitions, and 
industry-specific career fairs. Students have the opportunity to earn 
professional de"&amp;"signations while still in school.")</f>
        <v>Founded in 1950, the Florida State University College of Business is one of 
the nation's youngest business schools, yet its reputation for excellence 
has helped it become one of the largest. Consistently ranked as a top 
business school by U.S. News &amp; World Report, several of its programs rank 
among the nation's Top 10. Florida State University is ranked the No. 1 
most efficient national university and Kiplinger ranks Florida State one of 
the best values by combining outstanding education with economic value. The 
College of Business is proud of its international reputation, as well as 
the individual attention our faculty members give students who hail from 
around the world. Our faculty members are recognized worldwide and serve as 
visiting professors and lecturers at other prestigious institutions. The 
college takes pride in its alumni, who are respected corporate leaders and 
entrepreneurs making their mark on the global marketplace. In addition to 
its rigorous curriculum and strong classroom experience, the college 
provides students with opportunities outside the classroom through student 
and professional organizations, corporate trips, competitions, and 
industry-specific career fairs. Students have the opportunity to earn 
professional designations while still in school.</v>
      </c>
    </row>
    <row r="214">
      <c r="A214" s="25" t="s">
        <v>26</v>
      </c>
      <c r="B214" s="25">
        <v>209.0</v>
      </c>
      <c r="C214" s="26" t="s">
        <v>447</v>
      </c>
      <c r="D214" s="27" t="str">
        <f>IFERROR(__xludf.DUMMYFUNCTION("importxml(C214,""//div[@class='educational-member-detail-hero__content']//h1[@class='educational-member-detail-hero__title']"")")," Fordham University ")</f>
        <v> Fordham University </v>
      </c>
      <c r="E214" s="27"/>
      <c r="F214" s="25" t="s">
        <v>79</v>
      </c>
      <c r="G214" s="25">
        <v>16859.0</v>
      </c>
      <c r="H214" s="25" t="s">
        <v>188</v>
      </c>
      <c r="I214" s="26" t="s">
        <v>448</v>
      </c>
      <c r="J214" s="25" t="s">
        <v>449</v>
      </c>
      <c r="K214" s="25" t="s">
        <v>83</v>
      </c>
      <c r="L214" s="25" t="s">
        <v>107</v>
      </c>
      <c r="M214" s="25" t="s">
        <v>59</v>
      </c>
      <c r="N214" s="31" t="str">
        <f>IFERROR(__xludf.DUMMYFUNCTION("importxml(C214,""//div[@class='educational-member-detail-body__sidebar-school-type-title']"")")," Business ")</f>
        <v> Business </v>
      </c>
      <c r="O214" s="25" t="s">
        <v>450</v>
      </c>
      <c r="P214" s="25" t="s">
        <v>451</v>
      </c>
      <c r="Q214" s="25" t="s">
        <v>125</v>
      </c>
      <c r="R214" s="25" t="s">
        <v>349</v>
      </c>
      <c r="S214" s="27" t="str">
        <f>IFERROR(__xludf.DUMMYFUNCTION("importxml(C214,""//div[@class='educational-member-detail-body__quote']"")")," The Mission of the Gabelli School of Business is to inspire and empower 
positive global change, developing students into compassionate business 
leaders and supporting faculty and students in the ongoing generation of 
new knowledge. ")</f>
        <v> The Mission of the Gabelli School of Business is to inspire and empower 
positive global change, developing students into compassionate business 
leaders and supporting faculty and students in the ongoing generation of 
new knowledge. </v>
      </c>
      <c r="T214" s="27" t="str">
        <f>IFERROR(__xludf.DUMMYFUNCTION("importxml(C214,""//div[@class='educational-member-detail-body__text']"")"),"Based in New York City, Fordham University’s Gabelli School of Business 
produces the next generation of leaders who are prepared—and inspired—to 
contribute to the greater good of society through business. The school’s 
philosophy is that the business wo"&amp;"rld has a responsibility to supply the 
innovative ideas that move society forward. Gabelli School students learn 
how markets can generate profit as well as benefits for all. The school’s 
two divisions offer a wide range of programs. Undergraduates can "&amp;"select 
from 21 majors and concentrations. For graduate students, there are three 
formats of the MBA, 13 specialized master of science degrees, and two 
doctoral-level programs: PhD and Doctor of Professional Studies. All 
graduate programs are located a"&amp;"t the midtown Manhattan campus, located two 
blocks from Central Park. Undergraduates can study there or at the Rose 
Hill campus in the Bronx, a traditional collegiate setting with Gothic 
stone buildings, tree-shaded lawns, and expansive athletics facil"&amp;"ities. 
Coursework is calibrated for the challenges that students will face in the 
workplace after graduation, and it is informed by the understanding that 
today, all business is global. Both undergraduate and graduate students 
combine their Gabelli Sc"&amp;"hool studies with work and internship experiences 
at the New York companies that create the city’s more than 3.8 million 
career opportunities—making this an unparalleled place to learn business.")</f>
        <v>Based in New York City, Fordham University’s Gabelli School of Business 
produces the next generation of leaders who are prepared—and inspired—to 
contribute to the greater good of society through business. The school’s 
philosophy is that the business world has a responsibility to supply the 
innovative ideas that move society forward. Gabelli School students learn 
how markets can generate profit as well as benefits for all. The school’s 
two divisions offer a wide range of programs. Undergraduates can select 
from 21 majors and concentrations. For graduate students, there are three 
formats of the MBA, 13 specialized master of science degrees, and two 
doctoral-level programs: PhD and Doctor of Professional Studies. All 
graduate programs are located at the midtown Manhattan campus, located two 
blocks from Central Park. Undergraduates can study there or at the Rose 
Hill campus in the Bronx, a traditional collegiate setting with Gothic 
stone buildings, tree-shaded lawns, and expansive athletics facilities. 
Coursework is calibrated for the challenges that students will face in the 
workplace after graduation, and it is informed by the understanding that 
today, all business is global. Both undergraduate and graduate students 
combine their Gabelli School studies with work and internship experiences 
at the New York companies that create the city’s more than 3.8 million 
career opportunities—making this an unparalleled place to learn business.</v>
      </c>
    </row>
    <row r="215">
      <c r="A215" s="25" t="s">
        <v>26</v>
      </c>
      <c r="B215" s="25">
        <v>210.0</v>
      </c>
      <c r="C215" s="26" t="s">
        <v>452</v>
      </c>
      <c r="D215" s="27" t="str">
        <f>IFERROR(__xludf.DUMMYFUNCTION("importxml(C215,""//div[@class='educational-member-detail-hero__content']//h1[@class='educational-member-detail-hero__title']"")")," Fort Lewis College ")</f>
        <v> Fort Lewis College </v>
      </c>
      <c r="E215" s="27"/>
      <c r="F215" s="25" t="s">
        <v>54</v>
      </c>
      <c r="G215" s="25">
        <v>3550.0</v>
      </c>
      <c r="H215" s="25" t="s">
        <v>409</v>
      </c>
      <c r="I215" s="26" t="s">
        <v>453</v>
      </c>
      <c r="J215" s="25" t="s">
        <v>454</v>
      </c>
      <c r="K215" s="25" t="s">
        <v>83</v>
      </c>
      <c r="L215" s="25" t="s">
        <v>455</v>
      </c>
      <c r="M215" s="25" t="s">
        <v>456</v>
      </c>
      <c r="N215" s="31" t="str">
        <f>IFERROR(__xludf.DUMMYFUNCTION("importxml(C215,""//div[@class='educational-member-detail-body__sidebar-school-type-title']"")")," Business ")</f>
        <v> Business </v>
      </c>
      <c r="O215" s="25" t="s">
        <v>457</v>
      </c>
      <c r="P215" s="27"/>
      <c r="Q215" s="27"/>
      <c r="R215" s="25" t="s">
        <v>64</v>
      </c>
      <c r="S215" s="27" t="str">
        <f>IFERROR(__xludf.DUMMYFUNCTION("importxml(C215,""//div[@class='educational-member-detail-body__quote']"")")," The FLC School of Business Administration develops career-ready students 
in an inclusive, experiential, and student-focused environment. We 
facilitate and strengthen our commitment to innovative business education 
and diverse scholarship by faculty me"&amp;"mbers' engagement in our community. ")</f>
        <v> The FLC School of Business Administration develops career-ready students 
in an inclusive, experiential, and student-focused environment. We 
facilitate and strengthen our commitment to innovative business education 
and diverse scholarship by faculty members' engagement in our community. </v>
      </c>
      <c r="T215" s="27" t="str">
        <f>IFERROR(__xludf.DUMMYFUNCTION("importxml(C215,""//div[@class='educational-member-detail-body__text']"")"),"The School of Business Administration at Fort Lewis College offers students 
a quality education, unique experiences, and personalized access to our 
highly skilled faculty. Our options in accounting, business administration, 
economics, entrepreneurship,"&amp;" CIS, and marketing prepare students for life 
after graduation. Among the reasons Fort Lewis College is a great choice 
for students looking for a unique, personalized education are a 
student-centered education--our overall emphasis is in providing dive"&amp;"rse 
and personalized learning experiences for our students; small class 
size--the School of Business Administration fosters student-faculty 
interaction by means of small class sizes and close professional 
relationships; and a quality faculty. The Scho"&amp;"ol of Business Administration 
faculty is highly qualified. Most have PhDs and years of business 
experience. Our faculty is engaged in scholarly activity to identify and 
address important business and economic issues through discovery, 
integration and "&amp;"application, and teaching and learning scholarship. Our 
teacher-scholar model encourages inquiry that leads to new understandings 
that address questions of interest to students, and the business community.")</f>
        <v>The School of Business Administration at Fort Lewis College offers students 
a quality education, unique experiences, and personalized access to our 
highly skilled faculty. Our options in accounting, business administration, 
economics, entrepreneurship, CIS, and marketing prepare students for life 
after graduation. Among the reasons Fort Lewis College is a great choice 
for students looking for a unique, personalized education are a 
student-centered education--our overall emphasis is in providing diverse 
and personalized learning experiences for our students; small class 
size--the School of Business Administration fosters student-faculty 
interaction by means of small class sizes and close professional 
relationships; and a quality faculty. The School of Business Administration 
faculty is highly qualified. Most have PhDs and years of business 
experience. Our faculty is engaged in scholarly activity to identify and 
address important business and economic issues through discovery, 
integration and application, and teaching and learning scholarship. Our 
teacher-scholar model encourages inquiry that leads to new understandings 
that address questions of interest to students, and the business community.</v>
      </c>
    </row>
    <row r="216">
      <c r="A216" s="25" t="s">
        <v>26</v>
      </c>
      <c r="B216" s="25">
        <v>211.0</v>
      </c>
      <c r="C216" s="26" t="s">
        <v>458</v>
      </c>
      <c r="D216" s="27" t="str">
        <f>IFERROR(__xludf.DUMMYFUNCTION("importxml(C216,""//div[@class='educational-member-detail-hero__content']//h1[@class='educational-member-detail-hero__title']"")")," Francis Marion University ")</f>
        <v> Francis Marion University </v>
      </c>
      <c r="E216" s="27"/>
      <c r="F216" s="25" t="s">
        <v>54</v>
      </c>
      <c r="G216" s="25">
        <v>3923.0</v>
      </c>
      <c r="H216" s="25" t="s">
        <v>459</v>
      </c>
      <c r="I216" s="26" t="s">
        <v>460</v>
      </c>
      <c r="J216" s="25" t="s">
        <v>461</v>
      </c>
      <c r="K216" s="25" t="s">
        <v>83</v>
      </c>
      <c r="L216" s="25" t="s">
        <v>462</v>
      </c>
      <c r="M216" s="25" t="s">
        <v>132</v>
      </c>
      <c r="N216" s="31" t="str">
        <f>IFERROR(__xludf.DUMMYFUNCTION("importxml(C216,""//div[@class='educational-member-detail-body__sidebar-school-type-title']"")"),"Loading...")</f>
        <v>Loading...</v>
      </c>
      <c r="O216" s="25" t="s">
        <v>463</v>
      </c>
      <c r="P216" s="25" t="s">
        <v>464</v>
      </c>
      <c r="Q216" s="27"/>
      <c r="R216" s="25" t="s">
        <v>64</v>
      </c>
      <c r="S216" s="27" t="str">
        <f>IFERROR(__xludf.DUMMYFUNCTION("importxml(C216,""//div[@class='educational-member-detail-body__quote']"")")," The mission of the Francis Marion School of Business is to serve our 
region by offering high-quality educational programs at the undergraduate, 
graduate, and professional levels that prepare individuals to compete on a 
regional, national, and global l"&amp;"evel. We develop faculty whose teaching, 
service, and research benefits students, community members, and colleagues. 
We engage in student-focused education experiences to develop a 
comprehensive foundation, so that they may craft for themselves fulfill"&amp;"ing 
successful careers and lives ")</f>
        <v> The mission of the Francis Marion School of Business is to serve our 
region by offering high-quality educational programs at the undergraduate, 
graduate, and professional levels that prepare individuals to compete on a 
regional, national, and global level. We develop faculty whose teaching, 
service, and research benefits students, community members, and colleagues. 
We engage in student-focused education experiences to develop a 
comprehensive foundation, so that they may craft for themselves fulfilling 
successful careers and lives </v>
      </c>
      <c r="T216" s="27" t="str">
        <f>IFERROR(__xludf.DUMMYFUNCTION("importxml(C216,""//div[@class='educational-member-detail-body__text']"")"),"The School of Business at Francis Marion University offers majors in eight 
business areas, as well as two minor degrees. More than 600 students 
currently major in accounting, finance, marketing, economics, management, 
information systems, and other bus"&amp;"iness areas. The Faculty at the School of 
Business at Francis Marion University are degreed professionals with 
real-world experience; most hold doctoral degrees in their fields of 
expertise. The School of Business offers quality academic programs, 
ext"&amp;"racurricular business-related clubs and organizations, study abroad 
programs and internship opportunities")</f>
        <v>The School of Business at Francis Marion University offers majors in eight 
business areas, as well as two minor degrees. More than 600 students 
currently major in accounting, finance, marketing, economics, management, 
information systems, and other business areas. The Faculty at the School of 
Business at Francis Marion University are degreed professionals with 
real-world experience; most hold doctoral degrees in their fields of 
expertise. The School of Business offers quality academic programs, 
extracurricular business-related clubs and organizations, study abroad 
programs and internship opportunities</v>
      </c>
    </row>
    <row r="217">
      <c r="A217" s="25" t="s">
        <v>26</v>
      </c>
      <c r="B217" s="25">
        <v>212.0</v>
      </c>
      <c r="C217" s="26" t="s">
        <v>465</v>
      </c>
      <c r="D217" s="27" t="str">
        <f>IFERROR(__xludf.DUMMYFUNCTION("importxml(C217,""//div[@class='educational-member-detail-hero__content']//h1[@class='educational-member-detail-hero__title']"")")," Frankfurt School of Finance &amp; Management gGmbH ")</f>
        <v> Frankfurt School of Finance &amp; Management gGmbH </v>
      </c>
      <c r="E217" s="27"/>
      <c r="F217" s="25" t="s">
        <v>79</v>
      </c>
      <c r="G217" s="25">
        <v>2959.0</v>
      </c>
      <c r="H217" s="25" t="s">
        <v>466</v>
      </c>
      <c r="I217" s="26" t="s">
        <v>467</v>
      </c>
      <c r="J217" s="25" t="s">
        <v>468</v>
      </c>
      <c r="K217" s="25" t="s">
        <v>469</v>
      </c>
      <c r="L217" s="25" t="s">
        <v>470</v>
      </c>
      <c r="M217" s="25" t="s">
        <v>59</v>
      </c>
      <c r="N217" s="31" t="str">
        <f>IFERROR(__xludf.DUMMYFUNCTION("importxml(C217,""//div[@class='educational-member-detail-body__sidebar-school-type-title']"")")," Business ")</f>
        <v> Business </v>
      </c>
      <c r="O217" s="25" t="s">
        <v>471</v>
      </c>
      <c r="P217" s="25" t="s">
        <v>472</v>
      </c>
      <c r="Q217" s="25" t="s">
        <v>473</v>
      </c>
      <c r="R217" s="25" t="s">
        <v>263</v>
      </c>
      <c r="S217" s="27" t="str">
        <f>IFERROR(__xludf.DUMMYFUNCTION("importxml(C217,""//div[@class='educational-member-detail-body__quote']"")")," We advance and disseminate sustainable international business practices in 
finance and management through education, research, training and advisory 
services. Across industries, our students become responsible experts and 
executives through the applic"&amp;"ation of scientific knowledge and practical 
experience. ")</f>
        <v> We advance and disseminate sustainable international business practices in 
finance and management through education, research, training and advisory 
services. Across industries, our students become responsible experts and 
executives through the application of scientific knowledge and practical 
experience. </v>
      </c>
      <c r="T217" s="27" t="str">
        <f>IFERROR(__xludf.DUMMYFUNCTION("importxml(C217,""//div[@class='educational-member-detail-body__text']"")"),"Loading...")</f>
        <v>Loading...</v>
      </c>
    </row>
    <row r="218">
      <c r="A218" s="25" t="s">
        <v>26</v>
      </c>
      <c r="B218" s="25">
        <v>213.0</v>
      </c>
      <c r="C218" s="26" t="s">
        <v>474</v>
      </c>
      <c r="D218" s="27" t="str">
        <f>IFERROR(__xludf.DUMMYFUNCTION("importxml(C218,""//div[@class='educational-member-detail-hero__content']//h1[@class='educational-member-detail-hero__title']"")")," Frostburg State University ")</f>
        <v> Frostburg State University </v>
      </c>
      <c r="E218" s="27"/>
      <c r="F218" s="25" t="s">
        <v>54</v>
      </c>
      <c r="G218" s="25">
        <v>4449.0</v>
      </c>
      <c r="H218" s="25" t="s">
        <v>251</v>
      </c>
      <c r="I218" s="26" t="s">
        <v>475</v>
      </c>
      <c r="J218" s="25" t="s">
        <v>476</v>
      </c>
      <c r="K218" s="25" t="s">
        <v>83</v>
      </c>
      <c r="L218" s="25" t="s">
        <v>477</v>
      </c>
      <c r="M218" s="25" t="s">
        <v>132</v>
      </c>
      <c r="N218" s="31" t="str">
        <f>IFERROR(__xludf.DUMMYFUNCTION("importxml(C218,""//div[@class='educational-member-detail-body__sidebar-school-type-title']"")"),"Loading...")</f>
        <v>Loading...</v>
      </c>
      <c r="O218" s="25" t="s">
        <v>478</v>
      </c>
      <c r="P218" s="25" t="s">
        <v>374</v>
      </c>
      <c r="Q218" s="27"/>
      <c r="R218" s="25" t="s">
        <v>391</v>
      </c>
      <c r="S218" s="27" t="str">
        <f>IFERROR(__xludf.DUMMYFUNCTION("importxml(C218,""//div[@class='educational-member-detail-body__quote']"")"),"Loading...")</f>
        <v>Loading...</v>
      </c>
      <c r="T218" s="27" t="str">
        <f>IFERROR(__xludf.DUMMYFUNCTION("importxml(C218,""//div[@class='educational-member-detail-body__text']"")"),"The vision of the College of Business is to “be the educational destination of choice for students seeking an 
extraordinary, career-oriented educational experience and enduring 
professional success”.")</f>
        <v>The vision of the College of Business is to “be the educational destination of choice for students seeking an 
extraordinary, career-oriented educational experience and enduring 
professional success”.</v>
      </c>
      <c r="U218" s="32" t="str">
        <f>IFERROR(__xludf.DUMMYFUNCTION("""COMPUTED_VALUE"""),"The College offers a wide selection of academic programming delivered via 
the excellent caliber of its faculty who guide their students’ academic 
journey. It offers an intellectually challenging environment and yet one 
where professors mentor and suppo"&amp;"rt student efforts to meet the high 
standards of the classroom and reach excellence. Academic programs meet the 
highest standards of quality in business education and, since 2005, have 
been continuously accredited by AACSB International.")</f>
        <v>The College offers a wide selection of academic programming delivered via 
the excellent caliber of its faculty who guide their students’ academic 
journey. It offers an intellectually challenging environment and yet one 
where professors mentor and support student efforts to meet the high 
standards of the classroom and reach excellence. Academic programs meet the 
highest standards of quality in business education and, since 2005, have 
been continuously accredited by AACSB International.</v>
      </c>
      <c r="V218" s="32" t="str">
        <f>IFERROR(__xludf.DUMMYFUNCTION("""COMPUTED_VALUE"""),"Curricular and co-curricular activities that enable students to hone their 
leadership skills abound, within the classroom, and in the form of ten 
active student organizations, a professional business fraternity, and a 
business scholastic society. Sever"&amp;"al organizations are affiliated with 
national associations, such as: the American Marketing Association (AMA), 
Beta Gamma Sigma International Honor Society (BGS), the Society for the 
Advancement of Management (SAM), and Society for Human Resource Manag"&amp;"ement 
(SHRM). These organizations focus heavily on offering professional 
networking and enhanced career-readiness opportunities to student members. ")</f>
        <v>Curricular and co-curricular activities that enable students to hone their 
leadership skills abound, within the classroom, and in the form of ten 
active student organizations, a professional business fraternity, and a 
business scholastic society. Several organizations are affiliated with 
national associations, such as: the American Marketing Association (AMA), 
Beta Gamma Sigma International Honor Society (BGS), the Society for the 
Advancement of Management (SAM), and Society for Human Resource Management 
(SHRM). These organizations focus heavily on offering professional 
networking and enhanced career-readiness opportunities to student members. </v>
      </c>
      <c r="W218" s="32" t="str">
        <f>IFERROR(__xludf.DUMMYFUNCTION("""COMPUTED_VALUE"""),"Students have numerous opportunities to participate in leadership 
development conferences, national level student competitions, present 
research work at academic and industry conferences, network with business 
and industry leaders, undertake educationa"&amp;"l excursions both stateside and 
abroad, as well as participate in an array of internship and employment 
opportunities.")</f>
        <v>Students have numerous opportunities to participate in leadership 
development conferences, national level student competitions, present 
research work at academic and industry conferences, network with business 
and industry leaders, undertake educational excursions both stateside and 
abroad, as well as participate in an array of internship and employment 
opportunities.</v>
      </c>
      <c r="X218" s="32" t="str">
        <f>IFERROR(__xludf.DUMMYFUNCTION("""COMPUTED_VALUE""")," The College is committed to preparing citizen-leaders of the future who 
have the capacity and the character to meet societal expectations and make a difference in the communities 
they inhabit.")</f>
        <v> The College is committed to preparing citizen-leaders of the future who 
have the capacity and the character to meet societal expectations and make a difference in the communities 
they inhabit.</v>
      </c>
    </row>
    <row r="219">
      <c r="A219" s="25" t="s">
        <v>26</v>
      </c>
      <c r="B219" s="25">
        <v>214.0</v>
      </c>
      <c r="C219" s="26" t="s">
        <v>479</v>
      </c>
      <c r="D219" s="27" t="str">
        <f>IFERROR(__xludf.DUMMYFUNCTION("importxml(C219,""//div[@class='educational-member-detail-hero__content']//h1[@class='educational-member-detail-hero__title']"")")," Fu Jen Catholic University ")</f>
        <v> Fu Jen Catholic University </v>
      </c>
      <c r="E219" s="27"/>
      <c r="F219" s="25" t="s">
        <v>79</v>
      </c>
      <c r="G219" s="25">
        <v>25766.0</v>
      </c>
      <c r="H219" s="25" t="s">
        <v>68</v>
      </c>
      <c r="I219" s="26" t="s">
        <v>480</v>
      </c>
      <c r="J219" s="25" t="s">
        <v>481</v>
      </c>
      <c r="K219" s="25" t="s">
        <v>227</v>
      </c>
      <c r="L219" s="25" t="s">
        <v>482</v>
      </c>
      <c r="M219" s="25" t="s">
        <v>59</v>
      </c>
      <c r="N219" s="31" t="str">
        <f>IFERROR(__xludf.DUMMYFUNCTION("importxml(C219,""//div[@class='educational-member-detail-body__sidebar-school-type-title']"")")," Business ")</f>
        <v> Business </v>
      </c>
      <c r="O219" s="25" t="s">
        <v>483</v>
      </c>
      <c r="P219" s="25" t="s">
        <v>484</v>
      </c>
      <c r="Q219" s="25" t="s">
        <v>99</v>
      </c>
      <c r="R219" s="25" t="s">
        <v>179</v>
      </c>
      <c r="S219" s="27" t="str">
        <f>IFERROR(__xludf.DUMMYFUNCTION("importxml(C219,""//div[@class='educational-member-detail-body__quote']"")")," Based on the whole person educational philosophy of Fu Jen Catholic 
University, the College of Management intends to help students develop into 
the intelligent and ethical managers needed by modern society. To cultivate 
intelligent, ethical managers, "&amp;"the College emphasizes learning-by-doing, 
producing scholarship, employing a diverse range of pedagogical methods, 
and serving humankind. The College abides by its four core values: to 
cultivate human-centric values, to enhance resource integration, to"&amp;" produce 
innovative knowledge, and to instill a global mindset in students. Through 
the joint efforts of faculty, staff and students, the College aims to 
establish a sound learning environment and become a role model for higher 
education in the field "&amp;"of management. ")</f>
        <v> Based on the whole person educational philosophy of Fu Jen Catholic 
University, the College of Management intends to help students develop into 
the intelligent and ethical managers needed by modern society. To cultivate 
intelligent, ethical managers, the College emphasizes learning-by-doing, 
producing scholarship, employing a diverse range of pedagogical methods, 
and serving humankind. The College abides by its four core values: to 
cultivate human-centric values, to enhance resource integration, to produce 
innovative knowledge, and to instill a global mindset in students. Through 
the joint efforts of faculty, staff and students, the College aims to 
establish a sound learning environment and become a role model for higher 
education in the field of management. </v>
      </c>
      <c r="T219" s="27" t="str">
        <f>IFERROR(__xludf.DUMMYFUNCTION("importxml(C219,""//div[@class='educational-member-detail-body__text']"")"),"Based on the whole person educational philosophy of Fu Jen Catholic 
University, the College of Management intends to help students develop into 
the intelligent and ethical managers needed by modern society.")</f>
        <v>Based on the whole person educational philosophy of Fu Jen Catholic 
University, the College of Management intends to help students develop into 
the intelligent and ethical managers needed by modern society.</v>
      </c>
      <c r="U219" s="32" t="str">
        <f>IFERROR(__xludf.DUMMYFUNCTION("""COMPUTED_VALUE"""),"To cultivate intelligent, ethical managers, the College emphasizes 
learning-by-doing, producing scholarship, employing a diverse range of 
pedagogical methods, and serving humankind.")</f>
        <v>To cultivate intelligent, ethical managers, the College emphasizes 
learning-by-doing, producing scholarship, employing a diverse range of 
pedagogical methods, and serving humankind.</v>
      </c>
      <c r="V219" s="32" t="str">
        <f>IFERROR(__xludf.DUMMYFUNCTION("""COMPUTED_VALUE"""),"The College abides by its four core values: to cultivate human-centric 
values, to enhance resource integration, to produce innovative knowledge, 
and to instill a global mindset in students. Through the joint efforts of 
faculty, staff and students, the "&amp;"College aims to establish a sound learning 
environment and become a role model for higher education in the field of 
management.")</f>
        <v>The College abides by its four core values: to cultivate human-centric 
values, to enhance resource integration, to produce innovative knowledge, 
and to instill a global mindset in students. Through the joint efforts of 
faculty, staff and students, the College aims to establish a sound learning 
environment and become a role model for higher education in the field of 
management.</v>
      </c>
    </row>
    <row r="220">
      <c r="A220" s="25" t="s">
        <v>26</v>
      </c>
      <c r="B220" s="25">
        <v>215.0</v>
      </c>
      <c r="C220" s="26" t="s">
        <v>485</v>
      </c>
      <c r="D220" s="27" t="str">
        <f>IFERROR(__xludf.DUMMYFUNCTION("importxml(C220,""//div[@class='educational-member-detail-hero__content']//h1[@class='educational-member-detail-hero__title']"")")," Fudan University ")</f>
        <v> Fudan University </v>
      </c>
      <c r="E220" s="27"/>
      <c r="F220" s="25" t="s">
        <v>54</v>
      </c>
      <c r="G220" s="27"/>
      <c r="H220" s="25" t="s">
        <v>68</v>
      </c>
      <c r="I220" s="26" t="s">
        <v>486</v>
      </c>
      <c r="J220" s="25" t="s">
        <v>487</v>
      </c>
      <c r="K220" s="25" t="s">
        <v>330</v>
      </c>
      <c r="L220" s="25" t="s">
        <v>488</v>
      </c>
      <c r="M220" s="25" t="s">
        <v>59</v>
      </c>
      <c r="N220" s="31" t="str">
        <f>IFERROR(__xludf.DUMMYFUNCTION("importxml(C220,""//div[@class='educational-member-detail-body__sidebar-school-type-title']"")")," Business ")</f>
        <v> Business </v>
      </c>
      <c r="O220" s="25" t="s">
        <v>489</v>
      </c>
      <c r="P220" s="25" t="s">
        <v>490</v>
      </c>
      <c r="Q220" s="25" t="s">
        <v>491</v>
      </c>
      <c r="R220" s="25" t="s">
        <v>64</v>
      </c>
      <c r="S220" s="27" t="str">
        <f>IFERROR(__xludf.DUMMYFUNCTION("importxml(C220,""//div[@class='educational-member-detail-body__quote']"")")," Embedded in the Chinese business environment, we are committed to 
advancing academic and applied research, as well as sharing innovative 
ideas and thoughts. We also strive to develop professional managers, elite 
scholars and social leaders who, throug"&amp;"h their global perspectives and 
local insights, contribute to economic growth and social development. ")</f>
        <v> Embedded in the Chinese business environment, we are committed to 
advancing academic and applied research, as well as sharing innovative 
ideas and thoughts. We also strive to develop professional managers, elite 
scholars and social leaders who, through their global perspectives and 
local insights, contribute to economic growth and social development. </v>
      </c>
      <c r="T220" s="27" t="str">
        <f>IFERROR(__xludf.DUMMYFUNCTION("importxml(C220,""//div[@class='educational-member-detail-body__text']"")"),"Fudan, literally meaning 'heavenly light shines, day after day’ is derived 
from Shangshu Dazhuan, the hermeneutic version of the earliest historical 
book in China. The name signifies Fudan University's perpetual pursuit of 
excellence since the moment o"&amp;"f its foundation. Education, as a promising 
and sustainable cause, requires our unremitting endeavor year after year 
before any glorious goal can be achieved. For more than one hundred years, 
generations of Fudan people have kept such a belief, and com"&amp;"mitment, which 
led to the university's brilliance and glory, and cast upon the 
university's brand its spiritual core and cultural basis. Since its 
reestablishment in 1985, School of Management at Fudan University has grown 
along with the historic proc"&amp;"ess of reform and opening-up in China. Driven 
by our school's noble mission of 'Centered within the Chinese business 
environment, we are committed to advancing academic and applied research, 
as well as sharing innovative ideas and thoughts. We also str"&amp;"ive to develop 
professional managers, elite scholars and social leaders who through their 
global perspectives and local insights contribute economic growth and 
social development', the faculty and staff at School of Management at Fudan 
University have"&amp;" spared no effort to not only enhance our teaching and 
research competences in an all-round manner but also cultivate large 
numbers of outstanding management talents for China's ever growing economic 
development.")</f>
        <v>Fudan, literally meaning 'heavenly light shines, day after day’ is derived 
from Shangshu Dazhuan, the hermeneutic version of the earliest historical 
book in China. The name signifies Fudan University's perpetual pursuit of 
excellence since the moment of its foundation. Education, as a promising 
and sustainable cause, requires our unremitting endeavor year after year 
before any glorious goal can be achieved. For more than one hundred years, 
generations of Fudan people have kept such a belief, and commitment, which 
led to the university's brilliance and glory, and cast upon the 
university's brand its spiritual core and cultural basis. Since its 
reestablishment in 1985, School of Management at Fudan University has grown 
along with the historic process of reform and opening-up in China. Driven 
by our school's noble mission of 'Centered within the Chinese business 
environment, we are committed to advancing academic and applied research, 
as well as sharing innovative ideas and thoughts. We also strive to develop 
professional managers, elite scholars and social leaders who through their 
global perspectives and local insights contribute economic growth and 
social development', the faculty and staff at School of Management at Fudan 
University have spared no effort to not only enhance our teaching and 
research competences in an all-round manner but also cultivate large 
numbers of outstanding management talents for China's ever growing economic 
development.</v>
      </c>
    </row>
    <row r="221">
      <c r="A221" s="25" t="s">
        <v>26</v>
      </c>
      <c r="B221" s="25">
        <v>216.0</v>
      </c>
      <c r="C221" s="26" t="s">
        <v>492</v>
      </c>
      <c r="D221" s="27" t="str">
        <f>IFERROR(__xludf.DUMMYFUNCTION("importxml(C221,""//div[@class='educational-member-detail-hero__content']//h1[@class='educational-member-detail-hero__title']"")")," Fundação Getulio Vargas - São Paulo ")</f>
        <v> Fundação Getulio Vargas - São Paulo </v>
      </c>
      <c r="E221" s="27"/>
      <c r="F221" s="25" t="s">
        <v>79</v>
      </c>
      <c r="G221" s="25">
        <v>3636.0</v>
      </c>
      <c r="H221" s="25" t="s">
        <v>68</v>
      </c>
      <c r="I221" s="26" t="s">
        <v>493</v>
      </c>
      <c r="J221" s="25" t="s">
        <v>494</v>
      </c>
      <c r="K221" s="25" t="s">
        <v>495</v>
      </c>
      <c r="L221" s="25" t="s">
        <v>496</v>
      </c>
      <c r="M221" s="25" t="s">
        <v>59</v>
      </c>
      <c r="N221" s="31" t="str">
        <f>IFERROR(__xludf.DUMMYFUNCTION("importxml(C221,""//div[@class='educational-member-detail-body__sidebar-school-type-title']"")")," Business ")</f>
        <v> Business </v>
      </c>
      <c r="O221" s="25" t="s">
        <v>497</v>
      </c>
      <c r="P221" s="25" t="s">
        <v>498</v>
      </c>
      <c r="Q221" s="25" t="s">
        <v>497</v>
      </c>
      <c r="R221" s="25" t="s">
        <v>339</v>
      </c>
      <c r="S221" s="27" t="str">
        <f>IFERROR(__xludf.DUMMYFUNCTION("importxml(C221,""//div[@class='educational-member-detail-body__quote']"")")," To develop and disseminate business, government and civil society 
administration and organizational knowledge that help improve the quality 
of collective life and the socio-economic development of Brazil. To 
maintain standards of excellence in researc"&amp;"h and teaching comparable to 
those of other leading institutions around the world. ")</f>
        <v> To develop and disseminate business, government and civil society 
administration and organizational knowledge that help improve the quality 
of collective life and the socio-economic development of Brazil. To 
maintain standards of excellence in research and teaching comparable to 
those of other leading institutions around the world. </v>
      </c>
      <c r="T221" s="27" t="str">
        <f>IFERROR(__xludf.DUMMYFUNCTION("importxml(C221,""//div[@class='educational-member-detail-body__text']"")"),"Escola de Administracao de Empresas de Sao Paulo of Fundacao Getulio Vargas 
(FGV EAESP) is a private, non-profit Brazilian higher-education institution 
founded in 1954. The School is one of the top business schools in Brazil 
and one of the 11 schools o"&amp;"f Fundacao Getulio Vargas (FGV). FGV is a 
Brazilian think tank and higher education institution founded in 1944, 
dedicated to promoting Brazil’s economic and social development.")</f>
        <v>Escola de Administracao de Empresas de Sao Paulo of Fundacao Getulio Vargas 
(FGV EAESP) is a private, non-profit Brazilian higher-education institution 
founded in 1954. The School is one of the top business schools in Brazil 
and one of the 11 schools of Fundacao Getulio Vargas (FGV). FGV is a 
Brazilian think tank and higher education institution founded in 1944, 
dedicated to promoting Brazil’s economic and social development.</v>
      </c>
      <c r="U221" s="32" t="str">
        <f>IFERROR(__xludf.DUMMYFUNCTION("""COMPUTED_VALUE"""),"FGV EAESP has had a long tradition of preparing leaders for academia, 
businesses, government, and non-profit organizations, offering business 
management and public administration programs. In addition to undergraduate 
programs, the School offers a broa"&amp;"d range of programs aimed at faculty and 
researchers and at preparing professionals at different points of their 
career. They include Pre-experience Master’s, Specialized Master’s, MBAs, 
and Doctorates.")</f>
        <v>FGV EAESP has had a long tradition of preparing leaders for academia, 
businesses, government, and non-profit organizations, offering business 
management and public administration programs. In addition to undergraduate 
programs, the School offers a broad range of programs aimed at faculty and 
researchers and at preparing professionals at different points of their 
career. They include Pre-experience Master’s, Specialized Master’s, MBAs, 
and Doctorates.</v>
      </c>
      <c r="V221" s="32" t="str">
        <f>IFERROR(__xludf.DUMMYFUNCTION("""COMPUTED_VALUE"""),"The School is a leader in research in Brazil. Coupling with practice is 
present in the School’s 18 Applied Research Centers, which keep a constant 
flow of knowledge between the academic and practical arenas. FGV EAESP’s 
leadership in research is demons"&amp;"trated by the renowned quality of the 
articles it publishes, the doctoral programs it offers, and the many local 
and international collaboration and partnership agreements.")</f>
        <v>The School is a leader in research in Brazil. Coupling with practice is 
present in the School’s 18 Applied Research Centers, which keep a constant 
flow of knowledge between the academic and practical arenas. FGV EAESP’s 
leadership in research is demonstrated by the renowned quality of the 
articles it publishes, the doctoral programs it offers, and the many local 
and international collaboration and partnership agreements.</v>
      </c>
      <c r="W221" s="32" t="str">
        <f>IFERROR(__xludf.DUMMYFUNCTION("""COMPUTED_VALUE"""),"FGV EAESP is Brazil’s most international school, thanks to over 100 
partnerships with learning institutions in five continents and 23 
double-degree agreements. FGV EAESP was the first school in Brazil to earn 
the three most important international accr"&amp;"editations in business (AACSB in 
2000, EQUIS in 2001, and AMBA in 2004).")</f>
        <v>FGV EAESP is Brazil’s most international school, thanks to over 100 
partnerships with learning institutions in five continents and 23 
double-degree agreements. FGV EAESP was the first school in Brazil to earn 
the three most important international accreditations in business (AACSB in 
2000, EQUIS in 2001, and AMBA in 2004).</v>
      </c>
    </row>
    <row r="222">
      <c r="A222" s="25" t="s">
        <v>26</v>
      </c>
      <c r="B222" s="25">
        <v>217.0</v>
      </c>
      <c r="C222" s="26" t="s">
        <v>499</v>
      </c>
      <c r="D222" s="27" t="str">
        <f>IFERROR(__xludf.DUMMYFUNCTION("importxml(C222,""//div[@class='educational-member-detail-hero__content']//h1[@class='educational-member-detail-hero__title']"")")," Fundação Getulio Vargas-Rio de Janeiro ")</f>
        <v> Fundação Getulio Vargas-Rio de Janeiro </v>
      </c>
      <c r="E222" s="27"/>
      <c r="F222" s="25" t="s">
        <v>79</v>
      </c>
      <c r="G222" s="27"/>
      <c r="H222" s="25" t="s">
        <v>161</v>
      </c>
      <c r="I222" s="26" t="s">
        <v>500</v>
      </c>
      <c r="J222" s="25" t="s">
        <v>501</v>
      </c>
      <c r="K222" s="25" t="s">
        <v>495</v>
      </c>
      <c r="L222" s="25" t="s">
        <v>502</v>
      </c>
      <c r="M222" s="25" t="s">
        <v>59</v>
      </c>
      <c r="N222" s="31" t="str">
        <f>IFERROR(__xludf.DUMMYFUNCTION("importxml(C222,""//div[@class='educational-member-detail-body__sidebar-school-type-title']"")")," Business ")</f>
        <v> Business </v>
      </c>
      <c r="O222" s="25" t="s">
        <v>374</v>
      </c>
      <c r="P222" s="25" t="s">
        <v>503</v>
      </c>
      <c r="Q222" s="25" t="s">
        <v>504</v>
      </c>
      <c r="R222" s="25" t="s">
        <v>64</v>
      </c>
      <c r="S222" s="27" t="str">
        <f>IFERROR(__xludf.DUMMYFUNCTION("importxml(C222,""//div[@class='educational-member-detail-body__quote']"")")," “To build and disseminate knowledge in management while strengthening the 
synergy between the public and the private sectors, by training 
professionals to influence, with conceptual and methodological rigor, ideas 
and actions relevant to the developme"&amp;"nt of Brazil.” ")</f>
        <v> “To build and disseminate knowledge in management while strengthening the 
synergy between the public and the private sectors, by training 
professionals to influence, with conceptual and methodological rigor, ideas 
and actions relevant to the development of Brazil.” </v>
      </c>
      <c r="T222" s="27" t="str">
        <f>IFERROR(__xludf.DUMMYFUNCTION("importxml(C222,""//div[@class='educational-member-detail-body__text']"")")," Established in 1952, FGV EBAPE - Brazilian School of Public and Business Administration was the first School of Administration in all of Latin America. Since 
then, the School has been responsible for creating and disseminating 
knowledge, encouraging re"&amp;"search and training skilled professionals to hold 
positions of leadership in corporate, public administration and academic 
sectors.")</f>
        <v> Established in 1952, FGV EBAPE - Brazilian School of Public and Business Administration was the first School of Administration in all of Latin America. Since 
then, the School has been responsible for creating and disseminating 
knowledge, encouraging research and training skilled professionals to hold 
positions of leadership in corporate, public administration and academic 
sectors.</v>
      </c>
      <c r="U222" s="32" t="str">
        <f>IFERROR(__xludf.DUMMYFUNCTION("""COMPUTED_VALUE"""),"EBAPE is located in Brazil’s most famous city, Rio de Janeiro, the lively capital of the state that comprises the second-largest market 
in Brazil, offering considerable advantages for corporate newcomers and 
fresh investment.")</f>
        <v>EBAPE is located in Brazil’s most famous city, Rio de Janeiro, the lively capital of the state that comprises the second-largest market 
in Brazil, offering considerable advantages for corporate newcomers and 
fresh investment.</v>
      </c>
      <c r="V222" s="32" t="str">
        <f>IFERROR(__xludf.DUMMYFUNCTION("""COMPUTED_VALUE"""),"The School offers an undergraduate program and graduate degree programs 
that are structured according to market trends and demands from the 
globalized world. The programs are: BSc in Administration), MSc &amp; PhD in 
Administration, Master in Management, M"&amp;"aster in Business Administration, 
Professional Master´s in Public Administration, and the International 
Master’s Program for Managers (IMPM).")</f>
        <v>The School offers an undergraduate program and graduate degree programs 
that are structured according to market trends and demands from the 
globalized world. The programs are: BSc in Administration), MSc &amp; PhD in 
Administration, Master in Management, Master in Business Administration, 
Professional Master´s in Public Administration, and the International 
Master’s Program for Managers (IMPM).</v>
      </c>
      <c r="W222" s="32" t="str">
        <f>IFERROR(__xludf.DUMMYFUNCTION("""COMPUTED_VALUE"""),"Our highly internationalized faculty members are recognized around the 
world for the quality of their academic output and development of 
meaningful research, thus being equipped to prepare our student body to 
take up leadership positions in business an"&amp;"d public management.")</f>
        <v>Our highly internationalized faculty members are recognized around the 
world for the quality of their academic output and development of 
meaningful research, thus being equipped to prepare our student body to 
take up leadership positions in business and public management.</v>
      </c>
      <c r="X222" s="32" t="str">
        <f>IFERROR(__xludf.DUMMYFUNCTION("""COMPUTED_VALUE"""),"FGV EBAPE prides itself on its diverse community and triple international 
accreditations from EQUIS-EFMD, AACSB and ICAPA, making it one of the 
country’s top institutions. In the latest General Course Index (IGC) 
released in December 2018 by the Minist"&amp;"ry of Education (MEC), EBAPE scored 
a maximum of five, attesting to its academic excellence. ")</f>
        <v>FGV EBAPE prides itself on its diverse community and triple international 
accreditations from EQUIS-EFMD, AACSB and ICAPA, making it one of the 
country’s top institutions. In the latest General Course Index (IGC) 
released in December 2018 by the Ministry of Education (MEC), EBAPE scored 
a maximum of five, attesting to its academic excellence. </v>
      </c>
    </row>
    <row r="223">
      <c r="A223" s="25" t="s">
        <v>26</v>
      </c>
      <c r="B223" s="25">
        <v>218.0</v>
      </c>
      <c r="C223" s="26" t="s">
        <v>505</v>
      </c>
      <c r="D223" s="27" t="str">
        <f>IFERROR(__xludf.DUMMYFUNCTION("importxml(C223,""//div[@class='educational-member-detail-hero__content']//h1[@class='educational-member-detail-hero__title']"")")," George Mason University ")</f>
        <v> George Mason University </v>
      </c>
      <c r="E223" s="27"/>
      <c r="F223" s="25" t="s">
        <v>54</v>
      </c>
      <c r="G223" s="25">
        <v>37262.0</v>
      </c>
      <c r="H223" s="25" t="s">
        <v>80</v>
      </c>
      <c r="I223" s="26" t="s">
        <v>506</v>
      </c>
      <c r="J223" s="25" t="s">
        <v>507</v>
      </c>
      <c r="K223" s="25" t="s">
        <v>83</v>
      </c>
      <c r="L223" s="25" t="s">
        <v>508</v>
      </c>
      <c r="M223" s="25" t="s">
        <v>59</v>
      </c>
      <c r="N223" s="31" t="str">
        <f>IFERROR(__xludf.DUMMYFUNCTION("importxml(C223,""//div[@class='educational-member-detail-body__sidebar-school-type-title']"")")," Business &amp; Accounting ")</f>
        <v> Business &amp; Accounting </v>
      </c>
      <c r="O223" s="25" t="s">
        <v>509</v>
      </c>
      <c r="P223" s="25" t="s">
        <v>510</v>
      </c>
      <c r="Q223" s="25" t="s">
        <v>511</v>
      </c>
      <c r="R223" s="25" t="s">
        <v>192</v>
      </c>
      <c r="S223" s="27" t="str">
        <f>IFERROR(__xludf.DUMMYFUNCTION("importxml(C223,""//div[@class='educational-member-detail-body__quote']"")")," We prepare a diverse student body to succeed in a global business 
environment. We produce outstanding scholarship in business and work to 
maximize the impact of our expertise. We endeavor to instill a strong 
ethical compass, and a life-long habit of l"&amp;"earning, in our students and 
stakeholders. ")</f>
        <v> We prepare a diverse student body to succeed in a global business 
environment. We produce outstanding scholarship in business and work to 
maximize the impact of our expertise. We endeavor to instill a strong 
ethical compass, and a life-long habit of learning, in our students and 
stakeholders. </v>
      </c>
      <c r="T223" s="27" t="str">
        <f>IFERROR(__xludf.DUMMYFUNCTION("importxml(C223,""//div[@class='educational-member-detail-body__text']"")"),"The School of Business creates career-ready business graduates through 
rigorous, stimulating business programs based on a global perspective, 
industry demand, and leadership. Dedicated to excellence in teaching and 
research, we prepare the next generat"&amp;"ion of business leaders through a 
range of innovative academic degree programs and international alliances. 
The School of Business is fully engaged with the regional business 
community, graduating highly qualified business students, producing 
research"&amp;" that informs business policy and operations, and providing venues 
for the region's business leaders to work with our students in the 
classroom and to learn from each other. Business leaders and organizations 
are actively engaged through executive educ"&amp;"ation programs, speaker 
engagements, classroom lectures, case competitions, internships, and career 
placement. Located just outside Washington, D.C., the School of Business's 
commitment to the region balances well with the global focus of our 
programs"&amp;" and diversity of our student body. George Mason University has 
received national recognition for the multicultural and international 
diversity of its student population, with students representing more than 
130 countries and all 50 states. This divers"&amp;"ity at the university level is 
reflected in both the School of Business student body and faculty. The 
School of Business enrolls more than 3,500 undergraduate students pursuing 
majors in accounting, finance, management, marketing, or information 
syste"&amp;"ms and operations management. More than 450 graduate students are 
enrolled in the Mason MBA, Executive MBA, MS in Management, MS in 
Accounting, MS in Real Estate Development, MS in Technology Management, and 
MS in Management of Secure Information Syste"&amp;"ms")</f>
        <v>The School of Business creates career-ready business graduates through 
rigorous, stimulating business programs based on a global perspective, 
industry demand, and leadership. Dedicated to excellence in teaching and 
research, we prepare the next generation of business leaders through a 
range of innovative academic degree programs and international alliances. 
The School of Business is fully engaged with the regional business 
community, graduating highly qualified business students, producing 
research that informs business policy and operations, and providing venues 
for the region's business leaders to work with our students in the 
classroom and to learn from each other. Business leaders and organizations 
are actively engaged through executive education programs, speaker 
engagements, classroom lectures, case competitions, internships, and career 
placement. Located just outside Washington, D.C., the School of Business's 
commitment to the region balances well with the global focus of our 
programs and diversity of our student body. George Mason University has 
received national recognition for the multicultural and international 
diversity of its student population, with students representing more than 
130 countries and all 50 states. This diversity at the university level is 
reflected in both the School of Business student body and faculty. The 
School of Business enrolls more than 3,500 undergraduate students pursuing 
majors in accounting, finance, management, marketing, or information 
systems and operations management. More than 450 graduate students are 
enrolled in the Mason MBA, Executive MBA, MS in Management, MS in 
Accounting, MS in Real Estate Development, MS in Technology Management, and 
MS in Management of Secure Information Systems</v>
      </c>
    </row>
    <row r="224">
      <c r="A224" s="25" t="s">
        <v>26</v>
      </c>
      <c r="B224" s="25">
        <v>219.0</v>
      </c>
      <c r="C224" s="26" t="s">
        <v>512</v>
      </c>
      <c r="D224" s="27" t="str">
        <f>IFERROR(__xludf.DUMMYFUNCTION("importxml(C224,""//div[@class='educational-member-detail-hero__content']//h1[@class='educational-member-detail-hero__title']"")")," Georgetown University ")</f>
        <v> Georgetown University </v>
      </c>
      <c r="E224" s="27"/>
      <c r="F224" s="25" t="s">
        <v>79</v>
      </c>
      <c r="G224" s="25">
        <v>20245.0</v>
      </c>
      <c r="H224" s="25" t="s">
        <v>299</v>
      </c>
      <c r="I224" s="26" t="s">
        <v>513</v>
      </c>
      <c r="J224" s="25" t="s">
        <v>514</v>
      </c>
      <c r="K224" s="25" t="s">
        <v>83</v>
      </c>
      <c r="L224" s="25" t="s">
        <v>138</v>
      </c>
      <c r="M224" s="25" t="s">
        <v>132</v>
      </c>
      <c r="N224" s="31" t="str">
        <f>IFERROR(__xludf.DUMMYFUNCTION("importxml(C224,""//div[@class='educational-member-detail-body__sidebar-school-type-title']"")")," Business ")</f>
        <v> Business </v>
      </c>
      <c r="O224" s="25" t="s">
        <v>515</v>
      </c>
      <c r="P224" s="25" t="s">
        <v>516</v>
      </c>
      <c r="Q224" s="27"/>
      <c r="R224" s="25" t="s">
        <v>271</v>
      </c>
      <c r="S224" s="27" t="str">
        <f>IFERROR(__xludf.DUMMYFUNCTION("importxml(C224,""//div[@class='educational-member-detail-body__quote']"")")," Georgetown University’s McDonough School of Business prepares students to 
become globally minded, principled leaders ready to address the most 
significant challenges and opportunities facing business and society. 
Concurrently, the school's faculty eng"&amp;"ages in research that both creates 
and enhances knowledge and business practices. The student experience and 
faculty research are enhanced by McDonough’s location in the global capital 
city of Washington, D.C.; by its strong connections with scholars a"&amp;"cross 
our university; and by its Jesuit traditions, including caring for the 
whole person, being in service to others, and creating community in 
diversity. ")</f>
        <v> Georgetown University’s McDonough School of Business prepares students to 
become globally minded, principled leaders ready to address the most 
significant challenges and opportunities facing business and society. 
Concurrently, the school's faculty engages in research that both creates 
and enhances knowledge and business practices. The student experience and 
faculty research are enhanced by McDonough’s location in the global capital 
city of Washington, D.C.; by its strong connections with scholars across 
our university; and by its Jesuit traditions, including caring for the 
whole person, being in service to others, and creating community in 
diversity. </v>
      </c>
      <c r="T224" s="27" t="str">
        <f>IFERROR(__xludf.DUMMYFUNCTION("importxml(C224,""//div[@class='educational-member-detail-body__text']"")"),"Georgetown University's McDonough School of Business is the premier 
destination for global business education. It provides a transformational 
education through classroom and experiential learning, preparing students 
to graduate as principled leaders in"&amp;" service to business and society. 
Through numerous centers, initiatives, and partnerships, Georgetown 
McDonough seeks to create a meaningful impact on business practice through 
both research and teaching. All academic programs provide a global 
perspec"&amp;"tive, woven through the undergraduate and graduate curriculum in a 
way that is unique to Washington, D.C.--the nexus of world business and 
policy--and to Georgetown University's connections to global partner 
organizations and a world-wide alumni networ"&amp;"k. Founded in 1957, Georgetown 
McDonough is home to some 1,400 undergraduates, 1,000 MBA students, and 
1,200 participants in executive degree and open-enrollment programs.")</f>
        <v>Georgetown University's McDonough School of Business is the premier 
destination for global business education. It provides a transformational 
education through classroom and experiential learning, preparing students 
to graduate as principled leaders in service to business and society. 
Through numerous centers, initiatives, and partnerships, Georgetown 
McDonough seeks to create a meaningful impact on business practice through 
both research and teaching. All academic programs provide a global 
perspective, woven through the undergraduate and graduate curriculum in a 
way that is unique to Washington, D.C.--the nexus of world business and 
policy--and to Georgetown University's connections to global partner 
organizations and a world-wide alumni network. Founded in 1957, Georgetown 
McDonough is home to some 1,400 undergraduates, 1,000 MBA students, and 
1,200 participants in executive degree and open-enrollment programs.</v>
      </c>
    </row>
    <row r="225">
      <c r="A225" s="25" t="s">
        <v>26</v>
      </c>
      <c r="B225" s="25">
        <v>220.0</v>
      </c>
      <c r="C225" s="26" t="s">
        <v>517</v>
      </c>
      <c r="D225" s="27" t="str">
        <f>IFERROR(__xludf.DUMMYFUNCTION("importxml(C225,""//div[@class='educational-member-detail-hero__content']//h1[@class='educational-member-detail-hero__title']"")")," Georgia College &amp; State University ")</f>
        <v> Georgia College &amp; State University </v>
      </c>
      <c r="E225" s="27"/>
      <c r="F225" s="25" t="s">
        <v>54</v>
      </c>
      <c r="G225" s="25">
        <v>6763.0</v>
      </c>
      <c r="H225" s="25" t="s">
        <v>135</v>
      </c>
      <c r="I225" s="26" t="s">
        <v>518</v>
      </c>
      <c r="J225" s="25" t="s">
        <v>519</v>
      </c>
      <c r="K225" s="25" t="s">
        <v>83</v>
      </c>
      <c r="L225" s="25" t="s">
        <v>275</v>
      </c>
      <c r="M225" s="25" t="s">
        <v>132</v>
      </c>
      <c r="N225" s="31" t="str">
        <f>IFERROR(__xludf.DUMMYFUNCTION("importxml(C225,""//div[@class='educational-member-detail-body__sidebar-school-type-title']"")")," Business ")</f>
        <v> Business </v>
      </c>
      <c r="O225" s="25" t="s">
        <v>520</v>
      </c>
      <c r="P225" s="25" t="s">
        <v>521</v>
      </c>
      <c r="Q225" s="27"/>
      <c r="R225" s="25" t="s">
        <v>339</v>
      </c>
      <c r="S225" s="27" t="str">
        <f>IFERROR(__xludf.DUMMYFUNCTION("importxml(C225,""//div[@class='educational-member-detail-body__quote']"")")," The J. Whitney Bunting College of Business aspires to be the preeminent 
business school within public liberal arts colleges and universities by 
delivering programs of excellence. ")</f>
        <v> The J. Whitney Bunting College of Business aspires to be the preeminent 
business school within public liberal arts colleges and universities by 
delivering programs of excellence. </v>
      </c>
      <c r="T225" s="27" t="str">
        <f>IFERROR(__xludf.DUMMYFUNCTION("importxml(C225,""//div[@class='educational-member-detail-body__text']"")"),"The J. Whitney Bunting College of Business is exactly what you would expect 
from one of the leading public liberal arts universities. We offer an 
outstanding residential and student-centered business education with a full 
array of AACSB and ABET accred"&amp;"ited undergraduate and graduate academic 
programs designed for high-demand careers. Our nationally-recognized 
graduate programs for working professionals are affordable, accessible and 
AACSB-accredited. Our online programs include the Master of Managem"&amp;"ent 
Information Systems, the Georgia WebMBA® at Georgia College and the Master 
of Logistics and Supply Chain Management. A full-time, residential Master 
of Accountancy is a seamless option for undergraduate accounting majors who 
wish to obtain the hou"&amp;"rs needed to sit for the CPA exam. Our goal is to 
develop capable, successful business professionals who are also responsible 
citizens committed to societal impact.")</f>
        <v>The J. Whitney Bunting College of Business is exactly what you would expect 
from one of the leading public liberal arts universities. We offer an 
outstanding residential and student-centered business education with a full 
array of AACSB and ABET accredited undergraduate and graduate academic 
programs designed for high-demand careers. Our nationally-recognized 
graduate programs for working professionals are affordable, accessible and 
AACSB-accredited. Our online programs include the Master of Management 
Information Systems, the Georgia WebMBA® at Georgia College and the Master 
of Logistics and Supply Chain Management. A full-time, residential Master 
of Accountancy is a seamless option for undergraduate accounting majors who 
wish to obtain the hours needed to sit for the CPA exam. Our goal is to 
develop capable, successful business professionals who are also responsible 
citizens committed to societal impact.</v>
      </c>
    </row>
    <row r="226">
      <c r="A226" s="25" t="s">
        <v>26</v>
      </c>
      <c r="B226" s="25">
        <v>221.0</v>
      </c>
      <c r="C226" s="26" t="s">
        <v>522</v>
      </c>
      <c r="D226" s="27" t="str">
        <f>IFERROR(__xludf.DUMMYFUNCTION("importxml(C226,""//div[@class='educational-member-detail-hero__content']//h1[@class='educational-member-detail-hero__title']"")")," Georgia Gwinnett College ")</f>
        <v> Georgia Gwinnett College </v>
      </c>
      <c r="E226" s="27"/>
      <c r="F226" s="25" t="s">
        <v>54</v>
      </c>
      <c r="G226" s="25">
        <v>10949.0</v>
      </c>
      <c r="H226" s="25" t="s">
        <v>68</v>
      </c>
      <c r="I226" s="26" t="s">
        <v>523</v>
      </c>
      <c r="J226" s="25" t="s">
        <v>524</v>
      </c>
      <c r="K226" s="25" t="s">
        <v>83</v>
      </c>
      <c r="L226" s="25" t="s">
        <v>275</v>
      </c>
      <c r="M226" s="25" t="s">
        <v>165</v>
      </c>
      <c r="N226" s="31" t="str">
        <f>IFERROR(__xludf.DUMMYFUNCTION("importxml(C226,""//div[@class='educational-member-detail-body__sidebar-school-type-title']"")")," Business ")</f>
        <v> Business </v>
      </c>
      <c r="O226" s="25" t="s">
        <v>525</v>
      </c>
      <c r="P226" s="27"/>
      <c r="Q226" s="27"/>
      <c r="R226" s="25" t="s">
        <v>166</v>
      </c>
      <c r="S226" s="27" t="str">
        <f>IFERROR(__xludf.DUMMYFUNCTION("importxml(C226,""//div[@class='educational-member-detail-body__quote']"")")," The GGC School of Business, as part of a diverse access institution, 
promotes a high quality learning community characterized by student 
engagement, a faculty dedicated to excellence and continuous improvement in 
teaching, scholarship, and service. By"&amp;" offering an innovative undergraduate 
program which nurtures and advances intellectual inquiry, global 
perspective, critical thinking, communication skills, and ethical 
reasoning, the School of Business prepares individuals for careers within 
the regi"&amp;"on and the broader community. ")</f>
        <v> The GGC School of Business, as part of a diverse access institution, 
promotes a high quality learning community characterized by student 
engagement, a faculty dedicated to excellence and continuous improvement in 
teaching, scholarship, and service. By offering an innovative undergraduate 
program which nurtures and advances intellectual inquiry, global 
perspective, critical thinking, communication skills, and ethical 
reasoning, the School of Business prepares individuals for careers within 
the region and the broader community. </v>
      </c>
      <c r="T226" s="27" t="str">
        <f>IFERROR(__xludf.DUMMYFUNCTION("importxml(C226,""//div[@class='educational-member-detail-body__text']"")"),"Georgia Gwinnett College's School of Business programs provide tomorrow’s 
leaders with knowledge and skills necessary to become lifelong learners, 
successful members of the workforce and engaged citizens.")</f>
        <v>Georgia Gwinnett College's School of Business programs provide tomorrow’s 
leaders with knowledge and skills necessary to become lifelong learners, 
successful members of the workforce and engaged citizens.</v>
      </c>
      <c r="U226" s="32" t="str">
        <f>IFERROR(__xludf.DUMMYFUNCTION("""COMPUTED_VALUE"""),"Theory and practice come together in the curriculum, which uses real-world 
challenges to develop an understanding of the societal, organizational and 
individual impacts of business decisions. In addition to basic business 
principles and practices, the "&amp;"program emphasizes and integrates 
technological innovation, ethics and social responsibility, and 
internationalization.")</f>
        <v>Theory and practice come together in the curriculum, which uses real-world 
challenges to develop an understanding of the societal, organizational and 
individual impacts of business decisions. In addition to basic business 
principles and practices, the program emphasizes and integrates 
technological innovation, ethics and social responsibility, and 
internationalization.</v>
      </c>
    </row>
    <row r="227">
      <c r="A227" s="25" t="s">
        <v>26</v>
      </c>
      <c r="B227" s="25">
        <v>222.0</v>
      </c>
      <c r="C227" s="26" t="s">
        <v>526</v>
      </c>
      <c r="D227" s="27" t="str">
        <f>IFERROR(__xludf.DUMMYFUNCTION("importxml(C227,""//div[@class='educational-member-detail-hero__content']//h1[@class='educational-member-detail-hero__title']"")")," Georgia Institute of Technology ")</f>
        <v> Georgia Institute of Technology </v>
      </c>
      <c r="E227" s="27"/>
      <c r="F227" s="25" t="s">
        <v>54</v>
      </c>
      <c r="G227" s="25">
        <v>43842.0</v>
      </c>
      <c r="H227" s="25" t="s">
        <v>68</v>
      </c>
      <c r="I227" s="26" t="s">
        <v>527</v>
      </c>
      <c r="J227" s="25" t="s">
        <v>528</v>
      </c>
      <c r="K227" s="25" t="s">
        <v>83</v>
      </c>
      <c r="L227" s="25" t="s">
        <v>275</v>
      </c>
      <c r="M227" s="25" t="s">
        <v>321</v>
      </c>
      <c r="N227" s="31" t="str">
        <f>IFERROR(__xludf.DUMMYFUNCTION("importxml(C227,""//div[@class='educational-member-detail-body__sidebar-school-type-title']"")")," Business ")</f>
        <v> Business </v>
      </c>
      <c r="O227" s="25" t="s">
        <v>529</v>
      </c>
      <c r="P227" s="25" t="s">
        <v>530</v>
      </c>
      <c r="Q227" s="25" t="s">
        <v>374</v>
      </c>
      <c r="R227" s="25" t="s">
        <v>291</v>
      </c>
      <c r="S227" s="27" t="str">
        <f>IFERROR(__xludf.DUMMYFUNCTION("importxml(C227,""//div[@class='educational-member-detail-body__quote']"")"),"Loading...")</f>
        <v>Loading...</v>
      </c>
      <c r="T227" s="27" t="str">
        <f>IFERROR(__xludf.DUMMYFUNCTION("importxml(C227,""//div[@class='educational-member-detail-body__text']"")"),"As Georgia Tech Scheller College of Business continues to grow in prestige 
and excellence, there has never been a better time to become a part of our 
distinctive learning community. We are dedicated to developing your 
potential as a tech-savvy leader. "&amp;"As students strengthen their knowledge of 
global markets and understanding of how technology permeates every kind of 
business, they will gain the ability to spot emerging trends and capitalize 
on them for competitive advantage. We offer top-notch progr"&amp;"ams at the 
undergraduate, MBA, and PhD levels, as well as an MS in Business Analytics 
and MS in Quantitative and Computational Finance. Additionally, Scheller 
College offers customizable executive education programs for industry. Our 
faculty members a"&amp;"re world-renowned as groundbreaking researchers who are 
highly sought after by corporations, industries, and governments to help 
solve some of the world's most challenging business and societal 
challenges. Our professors understand what students need t"&amp;"o know in order 
to become leaders possessing an innovative and analytical mindset that 
propels them to the forefront of their chosen fields.")</f>
        <v>As Georgia Tech Scheller College of Business continues to grow in prestige 
and excellence, there has never been a better time to become a part of our 
distinctive learning community. We are dedicated to developing your 
potential as a tech-savvy leader. As students strengthen their knowledge of 
global markets and understanding of how technology permeates every kind of 
business, they will gain the ability to spot emerging trends and capitalize 
on them for competitive advantage. We offer top-notch programs at the 
undergraduate, MBA, and PhD levels, as well as an MS in Business Analytics 
and MS in Quantitative and Computational Finance. Additionally, Scheller 
College offers customizable executive education programs for industry. Our 
faculty members are world-renowned as groundbreaking researchers who are 
highly sought after by corporations, industries, and governments to help 
solve some of the world's most challenging business and societal 
challenges. Our professors understand what students need to know in order 
to become leaders possessing an innovative and analytical mindset that 
propels them to the forefront of their chosen fields.</v>
      </c>
    </row>
    <row r="228">
      <c r="A228" s="25" t="s">
        <v>26</v>
      </c>
      <c r="B228" s="25">
        <v>223.0</v>
      </c>
      <c r="C228" s="26" t="s">
        <v>531</v>
      </c>
      <c r="D228" s="27" t="str">
        <f>IFERROR(__xludf.DUMMYFUNCTION("importxml(C228,""//div[@class='educational-member-detail-hero__content']//h1[@class='educational-member-detail-hero__title']"")")," Georgia Southern University ")</f>
        <v> Georgia Southern University </v>
      </c>
      <c r="E228" s="27"/>
      <c r="F228" s="25" t="s">
        <v>54</v>
      </c>
      <c r="G228" s="25">
        <v>26775.0</v>
      </c>
      <c r="H228" s="25" t="s">
        <v>80</v>
      </c>
      <c r="I228" s="26" t="s">
        <v>532</v>
      </c>
      <c r="J228" s="25" t="s">
        <v>533</v>
      </c>
      <c r="K228" s="25" t="s">
        <v>83</v>
      </c>
      <c r="L228" s="25" t="s">
        <v>275</v>
      </c>
      <c r="M228" s="25" t="s">
        <v>321</v>
      </c>
      <c r="N228" s="31" t="str">
        <f>IFERROR(__xludf.DUMMYFUNCTION("importxml(C228,""//div[@class='educational-member-detail-body__sidebar-school-type-title']"")")," Business &amp; Accounting ")</f>
        <v> Business &amp; Accounting </v>
      </c>
      <c r="O228" s="25" t="s">
        <v>534</v>
      </c>
      <c r="P228" s="25" t="s">
        <v>535</v>
      </c>
      <c r="Q228" s="25" t="s">
        <v>536</v>
      </c>
      <c r="R228" s="25" t="s">
        <v>64</v>
      </c>
      <c r="S228" s="27" t="str">
        <f>IFERROR(__xludf.DUMMYFUNCTION("importxml(C228,""//div[@class='educational-member-detail-body__quote']"")")," The Parker College of Business seeks to produce career-ready professionals 
by offering a broad array of high quality undergraduate and select graduate 
programs within a learning environment characterized by inspired teaching, 
relevant research, and me"&amp;"aningful service. We search for new knowledge, 
both theoretical and practical, and insightful learning opportunities for 
our students. ")</f>
        <v> The Parker College of Business seeks to produce career-ready professionals 
by offering a broad array of high quality undergraduate and select graduate 
programs within a learning environment characterized by inspired teaching, 
relevant research, and meaningful service. We search for new knowledge, 
both theoretical and practical, and insightful learning opportunities for 
our students. </v>
      </c>
      <c r="T228" s="27" t="str">
        <f>IFERROR(__xludf.DUMMYFUNCTION("importxml(C228,""//div[@class='educational-member-detail-body__text']"")"),"Georgia Southern University is accredited by the Commission on Southern 
Association of Colleges and Schools Commission on Colleges (SACSCOC). The 
Parker College of Business has undergraduate and graduate accreditation 
through the Association to Advance"&amp;" Collegiate Schools of Business (AACSB) 
International. The School of Accountancy has earned independent 
accreditation through AACSB International. BBA Student Learning Outcomes 
Graduates will: • Solve problems using concepts across the disciplines 
wit"&amp;"hin the Parker College of Business. • Interpret the business 
implications of global and cultural diversity. • Recognize 
ethicalimportance of ethical business practices. • Be effective 
communicators. • Use data to support informed business decisions. Th"&amp;"e 
Parker College of Business seeks to produce career-ready professionals by 
offering a broad array of high quality undergraduate and select graduate 
programs within a learning environment characterized by inspired teaching, 
relevant research, and mean"&amp;"ingful service. We search for new knowledge, 
both theoretical and practical, and insightful learning opportunities for 
our students.")</f>
        <v>Georgia Southern University is accredited by the Commission on Southern 
Association of Colleges and Schools Commission on Colleges (SACSCOC). The 
Parker College of Business has undergraduate and graduate accreditation 
through the Association to Advance Collegiate Schools of Business (AACSB) 
International. The School of Accountancy has earned independent 
accreditation through AACSB International. BBA Student Learning Outcomes 
Graduates will: • Solve problems using concepts across the disciplines 
within the Parker College of Business. • Interpret the business 
implications of global and cultural diversity. • Recognize 
ethicalimportance of ethical business practices. • Be effective 
communicators. • Use data to support informed business decisions. The 
Parker College of Business seeks to produce career-ready professionals by 
offering a broad array of high quality undergraduate and select graduate 
programs within a learning environment characterized by inspired teaching, 
relevant research, and meaningful service. We search for new knowledge, 
both theoretical and practical, and insightful learning opportunities for 
our students.</v>
      </c>
    </row>
    <row r="229">
      <c r="A229" s="25" t="s">
        <v>26</v>
      </c>
      <c r="B229" s="25">
        <v>224.0</v>
      </c>
      <c r="C229" s="26" t="s">
        <v>537</v>
      </c>
      <c r="D229" s="27" t="str">
        <f>IFERROR(__xludf.DUMMYFUNCTION("importxml(C229,""//div[@class='educational-member-detail-hero__content']//h1[@class='educational-member-detail-hero__title']"")")," Georgia Southwestern State University ")</f>
        <v> Georgia Southwestern State University </v>
      </c>
      <c r="E229" s="27"/>
      <c r="F229" s="25" t="s">
        <v>54</v>
      </c>
      <c r="G229" s="25">
        <v>2954.0</v>
      </c>
      <c r="H229" s="27"/>
      <c r="I229" s="26" t="s">
        <v>538</v>
      </c>
      <c r="J229" s="25" t="s">
        <v>539</v>
      </c>
      <c r="K229" s="25" t="s">
        <v>83</v>
      </c>
      <c r="L229" s="25" t="s">
        <v>275</v>
      </c>
      <c r="M229" s="25" t="s">
        <v>132</v>
      </c>
      <c r="N229" s="31" t="str">
        <f>IFERROR(__xludf.DUMMYFUNCTION("importxml(C229,""//div[@class='educational-member-detail-body__sidebar-school-type-title']"")")," Business ")</f>
        <v> Business </v>
      </c>
      <c r="O229" s="27"/>
      <c r="P229" s="27"/>
      <c r="Q229" s="27"/>
      <c r="R229" s="27"/>
      <c r="S229" s="27" t="str">
        <f>IFERROR(__xludf.DUMMYFUNCTION("importxml(C229,""//div[@class='educational-member-detail-body__quote']"")"),"#N/A")</f>
        <v>#N/A</v>
      </c>
      <c r="T229" s="27" t="str">
        <f>IFERROR(__xludf.DUMMYFUNCTION("importxml(C229,""//div[@class='educational-member-detail-body__text']"")"),"#N/A")</f>
        <v>#N/A</v>
      </c>
    </row>
    <row r="230">
      <c r="A230" s="25" t="s">
        <v>26</v>
      </c>
      <c r="B230" s="25">
        <v>225.0</v>
      </c>
      <c r="C230" s="26" t="s">
        <v>540</v>
      </c>
      <c r="D230" s="27" t="str">
        <f>IFERROR(__xludf.DUMMYFUNCTION("importxml(C230,""//div[@class='educational-member-detail-hero__content']//h1[@class='educational-member-detail-hero__title']"")")," Georgia State University ")</f>
        <v> Georgia State University </v>
      </c>
      <c r="E230" s="27"/>
      <c r="F230" s="25" t="s">
        <v>54</v>
      </c>
      <c r="G230" s="25">
        <v>51127.0</v>
      </c>
      <c r="H230" s="25" t="s">
        <v>466</v>
      </c>
      <c r="I230" s="26" t="s">
        <v>541</v>
      </c>
      <c r="J230" s="25" t="s">
        <v>542</v>
      </c>
      <c r="K230" s="25" t="s">
        <v>83</v>
      </c>
      <c r="L230" s="25" t="s">
        <v>275</v>
      </c>
      <c r="M230" s="25" t="s">
        <v>59</v>
      </c>
      <c r="N230" s="31" t="str">
        <f>IFERROR(__xludf.DUMMYFUNCTION("importxml(C230,""//div[@class='educational-member-detail-body__sidebar-school-type-title']"")"),"Loading...")</f>
        <v>Loading...</v>
      </c>
      <c r="O230" s="25" t="s">
        <v>543</v>
      </c>
      <c r="P230" s="25" t="s">
        <v>544</v>
      </c>
      <c r="Q230" s="25" t="s">
        <v>545</v>
      </c>
      <c r="R230" s="25" t="s">
        <v>271</v>
      </c>
      <c r="S230" s="27" t="str">
        <f>IFERROR(__xludf.DUMMYFUNCTION("importxml(C230,""//div[@class='educational-member-detail-body__quote']"")")," Ensure a diverse student body emerges prepared to deliver value in 
business, government and non-profit organizations. We accomplish this by 
engaging scholars and practitioners who increase our understanding of how 
individuals, organizations and market"&amp;"s most effectively enhance social 
well-being. We share this knowledge with our peers and current and future 
business leaders to maximize its potential to affect individuals, families, 
communities and global society. ")</f>
        <v> Ensure a diverse student body emerges prepared to deliver value in 
business, government and non-profit organizations. We accomplish this by 
engaging scholars and practitioners who increase our understanding of how 
individuals, organizations and markets most effectively enhance social 
well-being. We share this knowledge with our peers and current and future 
business leaders to maximize its potential to affect individuals, families, 
communities and global society. </v>
      </c>
      <c r="T230" s="27" t="str">
        <f>IFERROR(__xludf.DUMMYFUNCTION("importxml(C230,""//div[@class='educational-member-detail-body__text']"")"),"You’ll find our students serving as consultants for local businesses and 
providing business plans, market research and product valuations. They work 
side-by-side with business partners to solve real big data problems and 
offer sound solutions. Our stud"&amp;"ents travel the world learning about 
businesses that operate globally. They compete for top rankings in case 
competitions, hackathons and entrepreneurship challenges. Our graduates are 
landing top positions, earning raises and making a name for themsel"&amp;"ves and 
the Robinson College.")</f>
        <v>You’ll find our students serving as consultants for local businesses and 
providing business plans, market research and product valuations. They work 
side-by-side with business partners to solve real big data problems and 
offer sound solutions. Our students travel the world learning about 
businesses that operate globally. They compete for top rankings in case 
competitions, hackathons and entrepreneurship challenges. Our graduates are 
landing top positions, earning raises and making a name for themselves and 
the Robinson College.</v>
      </c>
      <c r="U230" s="32" t="str">
        <f>IFERROR(__xludf.DUMMYFUNCTION("""COMPUTED_VALUE"""),"With a rich history in Atlanta, the Robinson College is a leader with local 
and global business partners, and supports an alumni network that reaches 
far and wide — from small businesses to global companies. We have strong 
connections around the globe "&amp;"— and we make sure our students do, too.")</f>
        <v>With a rich history in Atlanta, the Robinson College is a leader with local 
and global business partners, and supports an alumni network that reaches 
far and wide — from small businesses to global companies. We have strong 
connections around the globe — and we make sure our students do, too.</v>
      </c>
    </row>
    <row r="231">
      <c r="A231" s="25" t="s">
        <v>26</v>
      </c>
      <c r="B231" s="25">
        <v>226.0</v>
      </c>
      <c r="C231" s="26" t="s">
        <v>546</v>
      </c>
      <c r="D231" s="27" t="str">
        <f>IFERROR(__xludf.DUMMYFUNCTION("importxml(C231,""//div[@class='educational-member-detail-hero__content']//h1[@class='educational-member-detail-hero__title']"")")," Ghent University ")</f>
        <v> Ghent University </v>
      </c>
      <c r="E231" s="27"/>
      <c r="F231" s="25" t="s">
        <v>54</v>
      </c>
      <c r="G231" s="25">
        <v>45598.0</v>
      </c>
      <c r="H231" s="27"/>
      <c r="I231" s="26" t="s">
        <v>547</v>
      </c>
      <c r="J231" s="25" t="s">
        <v>548</v>
      </c>
      <c r="K231" s="25" t="s">
        <v>549</v>
      </c>
      <c r="L231" s="25" t="s">
        <v>550</v>
      </c>
      <c r="M231" s="25" t="s">
        <v>59</v>
      </c>
      <c r="N231" s="31" t="str">
        <f>IFERROR(__xludf.DUMMYFUNCTION("importxml(C231,""//div[@class='educational-member-detail-body__sidebar-school-type-title']"")")," Business ")</f>
        <v> Business </v>
      </c>
      <c r="O231" s="27"/>
      <c r="P231" s="27"/>
      <c r="Q231" s="27"/>
      <c r="R231" s="27"/>
      <c r="S231" s="27" t="str">
        <f>IFERROR(__xludf.DUMMYFUNCTION("importxml(C231,""//div[@class='educational-member-detail-body__quote']"")"),"#N/A")</f>
        <v>#N/A</v>
      </c>
      <c r="T231" s="27" t="str">
        <f>IFERROR(__xludf.DUMMYFUNCTION("importxml(C231,""//div[@class='educational-member-detail-body__text']"")"),"#N/A")</f>
        <v>#N/A</v>
      </c>
    </row>
    <row r="232">
      <c r="A232" s="25" t="s">
        <v>26</v>
      </c>
      <c r="B232" s="25">
        <v>227.0</v>
      </c>
      <c r="C232" s="26" t="s">
        <v>551</v>
      </c>
      <c r="D232" s="27" t="str">
        <f>IFERROR(__xludf.DUMMYFUNCTION("importxml(C232,""//div[@class='educational-member-detail-hero__content']//h1[@class='educational-member-detail-hero__title']"")")," Goethe University Frankfurt ")</f>
        <v> Goethe University Frankfurt </v>
      </c>
      <c r="E232" s="27"/>
      <c r="F232" s="25" t="s">
        <v>54</v>
      </c>
      <c r="G232" s="25">
        <v>45072.0</v>
      </c>
      <c r="H232" s="27"/>
      <c r="I232" s="26" t="s">
        <v>552</v>
      </c>
      <c r="J232" s="25" t="s">
        <v>553</v>
      </c>
      <c r="K232" s="25" t="s">
        <v>469</v>
      </c>
      <c r="L232" s="25" t="s">
        <v>554</v>
      </c>
      <c r="M232" s="25" t="s">
        <v>59</v>
      </c>
      <c r="N232" s="31" t="str">
        <f>IFERROR(__xludf.DUMMYFUNCTION("importxml(C232,""//div[@class='educational-member-detail-body__sidebar-school-type-title']"")")," Business ")</f>
        <v> Business </v>
      </c>
      <c r="O232" s="27"/>
      <c r="P232" s="27"/>
      <c r="Q232" s="27"/>
      <c r="R232" s="27"/>
      <c r="S232" s="27" t="str">
        <f>IFERROR(__xludf.DUMMYFUNCTION("importxml(C232,""//div[@class='educational-member-detail-body__quote']"")")," Tradition: Having our origins as one of Germany’s first economics 
faculties, today we are among the largest schools in the country, 
integrating the complete spectrum of Business Administration and Political 
Economics. At the same time, we consider our"&amp;"selves to be an integral part 
of Goethe University, a citizens’ university operated as a foundation under 
public law. Leading-edge research: Our faculty, comprising around 250 
academics, delivers internationally recognized research at the highest 
leve"&amp;"l – research which is characterized by independence and diversity. Our 
commitment to supporting and developing the next generation of academics is 
targeted at leading-edge research, as is our appointment of new 
professorial staff. Excellence in study p"&amp;"rograms: With diverse programs of 
study, we prepare, using modern, cosmopolitan formats, some 5,000 students 
for international careers. The focus here is on sharing research-oriented 
methodological expertise and application-oriented knowledge, empowere"&amp;"d by 
proximity to real-world practice. Our campus, one of the most attractive in 
Europe, offers a pleasant learning atmosphere. Excellence through 
interaction: With our research and teaching, we equip our students with the 
skills and resources to solv"&amp;"e important societal problems. We seek open, 
result-driven interaction and discourse with the political and economic 
establishment and with the broader community. An international approach to 
research and teaching is a central objective of our faculty."&amp;" Accordingly, 
we pursue thriving and interactive relationships with our partners around 
the world. ")</f>
        <v> Tradition: Having our origins as one of Germany’s first economics 
faculties, today we are among the largest schools in the country, 
integrating the complete spectrum of Business Administration and Political 
Economics. At the same time, we consider ourselves to be an integral part 
of Goethe University, a citizens’ university operated as a foundation under 
public law. Leading-edge research: Our faculty, comprising around 250 
academics, delivers internationally recognized research at the highest 
level – research which is characterized by independence and diversity. Our 
commitment to supporting and developing the next generation of academics is 
targeted at leading-edge research, as is our appointment of new 
professorial staff. Excellence in study programs: With diverse programs of 
study, we prepare, using modern, cosmopolitan formats, some 5,000 students 
for international careers. The focus here is on sharing research-oriented 
methodological expertise and application-oriented knowledge, empowered by 
proximity to real-world practice. Our campus, one of the most attractive in 
Europe, offers a pleasant learning atmosphere. Excellence through 
interaction: With our research and teaching, we equip our students with the 
skills and resources to solve important societal problems. We seek open, 
result-driven interaction and discourse with the political and economic 
establishment and with the broader community. An international approach to 
research and teaching is a central objective of our faculty. Accordingly, 
we pursue thriving and interactive relationships with our partners around 
the world. </v>
      </c>
      <c r="T232" s="27" t="str">
        <f>IFERROR(__xludf.DUMMYFUNCTION("importxml(C232,""//div[@class='educational-member-detail-body__text']"")"),"Founded in 1914 by citizens of Frankfurt, Goethe University is home to one 
of the most attractive economics and business faculties in Germany. This 
view is shared not only by the 5,000 students enrolled, but also by the 
numerous national and internatio"&amp;"nal companies that regularly recruit our 
graduates. For our students, the vibrant city in the heart of Europe is the 
ideal place to study, with a rich cultural life and outstanding 
opportunities to start their career in business, public organizations o"&amp;"r 
academia.")</f>
        <v>Founded in 1914 by citizens of Frankfurt, Goethe University is home to one 
of the most attractive economics and business faculties in Germany. This 
view is shared not only by the 5,000 students enrolled, but also by the 
numerous national and international companies that regularly recruit our 
graduates. For our students, the vibrant city in the heart of Europe is the 
ideal place to study, with a rich cultural life and outstanding 
opportunities to start their career in business, public organizations or 
academia.</v>
      </c>
      <c r="U232" s="32" t="str">
        <f>IFERROR(__xludf.DUMMYFUNCTION("""COMPUTED_VALUE"""),"Goethe University offers the following programs:")</f>
        <v>Goethe University offers the following programs:</v>
      </c>
      <c r="V232" s="32" t="str">
        <f>IFERROR(__xludf.DUMMYFUNCTION("""COMPUTED_VALUE"""),"Bachelor of Science in Economics and BusinessBachelor of Science in Business EducationMaster of Science in Business AdministrationMaster of Science in International ManagementMaster of Science in Money and FinanceMaster of Science in International Economi"&amp;"cs and Economic PolicyMaster of Science in Business EducationPh.D. program in Economics, Finance or MarketingMaster of Arts in Finance (parttime executive education)Master in Pharma Business Administration (parttime MBA program)Master in Digital Transform"&amp;"ation Management (parttime MBA program)")</f>
        <v>Bachelor of Science in Economics and BusinessBachelor of Science in Business EducationMaster of Science in Business AdministrationMaster of Science in International ManagementMaster of Science in Money and FinanceMaster of Science in International Economics and Economic PolicyMaster of Science in Business EducationPh.D. program in Economics, Finance or MarketingMaster of Arts in Finance (parttime executive education)Master in Pharma Business Administration (parttime MBA program)Master in Digital Transformation Management (parttime MBA program)</v>
      </c>
      <c r="W232" s="32" t="str">
        <f>IFERROR(__xludf.DUMMYFUNCTION("""COMPUTED_VALUE"""),"If you want to find out more about your study options and Frankfurt, please 
contact us.")</f>
        <v>If you want to find out more about your study options and Frankfurt, please 
contact us.</v>
      </c>
    </row>
    <row r="233">
      <c r="A233" s="25" t="s">
        <v>14</v>
      </c>
      <c r="B233" s="25">
        <v>228.0</v>
      </c>
      <c r="C233" s="26" t="s">
        <v>555</v>
      </c>
      <c r="D233" s="27" t="str">
        <f>IFERROR(__xludf.DUMMYFUNCTION("importxml(C233,""//div[@class='educational-member-detail-hero__content']//h1[@class='educational-member-detail-hero__title']"")")," Gonzaga University ")</f>
        <v> Gonzaga University </v>
      </c>
      <c r="E233" s="27"/>
      <c r="F233" s="25" t="s">
        <v>79</v>
      </c>
      <c r="G233" s="25">
        <v>7381.0</v>
      </c>
      <c r="H233" s="25" t="s">
        <v>55</v>
      </c>
      <c r="I233" s="26" t="s">
        <v>556</v>
      </c>
      <c r="J233" s="25" t="s">
        <v>557</v>
      </c>
      <c r="K233" s="25" t="s">
        <v>83</v>
      </c>
      <c r="L233" s="25" t="s">
        <v>558</v>
      </c>
      <c r="M233" s="25" t="s">
        <v>132</v>
      </c>
      <c r="N233" s="31" t="str">
        <f>IFERROR(__xludf.DUMMYFUNCTION("importxml(C233,""//div[@class='educational-member-detail-body__sidebar-school-type-title']"")")," Business &amp; Accounting ")</f>
        <v> Business &amp; Accounting </v>
      </c>
      <c r="O233" s="25" t="s">
        <v>559</v>
      </c>
      <c r="P233" s="25" t="s">
        <v>559</v>
      </c>
      <c r="Q233" s="27"/>
      <c r="R233" s="25" t="s">
        <v>64</v>
      </c>
      <c r="S233" s="27" t="str">
        <f>IFERROR(__xludf.DUMMYFUNCTION("importxml(C233,""//div[@class='educational-member-detail-body__quote']"")")," We develop professionally competent and intellectually currious graduates 
who exemplify the humansitc, ethical, and moral values of a Jesuit 
institution. We provide a challenging and supportive learning environment, 
with quality student and faculty ma"&amp;"rking our excellence. As part of a 
global environment, we promote relationships with regional, national, and 
international business and scholarly communities. ")</f>
        <v> We develop professionally competent and intellectually currious graduates 
who exemplify the humansitc, ethical, and moral values of a Jesuit 
institution. We provide a challenging and supportive learning environment, 
with quality student and faculty marking our excellence. As part of a 
global environment, we promote relationships with regional, national, and 
international business and scholarly communities. </v>
      </c>
      <c r="T233" s="27" t="str">
        <f>IFERROR(__xludf.DUMMYFUNCTION("importxml(C233,""//div[@class='educational-member-detail-body__text']"")"),"In the School of Business and Administration, we aim to serve as a model of 
excellence in Jesuit business education. Everything we do supports that 
vision: from our bachelor’s and master’s degree programs, to our faculty 
scholarly work, to our communit"&amp;"y engagement.")</f>
        <v>In the School of Business and Administration, we aim to serve as a model of 
excellence in Jesuit business education. Everything we do supports that 
vision: from our bachelor’s and master’s degree programs, to our faculty 
scholarly work, to our community engagement.</v>
      </c>
      <c r="U233" s="32" t="str">
        <f>IFERROR(__xludf.DUMMYFUNCTION("""COMPUTED_VALUE"""),"Our school’s faculty is made up of experienced business leaders and 
accomplished scholars. More than 90 percent of our full-time faculty hold a 
Ph.D. or J.D. They are recognized experts who frequently publish articles 
in industry and academic journals,"&amp;" present their work at national 
conferences, and receive awards for teaching and scholarly achievement in 
their field.")</f>
        <v>Our school’s faculty is made up of experienced business leaders and 
accomplished scholars. More than 90 percent of our full-time faculty hold a 
Ph.D. or J.D. They are recognized experts who frequently publish articles 
in industry and academic journals, present their work at national 
conferences, and receive awards for teaching and scholarly achievement in 
their field.</v>
      </c>
      <c r="V233" s="32" t="str">
        <f>IFERROR(__xludf.DUMMYFUNCTION("""COMPUTED_VALUE"""),"We embody the Gonzaga traditions of service, leadership and the celebration 
of all people in pursuit of the common good. Actively engaged in the 
university and our community, our students, faculty, staff and alumni 
contribute to the local business comm"&amp;"unity and lead meaningful service 
projects benefiting local nonprofits and charitable organizations.")</f>
        <v>We embody the Gonzaga traditions of service, leadership and the celebration 
of all people in pursuit of the common good. Actively engaged in the 
university and our community, our students, faculty, staff and alumni 
contribute to the local business community and lead meaningful service 
projects benefiting local nonprofits and charitable organizations.</v>
      </c>
      <c r="W233" s="32" t="str">
        <f>IFERROR(__xludf.DUMMYFUNCTION("""COMPUTED_VALUE"""),"Our school is located in the Jepson Center—64,000 square feet of 
classrooms, faculty and staff offices, multimedia learning technology, 
computer labs, student lounge and meeting spaces. The building is home to 
The Hogan Center for Entrepreneurship, whe"&amp;"re students and mentors conduct 
online data analysis, research and business planning on new product design 
and entrepreneurial proposals. Jepson also houses The Jack H. Hemmingson 
Finance Lab, a state-of-the art finance lab and stock trading room.")</f>
        <v>Our school is located in the Jepson Center—64,000 square feet of 
classrooms, faculty and staff offices, multimedia learning technology, 
computer labs, student lounge and meeting spaces. The building is home to 
The Hogan Center for Entrepreneurship, where students and mentors conduct 
online data analysis, research and business planning on new product design 
and entrepreneurial proposals. Jepson also houses The Jack H. Hemmingson 
Finance Lab, a state-of-the art finance lab and stock trading room.</v>
      </c>
    </row>
    <row r="234">
      <c r="A234" s="25" t="s">
        <v>26</v>
      </c>
      <c r="B234" s="25">
        <v>229.0</v>
      </c>
      <c r="C234" s="26" t="s">
        <v>560</v>
      </c>
      <c r="D234" s="27" t="str">
        <f>IFERROR(__xludf.DUMMYFUNCTION("importxml(C234,""//div[@class='educational-member-detail-hero__content']//h1[@class='educational-member-detail-hero__title']"")")," Gordon Institute of Business Science, University of Pretoria ")</f>
        <v> Gordon Institute of Business Science, University of Pretoria </v>
      </c>
      <c r="E234" s="27"/>
      <c r="F234" s="25" t="s">
        <v>54</v>
      </c>
      <c r="G234" s="25">
        <v>45299.0</v>
      </c>
      <c r="H234" s="25" t="s">
        <v>55</v>
      </c>
      <c r="I234" s="26" t="s">
        <v>561</v>
      </c>
      <c r="J234" s="25" t="s">
        <v>562</v>
      </c>
      <c r="K234" s="25" t="s">
        <v>563</v>
      </c>
      <c r="L234" s="25" t="s">
        <v>564</v>
      </c>
      <c r="M234" s="25" t="s">
        <v>184</v>
      </c>
      <c r="N234" s="31" t="str">
        <f>IFERROR(__xludf.DUMMYFUNCTION("importxml(C234,""//div[@class='educational-member-detail-body__sidebar-school-type-title']"")")," Business ")</f>
        <v> Business </v>
      </c>
      <c r="O234" s="27"/>
      <c r="P234" s="25" t="s">
        <v>565</v>
      </c>
      <c r="Q234" s="25" t="s">
        <v>74</v>
      </c>
      <c r="R234" s="25" t="s">
        <v>291</v>
      </c>
      <c r="S234" s="27" t="str">
        <f>IFERROR(__xludf.DUMMYFUNCTION("importxml(C234,""//div[@class='educational-member-detail-body__quote']"")")," At GIBS we significantly improve responsible individual and organisational 
performance, primarily in South Africa and increasingly in our broader 
African environment, through high quality business and management education ")</f>
        <v> At GIBS we significantly improve responsible individual and organisational 
performance, primarily in South Africa and increasingly in our broader 
African environment, through high quality business and management education </v>
      </c>
      <c r="T234" s="27" t="str">
        <f>IFERROR(__xludf.DUMMYFUNCTION("importxml(C234,""//div[@class='educational-member-detail-body__text']"")"),"Loading...")</f>
        <v>Loading...</v>
      </c>
    </row>
    <row r="235">
      <c r="A235" s="25" t="s">
        <v>566</v>
      </c>
      <c r="B235" s="25">
        <v>230.0</v>
      </c>
      <c r="C235" s="27"/>
      <c r="D235" s="27" t="str">
        <f>IFERROR(__xludf.DUMMYFUNCTION("importxml(C235,""//div[@class='educational-member-detail-hero__content']//h1[@class='educational-member-detail-hero__title']"")"),"#VALUE!")</f>
        <v>#VALUE!</v>
      </c>
      <c r="E235" s="27"/>
      <c r="F235" s="27"/>
      <c r="G235" s="27"/>
      <c r="H235" s="27"/>
      <c r="I235" s="27"/>
      <c r="J235" s="27"/>
      <c r="K235" s="27"/>
      <c r="L235" s="27"/>
      <c r="M235" s="27"/>
      <c r="N235" s="31" t="str">
        <f>IFERROR(__xludf.DUMMYFUNCTION("importxml(C235,""//div[@class='educational-member-detail-body__sidebar-school-type-title']"")"),"#VALUE!")</f>
        <v>#VALUE!</v>
      </c>
      <c r="O235" s="27"/>
      <c r="P235" s="27"/>
      <c r="Q235" s="27"/>
      <c r="R235" s="27"/>
      <c r="S235" s="27" t="str">
        <f>IFERROR(__xludf.DUMMYFUNCTION("importxml(C235,""//div[@class='educational-member-detail-body__quote']"")"),"#VALUE!")</f>
        <v>#VALUE!</v>
      </c>
      <c r="T235" s="27" t="str">
        <f>IFERROR(__xludf.DUMMYFUNCTION("importxml(C235,""//div[@class='educational-member-detail-body__text']"")"),"#VALUE!")</f>
        <v>#VALUE!</v>
      </c>
    </row>
    <row r="236">
      <c r="A236" s="27"/>
      <c r="B236" s="25">
        <v>231.0</v>
      </c>
      <c r="C236" s="27"/>
      <c r="D236" s="27" t="str">
        <f>IFERROR(__xludf.DUMMYFUNCTION("importxml(C236,""//div[@class='educational-member-detail-hero__content']//h1[@class='educational-member-detail-hero__title']"")"),"#VALUE!")</f>
        <v>#VALUE!</v>
      </c>
      <c r="E236" s="27"/>
      <c r="F236" s="27"/>
      <c r="G236" s="27"/>
      <c r="H236" s="27"/>
      <c r="I236" s="27"/>
      <c r="J236" s="27"/>
      <c r="K236" s="27"/>
      <c r="L236" s="27"/>
      <c r="M236" s="27"/>
      <c r="N236" s="31" t="str">
        <f>IFERROR(__xludf.DUMMYFUNCTION("importxml(C236,""//div[@class='educational-member-detail-body__sidebar-school-type-title']"")"),"#VALUE!")</f>
        <v>#VALUE!</v>
      </c>
      <c r="O236" s="27"/>
      <c r="P236" s="27"/>
      <c r="Q236" s="27"/>
      <c r="R236" s="27"/>
      <c r="S236" s="27" t="str">
        <f>IFERROR(__xludf.DUMMYFUNCTION("importxml(C236,""//div[@class='educational-member-detail-body__quote']"")"),"#VALUE!")</f>
        <v>#VALUE!</v>
      </c>
      <c r="T236" s="27" t="str">
        <f>IFERROR(__xludf.DUMMYFUNCTION("importxml(C236,""//div[@class='educational-member-detail-body__text']"")"),"#VALUE!")</f>
        <v>#VALUE!</v>
      </c>
    </row>
    <row r="237">
      <c r="A237" s="27"/>
      <c r="B237" s="25">
        <v>232.0</v>
      </c>
      <c r="C237" s="27"/>
      <c r="D237" s="27" t="str">
        <f>IFERROR(__xludf.DUMMYFUNCTION("importxml(C237,""//div[@class='educational-member-detail-hero__content']//h1[@class='educational-member-detail-hero__title']"")"),"#VALUE!")</f>
        <v>#VALUE!</v>
      </c>
      <c r="E237" s="27"/>
      <c r="F237" s="27"/>
      <c r="G237" s="27"/>
      <c r="H237" s="27"/>
      <c r="I237" s="27"/>
      <c r="J237" s="27"/>
      <c r="K237" s="27"/>
      <c r="L237" s="27"/>
      <c r="M237" s="27"/>
      <c r="N237" s="31" t="str">
        <f>IFERROR(__xludf.DUMMYFUNCTION("importxml(C237,""//div[@class='educational-member-detail-body__sidebar-school-type-title']"")"),"#VALUE!")</f>
        <v>#VALUE!</v>
      </c>
      <c r="O237" s="27"/>
      <c r="P237" s="27"/>
      <c r="Q237" s="27"/>
      <c r="R237" s="27"/>
      <c r="S237" s="27" t="str">
        <f>IFERROR(__xludf.DUMMYFUNCTION("importxml(C237,""//div[@class='educational-member-detail-body__quote']"")"),"#VALUE!")</f>
        <v>#VALUE!</v>
      </c>
      <c r="T237" s="27" t="str">
        <f>IFERROR(__xludf.DUMMYFUNCTION("importxml(C237,""//div[@class='educational-member-detail-body__text']"")"),"#VALUE!")</f>
        <v>#VALUE!</v>
      </c>
    </row>
    <row r="238">
      <c r="A238" s="27"/>
      <c r="B238" s="25">
        <v>233.0</v>
      </c>
      <c r="C238" s="27"/>
      <c r="D238" s="27" t="str">
        <f>IFERROR(__xludf.DUMMYFUNCTION("importxml(C238,""//div[@class='educational-member-detail-hero__content']//h1[@class='educational-member-detail-hero__title']"")"),"#VALUE!")</f>
        <v>#VALUE!</v>
      </c>
      <c r="E238" s="27"/>
      <c r="F238" s="27"/>
      <c r="G238" s="27"/>
      <c r="H238" s="27"/>
      <c r="I238" s="27"/>
      <c r="J238" s="27"/>
      <c r="K238" s="27"/>
      <c r="L238" s="27"/>
      <c r="M238" s="27"/>
      <c r="N238" s="31" t="str">
        <f>IFERROR(__xludf.DUMMYFUNCTION("importxml(C238,""//div[@class='educational-member-detail-body__sidebar-school-type-title']"")"),"#VALUE!")</f>
        <v>#VALUE!</v>
      </c>
      <c r="O238" s="27"/>
      <c r="P238" s="27"/>
      <c r="Q238" s="27"/>
      <c r="R238" s="27"/>
      <c r="S238" s="27" t="str">
        <f>IFERROR(__xludf.DUMMYFUNCTION("importxml(C238,""//div[@class='educational-member-detail-body__quote']"")"),"#VALUE!")</f>
        <v>#VALUE!</v>
      </c>
      <c r="T238" s="27" t="str">
        <f>IFERROR(__xludf.DUMMYFUNCTION("importxml(C238,""//div[@class='educational-member-detail-body__text']"")"),"#VALUE!")</f>
        <v>#VALUE!</v>
      </c>
    </row>
    <row r="239">
      <c r="A239" s="27"/>
      <c r="B239" s="25">
        <v>234.0</v>
      </c>
      <c r="C239" s="27"/>
      <c r="D239" s="27" t="str">
        <f>IFERROR(__xludf.DUMMYFUNCTION("importxml(C239,""//div[@class='educational-member-detail-hero__content']//h1[@class='educational-member-detail-hero__title']"")"),"#VALUE!")</f>
        <v>#VALUE!</v>
      </c>
      <c r="E239" s="27"/>
      <c r="F239" s="27"/>
      <c r="G239" s="27"/>
      <c r="H239" s="27"/>
      <c r="I239" s="27"/>
      <c r="J239" s="27"/>
      <c r="K239" s="27"/>
      <c r="L239" s="27"/>
      <c r="M239" s="27"/>
      <c r="N239" s="31" t="str">
        <f>IFERROR(__xludf.DUMMYFUNCTION("importxml(C239,""//div[@class='educational-member-detail-body__sidebar-school-type-title']"")"),"#VALUE!")</f>
        <v>#VALUE!</v>
      </c>
      <c r="O239" s="27"/>
      <c r="P239" s="27"/>
      <c r="Q239" s="27"/>
      <c r="R239" s="27"/>
      <c r="S239" s="27" t="str">
        <f>IFERROR(__xludf.DUMMYFUNCTION("importxml(C239,""//div[@class='educational-member-detail-body__quote']"")"),"#VALUE!")</f>
        <v>#VALUE!</v>
      </c>
      <c r="T239" s="27" t="str">
        <f>IFERROR(__xludf.DUMMYFUNCTION("importxml(C239,""//div[@class='educational-member-detail-body__text']"")"),"#VALUE!")</f>
        <v>#VALUE!</v>
      </c>
    </row>
    <row r="240">
      <c r="A240" s="27"/>
      <c r="B240" s="25">
        <v>235.0</v>
      </c>
      <c r="C240" s="27"/>
      <c r="D240" s="27" t="str">
        <f>IFERROR(__xludf.DUMMYFUNCTION("importxml(C240,""//div[@class='educational-member-detail-hero__content']//h1[@class='educational-member-detail-hero__title']"")"),"#VALUE!")</f>
        <v>#VALUE!</v>
      </c>
      <c r="E240" s="27"/>
      <c r="F240" s="27"/>
      <c r="G240" s="27"/>
      <c r="H240" s="27"/>
      <c r="I240" s="27"/>
      <c r="J240" s="27"/>
      <c r="K240" s="27"/>
      <c r="L240" s="27"/>
      <c r="M240" s="27"/>
      <c r="N240" s="31" t="str">
        <f>IFERROR(__xludf.DUMMYFUNCTION("importxml(C240,""//div[@class='educational-member-detail-body__sidebar-school-type-title']"")"),"#VALUE!")</f>
        <v>#VALUE!</v>
      </c>
      <c r="O240" s="27"/>
      <c r="P240" s="27"/>
      <c r="Q240" s="27"/>
      <c r="R240" s="27"/>
      <c r="S240" s="27" t="str">
        <f>IFERROR(__xludf.DUMMYFUNCTION("importxml(C240,""//div[@class='educational-member-detail-body__quote']"")"),"#VALUE!")</f>
        <v>#VALUE!</v>
      </c>
      <c r="T240" s="27" t="str">
        <f>IFERROR(__xludf.DUMMYFUNCTION("importxml(C240,""//div[@class='educational-member-detail-body__text']"")"),"#VALUE!")</f>
        <v>#VALUE!</v>
      </c>
    </row>
    <row r="241">
      <c r="A241" s="27"/>
      <c r="B241" s="25">
        <v>236.0</v>
      </c>
      <c r="C241" s="27"/>
      <c r="D241" s="27" t="str">
        <f>IFERROR(__xludf.DUMMYFUNCTION("importxml(C241,""//div[@class='educational-member-detail-hero__content']//h1[@class='educational-member-detail-hero__title']"")"),"#VALUE!")</f>
        <v>#VALUE!</v>
      </c>
      <c r="E241" s="27"/>
      <c r="F241" s="27"/>
      <c r="G241" s="27"/>
      <c r="H241" s="27"/>
      <c r="I241" s="27"/>
      <c r="J241" s="27"/>
      <c r="K241" s="27"/>
      <c r="L241" s="27"/>
      <c r="M241" s="27"/>
      <c r="N241" s="31" t="str">
        <f>IFERROR(__xludf.DUMMYFUNCTION("importxml(C241,""//div[@class='educational-member-detail-body__sidebar-school-type-title']"")"),"#VALUE!")</f>
        <v>#VALUE!</v>
      </c>
      <c r="O241" s="27"/>
      <c r="P241" s="27"/>
      <c r="Q241" s="27"/>
      <c r="R241" s="27"/>
      <c r="S241" s="27" t="str">
        <f>IFERROR(__xludf.DUMMYFUNCTION("importxml(C241,""//div[@class='educational-member-detail-body__quote']"")"),"#VALUE!")</f>
        <v>#VALUE!</v>
      </c>
      <c r="T241" s="27" t="str">
        <f>IFERROR(__xludf.DUMMYFUNCTION("importxml(C241,""//div[@class='educational-member-detail-body__text']"")"),"#VALUE!")</f>
        <v>#VALUE!</v>
      </c>
    </row>
    <row r="242">
      <c r="A242" s="27"/>
      <c r="B242" s="25">
        <v>237.0</v>
      </c>
      <c r="C242" s="27"/>
      <c r="D242" s="27" t="str">
        <f>IFERROR(__xludf.DUMMYFUNCTION("importxml(C242,""//div[@class='educational-member-detail-hero__content']//h1[@class='educational-member-detail-hero__title']"")"),"#VALUE!")</f>
        <v>#VALUE!</v>
      </c>
      <c r="E242" s="27"/>
      <c r="F242" s="27"/>
      <c r="G242" s="27"/>
      <c r="H242" s="27"/>
      <c r="I242" s="27"/>
      <c r="J242" s="27"/>
      <c r="K242" s="27"/>
      <c r="L242" s="27"/>
      <c r="M242" s="27"/>
      <c r="N242" s="31" t="str">
        <f>IFERROR(__xludf.DUMMYFUNCTION("importxml(C242,""//div[@class='educational-member-detail-body__sidebar-school-type-title']"")"),"#VALUE!")</f>
        <v>#VALUE!</v>
      </c>
      <c r="O242" s="27"/>
      <c r="P242" s="27"/>
      <c r="Q242" s="27"/>
      <c r="R242" s="27"/>
      <c r="S242" s="27" t="str">
        <f>IFERROR(__xludf.DUMMYFUNCTION("importxml(C242,""//div[@class='educational-member-detail-body__quote']"")"),"#VALUE!")</f>
        <v>#VALUE!</v>
      </c>
      <c r="T242" s="27" t="str">
        <f>IFERROR(__xludf.DUMMYFUNCTION("importxml(C242,""//div[@class='educational-member-detail-body__text']"")"),"#VALUE!")</f>
        <v>#VALUE!</v>
      </c>
    </row>
    <row r="243">
      <c r="A243" s="27"/>
      <c r="B243" s="25">
        <v>238.0</v>
      </c>
      <c r="C243" s="27"/>
      <c r="D243" s="27" t="str">
        <f>IFERROR(__xludf.DUMMYFUNCTION("importxml(C243,""//div[@class='educational-member-detail-hero__content']//h1[@class='educational-member-detail-hero__title']"")"),"#VALUE!")</f>
        <v>#VALUE!</v>
      </c>
      <c r="E243" s="27"/>
      <c r="F243" s="27"/>
      <c r="G243" s="27"/>
      <c r="H243" s="27"/>
      <c r="I243" s="27"/>
      <c r="J243" s="27"/>
      <c r="K243" s="27"/>
      <c r="L243" s="27"/>
      <c r="M243" s="27"/>
      <c r="N243" s="31" t="str">
        <f>IFERROR(__xludf.DUMMYFUNCTION("importxml(C243,""//div[@class='educational-member-detail-body__sidebar-school-type-title']"")"),"#VALUE!")</f>
        <v>#VALUE!</v>
      </c>
      <c r="O243" s="27"/>
      <c r="P243" s="27"/>
      <c r="Q243" s="27"/>
      <c r="R243" s="27"/>
      <c r="S243" s="27" t="str">
        <f>IFERROR(__xludf.DUMMYFUNCTION("importxml(C243,""//div[@class='educational-member-detail-body__quote']"")"),"#VALUE!")</f>
        <v>#VALUE!</v>
      </c>
      <c r="T243" s="27" t="str">
        <f>IFERROR(__xludf.DUMMYFUNCTION("importxml(C243,""//div[@class='educational-member-detail-body__text']"")"),"#VALUE!")</f>
        <v>#VALUE!</v>
      </c>
    </row>
    <row r="244">
      <c r="A244" s="27"/>
      <c r="B244" s="25">
        <v>239.0</v>
      </c>
      <c r="C244" s="27"/>
      <c r="D244" s="27" t="str">
        <f>IFERROR(__xludf.DUMMYFUNCTION("importxml(C244,""//div[@class='educational-member-detail-hero__content']//h1[@class='educational-member-detail-hero__title']"")"),"#VALUE!")</f>
        <v>#VALUE!</v>
      </c>
      <c r="E244" s="27"/>
      <c r="F244" s="27"/>
      <c r="G244" s="27"/>
      <c r="H244" s="27"/>
      <c r="I244" s="27"/>
      <c r="J244" s="27"/>
      <c r="K244" s="27"/>
      <c r="L244" s="27"/>
      <c r="M244" s="27"/>
      <c r="N244" s="31" t="str">
        <f>IFERROR(__xludf.DUMMYFUNCTION("importxml(C244,""//div[@class='educational-member-detail-body__sidebar-school-type-title']"")"),"#VALUE!")</f>
        <v>#VALUE!</v>
      </c>
      <c r="O244" s="27"/>
      <c r="P244" s="27"/>
      <c r="Q244" s="27"/>
      <c r="R244" s="27"/>
      <c r="S244" s="27" t="str">
        <f>IFERROR(__xludf.DUMMYFUNCTION("importxml(C244,""//div[@class='educational-member-detail-body__quote']"")"),"#VALUE!")</f>
        <v>#VALUE!</v>
      </c>
      <c r="T244" s="27" t="str">
        <f>IFERROR(__xludf.DUMMYFUNCTION("importxml(C244,""//div[@class='educational-member-detail-body__text']"")"),"#VALUE!")</f>
        <v>#VALUE!</v>
      </c>
    </row>
    <row r="245">
      <c r="A245" s="27"/>
      <c r="B245" s="25">
        <v>240.0</v>
      </c>
      <c r="C245" s="27"/>
      <c r="D245" s="27" t="str">
        <f>IFERROR(__xludf.DUMMYFUNCTION("importxml(C245,""//div[@class='educational-member-detail-hero__content']//h1[@class='educational-member-detail-hero__title']"")"),"#VALUE!")</f>
        <v>#VALUE!</v>
      </c>
      <c r="E245" s="27"/>
      <c r="F245" s="27"/>
      <c r="G245" s="27"/>
      <c r="H245" s="27"/>
      <c r="I245" s="27"/>
      <c r="J245" s="27"/>
      <c r="K245" s="27"/>
      <c r="L245" s="27"/>
      <c r="M245" s="27"/>
      <c r="N245" s="31" t="str">
        <f>IFERROR(__xludf.DUMMYFUNCTION("importxml(C245,""//div[@class='educational-member-detail-body__sidebar-school-type-title']"")"),"#VALUE!")</f>
        <v>#VALUE!</v>
      </c>
      <c r="O245" s="27"/>
      <c r="P245" s="27"/>
      <c r="Q245" s="27"/>
      <c r="R245" s="27"/>
      <c r="S245" s="27" t="str">
        <f>IFERROR(__xludf.DUMMYFUNCTION("importxml(C245,""//div[@class='educational-member-detail-body__quote']"")"),"#VALUE!")</f>
        <v>#VALUE!</v>
      </c>
      <c r="T245" s="27" t="str">
        <f>IFERROR(__xludf.DUMMYFUNCTION("importxml(C245,""//div[@class='educational-member-detail-body__text']"")"),"#VALUE!")</f>
        <v>#VALUE!</v>
      </c>
    </row>
    <row r="246">
      <c r="A246" s="27"/>
      <c r="B246" s="25">
        <v>241.0</v>
      </c>
      <c r="C246" s="27"/>
      <c r="D246" s="27" t="str">
        <f>IFERROR(__xludf.DUMMYFUNCTION("importxml(C246,""//div[@class='educational-member-detail-hero__content']//h1[@class='educational-member-detail-hero__title']"")"),"#VALUE!")</f>
        <v>#VALUE!</v>
      </c>
      <c r="E246" s="27"/>
      <c r="F246" s="27"/>
      <c r="G246" s="27"/>
      <c r="H246" s="27"/>
      <c r="I246" s="27"/>
      <c r="J246" s="27"/>
      <c r="K246" s="27"/>
      <c r="L246" s="27"/>
      <c r="M246" s="27"/>
      <c r="N246" s="31" t="str">
        <f>IFERROR(__xludf.DUMMYFUNCTION("importxml(C246,""//div[@class='educational-member-detail-body__sidebar-school-type-title']"")"),"#VALUE!")</f>
        <v>#VALUE!</v>
      </c>
      <c r="O246" s="27"/>
      <c r="P246" s="27"/>
      <c r="Q246" s="27"/>
      <c r="R246" s="27"/>
      <c r="S246" s="27" t="str">
        <f>IFERROR(__xludf.DUMMYFUNCTION("importxml(C246,""//div[@class='educational-member-detail-body__quote']"")"),"#VALUE!")</f>
        <v>#VALUE!</v>
      </c>
      <c r="T246" s="27" t="str">
        <f>IFERROR(__xludf.DUMMYFUNCTION("importxml(C246,""//div[@class='educational-member-detail-body__text']"")"),"#VALUE!")</f>
        <v>#VALUE!</v>
      </c>
    </row>
    <row r="247">
      <c r="A247" s="27"/>
      <c r="B247" s="25">
        <v>242.0</v>
      </c>
      <c r="C247" s="27"/>
      <c r="D247" s="27" t="str">
        <f>IFERROR(__xludf.DUMMYFUNCTION("importxml(C247,""//div[@class='educational-member-detail-hero__content']//h1[@class='educational-member-detail-hero__title']"")"),"#VALUE!")</f>
        <v>#VALUE!</v>
      </c>
      <c r="E247" s="27"/>
      <c r="F247" s="27"/>
      <c r="G247" s="27"/>
      <c r="H247" s="27"/>
      <c r="I247" s="27"/>
      <c r="J247" s="27"/>
      <c r="K247" s="27"/>
      <c r="L247" s="27"/>
      <c r="M247" s="27"/>
      <c r="N247" s="31" t="str">
        <f>IFERROR(__xludf.DUMMYFUNCTION("importxml(C247,""//div[@class='educational-member-detail-body__sidebar-school-type-title']"")"),"#VALUE!")</f>
        <v>#VALUE!</v>
      </c>
      <c r="O247" s="27"/>
      <c r="P247" s="27"/>
      <c r="Q247" s="27"/>
      <c r="R247" s="27"/>
      <c r="S247" s="27" t="str">
        <f>IFERROR(__xludf.DUMMYFUNCTION("importxml(C247,""//div[@class='educational-member-detail-body__quote']"")"),"#VALUE!")</f>
        <v>#VALUE!</v>
      </c>
      <c r="T247" s="27" t="str">
        <f>IFERROR(__xludf.DUMMYFUNCTION("importxml(C247,""//div[@class='educational-member-detail-body__text']"")"),"#VALUE!")</f>
        <v>#VALUE!</v>
      </c>
    </row>
    <row r="248">
      <c r="A248" s="27"/>
      <c r="B248" s="25">
        <v>243.0</v>
      </c>
      <c r="C248" s="27"/>
      <c r="D248" s="27" t="str">
        <f>IFERROR(__xludf.DUMMYFUNCTION("importxml(C248,""//div[@class='educational-member-detail-hero__content']//h1[@class='educational-member-detail-hero__title']"")"),"#VALUE!")</f>
        <v>#VALUE!</v>
      </c>
      <c r="E248" s="27"/>
      <c r="F248" s="27"/>
      <c r="G248" s="27"/>
      <c r="H248" s="27"/>
      <c r="I248" s="27"/>
      <c r="J248" s="27"/>
      <c r="K248" s="27"/>
      <c r="L248" s="27"/>
      <c r="M248" s="27"/>
      <c r="N248" s="31" t="str">
        <f>IFERROR(__xludf.DUMMYFUNCTION("importxml(C248,""//div[@class='educational-member-detail-body__sidebar-school-type-title']"")"),"#VALUE!")</f>
        <v>#VALUE!</v>
      </c>
      <c r="O248" s="27"/>
      <c r="P248" s="27"/>
      <c r="Q248" s="27"/>
      <c r="R248" s="27"/>
      <c r="S248" s="27" t="str">
        <f>IFERROR(__xludf.DUMMYFUNCTION("importxml(C248,""//div[@class='educational-member-detail-body__quote']"")"),"#VALUE!")</f>
        <v>#VALUE!</v>
      </c>
      <c r="T248" s="27" t="str">
        <f>IFERROR(__xludf.DUMMYFUNCTION("importxml(C248,""//div[@class='educational-member-detail-body__text']"")"),"#VALUE!")</f>
        <v>#VALUE!</v>
      </c>
    </row>
    <row r="249">
      <c r="A249" s="27"/>
      <c r="B249" s="25">
        <v>244.0</v>
      </c>
      <c r="C249" s="27"/>
      <c r="D249" s="27" t="str">
        <f>IFERROR(__xludf.DUMMYFUNCTION("importxml(C249,""//div[@class='educational-member-detail-hero__content']//h1[@class='educational-member-detail-hero__title']"")"),"#VALUE!")</f>
        <v>#VALUE!</v>
      </c>
      <c r="E249" s="27"/>
      <c r="F249" s="27"/>
      <c r="G249" s="27"/>
      <c r="H249" s="27"/>
      <c r="I249" s="27"/>
      <c r="J249" s="27"/>
      <c r="K249" s="27"/>
      <c r="L249" s="27"/>
      <c r="M249" s="27"/>
      <c r="N249" s="31" t="str">
        <f>IFERROR(__xludf.DUMMYFUNCTION("importxml(C249,""//div[@class='educational-member-detail-body__sidebar-school-type-title']"")"),"#VALUE!")</f>
        <v>#VALUE!</v>
      </c>
      <c r="O249" s="27"/>
      <c r="P249" s="27"/>
      <c r="Q249" s="27"/>
      <c r="R249" s="27"/>
      <c r="S249" s="27" t="str">
        <f>IFERROR(__xludf.DUMMYFUNCTION("importxml(C249,""//div[@class='educational-member-detail-body__quote']"")"),"#VALUE!")</f>
        <v>#VALUE!</v>
      </c>
      <c r="T249" s="27" t="str">
        <f>IFERROR(__xludf.DUMMYFUNCTION("importxml(C249,""//div[@class='educational-member-detail-body__text']"")"),"#VALUE!")</f>
        <v>#VALUE!</v>
      </c>
    </row>
    <row r="250">
      <c r="A250" s="27"/>
      <c r="B250" s="25">
        <v>245.0</v>
      </c>
      <c r="C250" s="27"/>
      <c r="D250" s="27" t="str">
        <f>IFERROR(__xludf.DUMMYFUNCTION("importxml(C250,""//div[@class='educational-member-detail-hero__content']//h1[@class='educational-member-detail-hero__title']"")"),"#VALUE!")</f>
        <v>#VALUE!</v>
      </c>
      <c r="E250" s="27"/>
      <c r="F250" s="27"/>
      <c r="G250" s="27"/>
      <c r="H250" s="27"/>
      <c r="I250" s="27"/>
      <c r="J250" s="27"/>
      <c r="K250" s="27"/>
      <c r="L250" s="27"/>
      <c r="M250" s="27"/>
      <c r="N250" s="31" t="str">
        <f>IFERROR(__xludf.DUMMYFUNCTION("importxml(C250,""//div[@class='educational-member-detail-body__sidebar-school-type-title']"")"),"#VALUE!")</f>
        <v>#VALUE!</v>
      </c>
      <c r="O250" s="27"/>
      <c r="P250" s="27"/>
      <c r="Q250" s="27"/>
      <c r="R250" s="27"/>
      <c r="S250" s="27" t="str">
        <f>IFERROR(__xludf.DUMMYFUNCTION("importxml(C250,""//div[@class='educational-member-detail-body__quote']"")"),"#VALUE!")</f>
        <v>#VALUE!</v>
      </c>
      <c r="T250" s="27" t="str">
        <f>IFERROR(__xludf.DUMMYFUNCTION("importxml(C250,""//div[@class='educational-member-detail-body__text']"")"),"#VALUE!")</f>
        <v>#VALUE!</v>
      </c>
    </row>
    <row r="251">
      <c r="A251" s="27"/>
      <c r="B251" s="25">
        <v>246.0</v>
      </c>
      <c r="C251" s="27"/>
      <c r="D251" s="27" t="str">
        <f>IFERROR(__xludf.DUMMYFUNCTION("importxml(C251,""//div[@class='educational-member-detail-hero__content']//h1[@class='educational-member-detail-hero__title']"")"),"#VALUE!")</f>
        <v>#VALUE!</v>
      </c>
      <c r="E251" s="27"/>
      <c r="F251" s="27"/>
      <c r="G251" s="27"/>
      <c r="H251" s="27"/>
      <c r="I251" s="27"/>
      <c r="J251" s="27"/>
      <c r="K251" s="27"/>
      <c r="L251" s="27"/>
      <c r="M251" s="27"/>
      <c r="N251" s="31" t="str">
        <f>IFERROR(__xludf.DUMMYFUNCTION("importxml(C251,""//div[@class='educational-member-detail-body__sidebar-school-type-title']"")"),"#VALUE!")</f>
        <v>#VALUE!</v>
      </c>
      <c r="O251" s="27"/>
      <c r="P251" s="27"/>
      <c r="Q251" s="27"/>
      <c r="R251" s="27"/>
      <c r="S251" s="27" t="str">
        <f>IFERROR(__xludf.DUMMYFUNCTION("importxml(C251,""//div[@class='educational-member-detail-body__quote']"")"),"#VALUE!")</f>
        <v>#VALUE!</v>
      </c>
      <c r="T251" s="27" t="str">
        <f>IFERROR(__xludf.DUMMYFUNCTION("importxml(C251,""//div[@class='educational-member-detail-body__text']"")"),"#VALUE!")</f>
        <v>#VALUE!</v>
      </c>
    </row>
    <row r="252">
      <c r="A252" s="27"/>
      <c r="B252" s="25">
        <v>247.0</v>
      </c>
      <c r="C252" s="27"/>
      <c r="D252" s="27" t="str">
        <f>IFERROR(__xludf.DUMMYFUNCTION("importxml(C252,""//div[@class='educational-member-detail-hero__content']//h1[@class='educational-member-detail-hero__title']"")"),"#VALUE!")</f>
        <v>#VALUE!</v>
      </c>
      <c r="E252" s="27"/>
      <c r="F252" s="27"/>
      <c r="G252" s="27"/>
      <c r="H252" s="27"/>
      <c r="I252" s="27"/>
      <c r="J252" s="27"/>
      <c r="K252" s="27"/>
      <c r="L252" s="27"/>
      <c r="M252" s="27"/>
      <c r="N252" s="31" t="str">
        <f>IFERROR(__xludf.DUMMYFUNCTION("importxml(C252,""//div[@class='educational-member-detail-body__sidebar-school-type-title']"")"),"#VALUE!")</f>
        <v>#VALUE!</v>
      </c>
      <c r="O252" s="27"/>
      <c r="P252" s="27"/>
      <c r="Q252" s="27"/>
      <c r="R252" s="27"/>
      <c r="S252" s="27" t="str">
        <f>IFERROR(__xludf.DUMMYFUNCTION("importxml(C252,""//div[@class='educational-member-detail-body__quote']"")"),"#VALUE!")</f>
        <v>#VALUE!</v>
      </c>
      <c r="T252" s="27" t="str">
        <f>IFERROR(__xludf.DUMMYFUNCTION("importxml(C252,""//div[@class='educational-member-detail-body__text']"")"),"#VALUE!")</f>
        <v>#VALUE!</v>
      </c>
    </row>
    <row r="253">
      <c r="A253" s="27"/>
      <c r="B253" s="25">
        <v>248.0</v>
      </c>
      <c r="C253" s="27"/>
      <c r="D253" s="27" t="str">
        <f>IFERROR(__xludf.DUMMYFUNCTION("importxml(C253,""//div[@class='educational-member-detail-hero__content']//h1[@class='educational-member-detail-hero__title']"")"),"#VALUE!")</f>
        <v>#VALUE!</v>
      </c>
      <c r="E253" s="27"/>
      <c r="F253" s="27"/>
      <c r="G253" s="27"/>
      <c r="H253" s="27"/>
      <c r="I253" s="27"/>
      <c r="J253" s="27"/>
      <c r="K253" s="27"/>
      <c r="L253" s="27"/>
      <c r="M253" s="27"/>
      <c r="N253" s="31" t="str">
        <f>IFERROR(__xludf.DUMMYFUNCTION("importxml(C253,""//div[@class='educational-member-detail-body__sidebar-school-type-title']"")"),"#VALUE!")</f>
        <v>#VALUE!</v>
      </c>
      <c r="O253" s="27"/>
      <c r="P253" s="27"/>
      <c r="Q253" s="27"/>
      <c r="R253" s="27"/>
      <c r="S253" s="27" t="str">
        <f>IFERROR(__xludf.DUMMYFUNCTION("importxml(C253,""//div[@class='educational-member-detail-body__quote']"")"),"#VALUE!")</f>
        <v>#VALUE!</v>
      </c>
      <c r="T253" s="27" t="str">
        <f>IFERROR(__xludf.DUMMYFUNCTION("importxml(C253,""//div[@class='educational-member-detail-body__text']"")"),"#VALUE!")</f>
        <v>#VALUE!</v>
      </c>
    </row>
    <row r="254">
      <c r="A254" s="27"/>
      <c r="B254" s="25">
        <v>249.0</v>
      </c>
      <c r="C254" s="27"/>
      <c r="D254" s="27" t="str">
        <f>IFERROR(__xludf.DUMMYFUNCTION("importxml(C254,""//div[@class='educational-member-detail-hero__content']//h1[@class='educational-member-detail-hero__title']"")"),"#VALUE!")</f>
        <v>#VALUE!</v>
      </c>
      <c r="E254" s="27"/>
      <c r="F254" s="27"/>
      <c r="G254" s="27"/>
      <c r="H254" s="27"/>
      <c r="I254" s="27"/>
      <c r="J254" s="27"/>
      <c r="K254" s="27"/>
      <c r="L254" s="27"/>
      <c r="M254" s="27"/>
      <c r="N254" s="31" t="str">
        <f>IFERROR(__xludf.DUMMYFUNCTION("importxml(C254,""//div[@class='educational-member-detail-body__sidebar-school-type-title']"")"),"#VALUE!")</f>
        <v>#VALUE!</v>
      </c>
      <c r="O254" s="27"/>
      <c r="P254" s="27"/>
      <c r="Q254" s="27"/>
      <c r="R254" s="27"/>
      <c r="S254" s="27" t="str">
        <f>IFERROR(__xludf.DUMMYFUNCTION("importxml(C254,""//div[@class='educational-member-detail-body__quote']"")"),"#VALUE!")</f>
        <v>#VALUE!</v>
      </c>
      <c r="T254" s="27" t="str">
        <f>IFERROR(__xludf.DUMMYFUNCTION("importxml(C254,""//div[@class='educational-member-detail-body__text']"")"),"#VALUE!")</f>
        <v>#VALUE!</v>
      </c>
    </row>
    <row r="255">
      <c r="A255" s="27"/>
      <c r="B255" s="25">
        <v>250.0</v>
      </c>
      <c r="C255" s="27"/>
      <c r="D255" s="27" t="str">
        <f>IFERROR(__xludf.DUMMYFUNCTION("importxml(C255,""//div[@class='educational-member-detail-hero__content']//h1[@class='educational-member-detail-hero__title']"")"),"#VALUE!")</f>
        <v>#VALUE!</v>
      </c>
      <c r="E255" s="27"/>
      <c r="F255" s="27"/>
      <c r="G255" s="27"/>
      <c r="H255" s="27"/>
      <c r="I255" s="27"/>
      <c r="J255" s="27"/>
      <c r="K255" s="27"/>
      <c r="L255" s="27"/>
      <c r="M255" s="27"/>
      <c r="N255" s="31" t="str">
        <f>IFERROR(__xludf.DUMMYFUNCTION("importxml(C255,""//div[@class='educational-member-detail-body__sidebar-school-type-title']"")"),"#VALUE!")</f>
        <v>#VALUE!</v>
      </c>
      <c r="O255" s="27"/>
      <c r="P255" s="27"/>
      <c r="Q255" s="27"/>
      <c r="R255" s="27"/>
      <c r="S255" s="27" t="str">
        <f>IFERROR(__xludf.DUMMYFUNCTION("importxml(C255,""//div[@class='educational-member-detail-body__quote']"")"),"#VALUE!")</f>
        <v>#VALUE!</v>
      </c>
      <c r="T255" s="27" t="str">
        <f>IFERROR(__xludf.DUMMYFUNCTION("importxml(C255,""//div[@class='educational-member-detail-body__text']"")"),"#VALUE!")</f>
        <v>#VALUE!</v>
      </c>
    </row>
    <row r="256">
      <c r="A256" s="27"/>
      <c r="B256" s="25">
        <v>251.0</v>
      </c>
      <c r="C256" s="27"/>
      <c r="D256" s="27" t="str">
        <f>IFERROR(__xludf.DUMMYFUNCTION("importxml(C256,""//div[@class='educational-member-detail-hero__content']//h1[@class='educational-member-detail-hero__title']"")"),"#VALUE!")</f>
        <v>#VALUE!</v>
      </c>
      <c r="E256" s="27"/>
      <c r="F256" s="27"/>
      <c r="G256" s="27"/>
      <c r="H256" s="27"/>
      <c r="I256" s="27"/>
      <c r="J256" s="27"/>
      <c r="K256" s="27"/>
      <c r="L256" s="27"/>
      <c r="M256" s="27"/>
      <c r="N256" s="31" t="str">
        <f>IFERROR(__xludf.DUMMYFUNCTION("importxml(C256,""//div[@class='educational-member-detail-body__sidebar-school-type-title']"")"),"#VALUE!")</f>
        <v>#VALUE!</v>
      </c>
      <c r="O256" s="27"/>
      <c r="P256" s="27"/>
      <c r="Q256" s="27"/>
      <c r="R256" s="27"/>
      <c r="S256" s="27" t="str">
        <f>IFERROR(__xludf.DUMMYFUNCTION("importxml(C256,""//div[@class='educational-member-detail-body__quote']"")"),"#VALUE!")</f>
        <v>#VALUE!</v>
      </c>
      <c r="T256" s="27" t="str">
        <f>IFERROR(__xludf.DUMMYFUNCTION("importxml(C256,""//div[@class='educational-member-detail-body__text']"")"),"#VALUE!")</f>
        <v>#VALUE!</v>
      </c>
    </row>
    <row r="257">
      <c r="A257" s="27"/>
      <c r="B257" s="25">
        <v>252.0</v>
      </c>
      <c r="C257" s="27"/>
      <c r="D257" s="27" t="str">
        <f>IFERROR(__xludf.DUMMYFUNCTION("importxml(C257,""//div[@class='educational-member-detail-hero__content']//h1[@class='educational-member-detail-hero__title']"")"),"#VALUE!")</f>
        <v>#VALUE!</v>
      </c>
      <c r="E257" s="27"/>
      <c r="F257" s="27"/>
      <c r="G257" s="27"/>
      <c r="H257" s="27"/>
      <c r="I257" s="27"/>
      <c r="J257" s="27"/>
      <c r="K257" s="27"/>
      <c r="L257" s="27"/>
      <c r="M257" s="27"/>
      <c r="N257" s="31" t="str">
        <f>IFERROR(__xludf.DUMMYFUNCTION("importxml(C257,""//div[@class='educational-member-detail-body__sidebar-school-type-title']"")"),"#VALUE!")</f>
        <v>#VALUE!</v>
      </c>
      <c r="O257" s="27"/>
      <c r="P257" s="27"/>
      <c r="Q257" s="27"/>
      <c r="R257" s="27"/>
      <c r="S257" s="27" t="str">
        <f>IFERROR(__xludf.DUMMYFUNCTION("importxml(C257,""//div[@class='educational-member-detail-body__quote']"")"),"#VALUE!")</f>
        <v>#VALUE!</v>
      </c>
      <c r="T257" s="27" t="str">
        <f>IFERROR(__xludf.DUMMYFUNCTION("importxml(C257,""//div[@class='educational-member-detail-body__text']"")"),"#VALUE!")</f>
        <v>#VALUE!</v>
      </c>
    </row>
    <row r="258">
      <c r="A258" s="27"/>
      <c r="B258" s="25">
        <v>253.0</v>
      </c>
      <c r="C258" s="27"/>
      <c r="D258" s="27" t="str">
        <f>IFERROR(__xludf.DUMMYFUNCTION("importxml(C258,""//div[@class='educational-member-detail-hero__content']//h1[@class='educational-member-detail-hero__title']"")"),"#VALUE!")</f>
        <v>#VALUE!</v>
      </c>
      <c r="E258" s="27"/>
      <c r="F258" s="27"/>
      <c r="G258" s="27"/>
      <c r="H258" s="27"/>
      <c r="I258" s="27"/>
      <c r="J258" s="27"/>
      <c r="K258" s="27"/>
      <c r="L258" s="27"/>
      <c r="M258" s="27"/>
      <c r="N258" s="31" t="str">
        <f>IFERROR(__xludf.DUMMYFUNCTION("importxml(C258,""//div[@class='educational-member-detail-body__sidebar-school-type-title']"")"),"#VALUE!")</f>
        <v>#VALUE!</v>
      </c>
      <c r="O258" s="27"/>
      <c r="P258" s="27"/>
      <c r="Q258" s="27"/>
      <c r="R258" s="27"/>
      <c r="S258" s="27" t="str">
        <f>IFERROR(__xludf.DUMMYFUNCTION("importxml(C258,""//div[@class='educational-member-detail-body__quote']"")"),"#VALUE!")</f>
        <v>#VALUE!</v>
      </c>
      <c r="T258" s="27" t="str">
        <f>IFERROR(__xludf.DUMMYFUNCTION("importxml(C258,""//div[@class='educational-member-detail-body__text']"")"),"#VALUE!")</f>
        <v>#VALUE!</v>
      </c>
    </row>
    <row r="259">
      <c r="A259" s="27"/>
      <c r="B259" s="25">
        <v>254.0</v>
      </c>
      <c r="C259" s="27"/>
      <c r="D259" s="27" t="str">
        <f>IFERROR(__xludf.DUMMYFUNCTION("importxml(C259,""//div[@class='educational-member-detail-hero__content']//h1[@class='educational-member-detail-hero__title']"")"),"#VALUE!")</f>
        <v>#VALUE!</v>
      </c>
      <c r="E259" s="27"/>
      <c r="F259" s="27"/>
      <c r="G259" s="27"/>
      <c r="H259" s="27"/>
      <c r="I259" s="27"/>
      <c r="J259" s="27"/>
      <c r="K259" s="27"/>
      <c r="L259" s="27"/>
      <c r="M259" s="27"/>
      <c r="N259" s="31" t="str">
        <f>IFERROR(__xludf.DUMMYFUNCTION("importxml(C259,""//div[@class='educational-member-detail-body__sidebar-school-type-title']"")"),"#VALUE!")</f>
        <v>#VALUE!</v>
      </c>
      <c r="O259" s="27"/>
      <c r="P259" s="27"/>
      <c r="Q259" s="27"/>
      <c r="R259" s="27"/>
      <c r="S259" s="27" t="str">
        <f>IFERROR(__xludf.DUMMYFUNCTION("importxml(C259,""//div[@class='educational-member-detail-body__quote']"")"),"#VALUE!")</f>
        <v>#VALUE!</v>
      </c>
      <c r="T259" s="27" t="str">
        <f>IFERROR(__xludf.DUMMYFUNCTION("importxml(C259,""//div[@class='educational-member-detail-body__text']"")"),"#VALUE!")</f>
        <v>#VALUE!</v>
      </c>
    </row>
    <row r="260">
      <c r="A260" s="27"/>
      <c r="B260" s="25">
        <v>255.0</v>
      </c>
      <c r="C260" s="27"/>
      <c r="D260" s="27" t="str">
        <f>IFERROR(__xludf.DUMMYFUNCTION("importxml(C260,""//div[@class='educational-member-detail-hero__content']//h1[@class='educational-member-detail-hero__title']"")"),"#VALUE!")</f>
        <v>#VALUE!</v>
      </c>
      <c r="E260" s="27"/>
      <c r="F260" s="27"/>
      <c r="G260" s="27"/>
      <c r="H260" s="27"/>
      <c r="I260" s="27"/>
      <c r="J260" s="27"/>
      <c r="K260" s="27"/>
      <c r="L260" s="27"/>
      <c r="M260" s="27"/>
      <c r="N260" s="31" t="str">
        <f>IFERROR(__xludf.DUMMYFUNCTION("importxml(C260,""//div[@class='educational-member-detail-body__sidebar-school-type-title']"")"),"#VALUE!")</f>
        <v>#VALUE!</v>
      </c>
      <c r="O260" s="27"/>
      <c r="P260" s="27"/>
      <c r="Q260" s="27"/>
      <c r="R260" s="27"/>
      <c r="S260" s="27" t="str">
        <f>IFERROR(__xludf.DUMMYFUNCTION("importxml(C260,""//div[@class='educational-member-detail-body__quote']"")"),"#VALUE!")</f>
        <v>#VALUE!</v>
      </c>
      <c r="T260" s="27" t="str">
        <f>IFERROR(__xludf.DUMMYFUNCTION("importxml(C260,""//div[@class='educational-member-detail-body__text']"")"),"#VALUE!")</f>
        <v>#VALUE!</v>
      </c>
    </row>
    <row r="261">
      <c r="A261" s="27"/>
      <c r="B261" s="25">
        <v>256.0</v>
      </c>
      <c r="C261" s="27"/>
      <c r="D261" s="27" t="str">
        <f>IFERROR(__xludf.DUMMYFUNCTION("importxml(C261,""//div[@class='educational-member-detail-hero__content']//h1[@class='educational-member-detail-hero__title']"")"),"#VALUE!")</f>
        <v>#VALUE!</v>
      </c>
      <c r="E261" s="27"/>
      <c r="F261" s="27"/>
      <c r="G261" s="27"/>
      <c r="H261" s="27"/>
      <c r="I261" s="27"/>
      <c r="J261" s="27"/>
      <c r="K261" s="27"/>
      <c r="L261" s="27"/>
      <c r="M261" s="27"/>
      <c r="N261" s="31" t="str">
        <f>IFERROR(__xludf.DUMMYFUNCTION("importxml(C261,""//div[@class='educational-member-detail-body__sidebar-school-type-title']"")"),"#VALUE!")</f>
        <v>#VALUE!</v>
      </c>
      <c r="O261" s="27"/>
      <c r="P261" s="27"/>
      <c r="Q261" s="27"/>
      <c r="R261" s="27"/>
      <c r="S261" s="27" t="str">
        <f>IFERROR(__xludf.DUMMYFUNCTION("importxml(C261,""//div[@class='educational-member-detail-body__quote']"")"),"#VALUE!")</f>
        <v>#VALUE!</v>
      </c>
      <c r="T261" s="27" t="str">
        <f>IFERROR(__xludf.DUMMYFUNCTION("importxml(C261,""//div[@class='educational-member-detail-body__text']"")"),"#VALUE!")</f>
        <v>#VALUE!</v>
      </c>
    </row>
    <row r="262">
      <c r="A262" s="27"/>
      <c r="B262" s="25">
        <v>257.0</v>
      </c>
      <c r="C262" s="27"/>
      <c r="D262" s="27" t="str">
        <f>IFERROR(__xludf.DUMMYFUNCTION("importxml(C262,""//div[@class='educational-member-detail-hero__content']//h1[@class='educational-member-detail-hero__title']"")"),"#VALUE!")</f>
        <v>#VALUE!</v>
      </c>
      <c r="E262" s="27"/>
      <c r="F262" s="27"/>
      <c r="G262" s="27"/>
      <c r="H262" s="27"/>
      <c r="I262" s="27"/>
      <c r="J262" s="27"/>
      <c r="K262" s="27"/>
      <c r="L262" s="27"/>
      <c r="M262" s="27"/>
      <c r="N262" s="31" t="str">
        <f>IFERROR(__xludf.DUMMYFUNCTION("importxml(C262,""//div[@class='educational-member-detail-body__sidebar-school-type-title']"")"),"#VALUE!")</f>
        <v>#VALUE!</v>
      </c>
      <c r="O262" s="27"/>
      <c r="P262" s="27"/>
      <c r="Q262" s="27"/>
      <c r="R262" s="27"/>
      <c r="S262" s="27" t="str">
        <f>IFERROR(__xludf.DUMMYFUNCTION("importxml(C262,""//div[@class='educational-member-detail-body__quote']"")"),"#VALUE!")</f>
        <v>#VALUE!</v>
      </c>
      <c r="T262" s="27" t="str">
        <f>IFERROR(__xludf.DUMMYFUNCTION("importxml(C262,""//div[@class='educational-member-detail-body__text']"")"),"#VALUE!")</f>
        <v>#VALUE!</v>
      </c>
    </row>
    <row r="263">
      <c r="A263" s="27"/>
      <c r="B263" s="25">
        <v>258.0</v>
      </c>
      <c r="C263" s="27"/>
      <c r="D263" s="27" t="str">
        <f>IFERROR(__xludf.DUMMYFUNCTION("importxml(C263,""//div[@class='educational-member-detail-hero__content']//h1[@class='educational-member-detail-hero__title']"")"),"#VALUE!")</f>
        <v>#VALUE!</v>
      </c>
      <c r="E263" s="27"/>
      <c r="F263" s="27"/>
      <c r="G263" s="27"/>
      <c r="H263" s="27"/>
      <c r="I263" s="27"/>
      <c r="J263" s="27"/>
      <c r="K263" s="27"/>
      <c r="L263" s="27"/>
      <c r="M263" s="27"/>
      <c r="N263" s="31" t="str">
        <f>IFERROR(__xludf.DUMMYFUNCTION("importxml(C263,""//div[@class='educational-member-detail-body__sidebar-school-type-title']"")"),"#VALUE!")</f>
        <v>#VALUE!</v>
      </c>
      <c r="O263" s="27"/>
      <c r="P263" s="27"/>
      <c r="Q263" s="27"/>
      <c r="R263" s="27"/>
      <c r="S263" s="27" t="str">
        <f>IFERROR(__xludf.DUMMYFUNCTION("importxml(C263,""//div[@class='educational-member-detail-body__quote']"")"),"#VALUE!")</f>
        <v>#VALUE!</v>
      </c>
      <c r="T263" s="27" t="str">
        <f>IFERROR(__xludf.DUMMYFUNCTION("importxml(C263,""//div[@class='educational-member-detail-body__text']"")"),"#VALUE!")</f>
        <v>#VALUE!</v>
      </c>
    </row>
    <row r="264">
      <c r="A264" s="27"/>
      <c r="B264" s="25">
        <v>259.0</v>
      </c>
      <c r="C264" s="27"/>
      <c r="D264" s="27" t="str">
        <f>IFERROR(__xludf.DUMMYFUNCTION("importxml(C264,""//div[@class='educational-member-detail-hero__content']//h1[@class='educational-member-detail-hero__title']"")"),"#VALUE!")</f>
        <v>#VALUE!</v>
      </c>
      <c r="E264" s="27"/>
      <c r="F264" s="27"/>
      <c r="G264" s="27"/>
      <c r="H264" s="27"/>
      <c r="I264" s="27"/>
      <c r="J264" s="27"/>
      <c r="K264" s="27"/>
      <c r="L264" s="27"/>
      <c r="M264" s="27"/>
      <c r="N264" s="31" t="str">
        <f>IFERROR(__xludf.DUMMYFUNCTION("importxml(C264,""//div[@class='educational-member-detail-body__sidebar-school-type-title']"")"),"#VALUE!")</f>
        <v>#VALUE!</v>
      </c>
      <c r="O264" s="27"/>
      <c r="P264" s="27"/>
      <c r="Q264" s="27"/>
      <c r="R264" s="27"/>
      <c r="S264" s="27" t="str">
        <f>IFERROR(__xludf.DUMMYFUNCTION("importxml(C264,""//div[@class='educational-member-detail-body__quote']"")"),"#VALUE!")</f>
        <v>#VALUE!</v>
      </c>
      <c r="T264" s="27" t="str">
        <f>IFERROR(__xludf.DUMMYFUNCTION("importxml(C264,""//div[@class='educational-member-detail-body__text']"")"),"#VALUE!")</f>
        <v>#VALUE!</v>
      </c>
    </row>
    <row r="265">
      <c r="A265" s="27"/>
      <c r="B265" s="25">
        <v>260.0</v>
      </c>
      <c r="C265" s="27"/>
      <c r="D265" s="27" t="str">
        <f>IFERROR(__xludf.DUMMYFUNCTION("importxml(C265,""//div[@class='educational-member-detail-hero__content']//h1[@class='educational-member-detail-hero__title']"")"),"#VALUE!")</f>
        <v>#VALUE!</v>
      </c>
      <c r="E265" s="27"/>
      <c r="F265" s="27"/>
      <c r="G265" s="27"/>
      <c r="H265" s="27"/>
      <c r="I265" s="27"/>
      <c r="J265" s="27"/>
      <c r="K265" s="27"/>
      <c r="L265" s="27"/>
      <c r="M265" s="27"/>
      <c r="N265" s="31" t="str">
        <f>IFERROR(__xludf.DUMMYFUNCTION("importxml(C265,""//div[@class='educational-member-detail-body__sidebar-school-type-title']"")"),"#VALUE!")</f>
        <v>#VALUE!</v>
      </c>
      <c r="O265" s="27"/>
      <c r="P265" s="27"/>
      <c r="Q265" s="27"/>
      <c r="R265" s="27"/>
      <c r="S265" s="27" t="str">
        <f>IFERROR(__xludf.DUMMYFUNCTION("importxml(C265,""//div[@class='educational-member-detail-body__quote']"")"),"#VALUE!")</f>
        <v>#VALUE!</v>
      </c>
      <c r="T265" s="27" t="str">
        <f>IFERROR(__xludf.DUMMYFUNCTION("importxml(C265,""//div[@class='educational-member-detail-body__text']"")"),"#VALUE!")</f>
        <v>#VALUE!</v>
      </c>
    </row>
    <row r="266">
      <c r="A266" s="27"/>
      <c r="B266" s="25">
        <v>261.0</v>
      </c>
      <c r="C266" s="27"/>
      <c r="D266" s="27" t="str">
        <f>IFERROR(__xludf.DUMMYFUNCTION("importxml(C266,""//div[@class='educational-member-detail-hero__content']//h1[@class='educational-member-detail-hero__title']"")"),"#VALUE!")</f>
        <v>#VALUE!</v>
      </c>
      <c r="E266" s="27"/>
      <c r="F266" s="27"/>
      <c r="G266" s="27"/>
      <c r="H266" s="27"/>
      <c r="I266" s="27"/>
      <c r="J266" s="27"/>
      <c r="K266" s="27"/>
      <c r="L266" s="27"/>
      <c r="M266" s="27"/>
      <c r="N266" s="31" t="str">
        <f>IFERROR(__xludf.DUMMYFUNCTION("importxml(C266,""//div[@class='educational-member-detail-body__sidebar-school-type-title']"")"),"#VALUE!")</f>
        <v>#VALUE!</v>
      </c>
      <c r="O266" s="27"/>
      <c r="P266" s="27"/>
      <c r="Q266" s="27"/>
      <c r="R266" s="27"/>
      <c r="S266" s="27" t="str">
        <f>IFERROR(__xludf.DUMMYFUNCTION("importxml(C266,""//div[@class='educational-member-detail-body__quote']"")"),"#VALUE!")</f>
        <v>#VALUE!</v>
      </c>
      <c r="T266" s="27" t="str">
        <f>IFERROR(__xludf.DUMMYFUNCTION("importxml(C266,""//div[@class='educational-member-detail-body__text']"")"),"#VALUE!")</f>
        <v>#VALUE!</v>
      </c>
    </row>
    <row r="267">
      <c r="A267" s="27"/>
      <c r="B267" s="25">
        <v>262.0</v>
      </c>
      <c r="C267" s="27"/>
      <c r="D267" s="27" t="str">
        <f>IFERROR(__xludf.DUMMYFUNCTION("importxml(C267,""//div[@class='educational-member-detail-hero__content']//h1[@class='educational-member-detail-hero__title']"")"),"#VALUE!")</f>
        <v>#VALUE!</v>
      </c>
      <c r="E267" s="27"/>
      <c r="F267" s="27"/>
      <c r="G267" s="27"/>
      <c r="H267" s="27"/>
      <c r="I267" s="27"/>
      <c r="J267" s="27"/>
      <c r="K267" s="27"/>
      <c r="L267" s="27"/>
      <c r="M267" s="27"/>
      <c r="N267" s="31" t="str">
        <f>IFERROR(__xludf.DUMMYFUNCTION("importxml(C267,""//div[@class='educational-member-detail-body__sidebar-school-type-title']"")"),"#VALUE!")</f>
        <v>#VALUE!</v>
      </c>
      <c r="O267" s="27"/>
      <c r="P267" s="27"/>
      <c r="Q267" s="27"/>
      <c r="R267" s="27"/>
      <c r="S267" s="27" t="str">
        <f>IFERROR(__xludf.DUMMYFUNCTION("importxml(C267,""//div[@class='educational-member-detail-body__quote']"")"),"#VALUE!")</f>
        <v>#VALUE!</v>
      </c>
      <c r="T267" s="27" t="str">
        <f>IFERROR(__xludf.DUMMYFUNCTION("importxml(C267,""//div[@class='educational-member-detail-body__text']"")"),"#VALUE!")</f>
        <v>#VALUE!</v>
      </c>
    </row>
    <row r="268">
      <c r="A268" s="27"/>
      <c r="B268" s="25">
        <v>263.0</v>
      </c>
      <c r="C268" s="27"/>
      <c r="D268" s="27" t="str">
        <f>IFERROR(__xludf.DUMMYFUNCTION("importxml(C268,""//div[@class='educational-member-detail-hero__content']//h1[@class='educational-member-detail-hero__title']"")"),"#VALUE!")</f>
        <v>#VALUE!</v>
      </c>
      <c r="E268" s="27"/>
      <c r="F268" s="27"/>
      <c r="G268" s="27"/>
      <c r="H268" s="27"/>
      <c r="I268" s="27"/>
      <c r="J268" s="27"/>
      <c r="K268" s="27"/>
      <c r="L268" s="27"/>
      <c r="M268" s="27"/>
      <c r="N268" s="31" t="str">
        <f>IFERROR(__xludf.DUMMYFUNCTION("importxml(C268,""//div[@class='educational-member-detail-body__sidebar-school-type-title']"")"),"#VALUE!")</f>
        <v>#VALUE!</v>
      </c>
      <c r="O268" s="27"/>
      <c r="P268" s="27"/>
      <c r="Q268" s="27"/>
      <c r="R268" s="27"/>
      <c r="S268" s="27" t="str">
        <f>IFERROR(__xludf.DUMMYFUNCTION("importxml(C268,""//div[@class='educational-member-detail-body__quote']"")"),"#VALUE!")</f>
        <v>#VALUE!</v>
      </c>
      <c r="T268" s="27" t="str">
        <f>IFERROR(__xludf.DUMMYFUNCTION("importxml(C268,""//div[@class='educational-member-detail-body__text']"")"),"#VALUE!")</f>
        <v>#VALUE!</v>
      </c>
    </row>
    <row r="269">
      <c r="A269" s="27"/>
      <c r="B269" s="25">
        <v>264.0</v>
      </c>
      <c r="C269" s="27"/>
      <c r="D269" s="27" t="str">
        <f>IFERROR(__xludf.DUMMYFUNCTION("importxml(C269,""//div[@class='educational-member-detail-hero__content']//h1[@class='educational-member-detail-hero__title']"")"),"#VALUE!")</f>
        <v>#VALUE!</v>
      </c>
      <c r="E269" s="27"/>
      <c r="F269" s="27"/>
      <c r="G269" s="27"/>
      <c r="H269" s="27"/>
      <c r="I269" s="27"/>
      <c r="J269" s="27"/>
      <c r="K269" s="27"/>
      <c r="L269" s="27"/>
      <c r="M269" s="27"/>
      <c r="N269" s="31" t="str">
        <f>IFERROR(__xludf.DUMMYFUNCTION("importxml(C269,""//div[@class='educational-member-detail-body__sidebar-school-type-title']"")"),"#VALUE!")</f>
        <v>#VALUE!</v>
      </c>
      <c r="O269" s="27"/>
      <c r="P269" s="27"/>
      <c r="Q269" s="27"/>
      <c r="R269" s="27"/>
      <c r="S269" s="27" t="str">
        <f>IFERROR(__xludf.DUMMYFUNCTION("importxml(C269,""//div[@class='educational-member-detail-body__quote']"")"),"#VALUE!")</f>
        <v>#VALUE!</v>
      </c>
      <c r="T269" s="27" t="str">
        <f>IFERROR(__xludf.DUMMYFUNCTION("importxml(C269,""//div[@class='educational-member-detail-body__text']"")"),"#VALUE!")</f>
        <v>#VALUE!</v>
      </c>
    </row>
    <row r="270">
      <c r="A270" s="27"/>
      <c r="B270" s="25">
        <v>265.0</v>
      </c>
      <c r="C270" s="27"/>
      <c r="D270" s="27" t="str">
        <f>IFERROR(__xludf.DUMMYFUNCTION("importxml(C270,""//div[@class='educational-member-detail-hero__content']//h1[@class='educational-member-detail-hero__title']"")"),"#VALUE!")</f>
        <v>#VALUE!</v>
      </c>
      <c r="E270" s="27"/>
      <c r="F270" s="27"/>
      <c r="G270" s="27"/>
      <c r="H270" s="27"/>
      <c r="I270" s="27"/>
      <c r="J270" s="27"/>
      <c r="K270" s="27"/>
      <c r="L270" s="27"/>
      <c r="M270" s="27"/>
      <c r="N270" s="31" t="str">
        <f>IFERROR(__xludf.DUMMYFUNCTION("importxml(C270,""//div[@class='educational-member-detail-body__sidebar-school-type-title']"")"),"#VALUE!")</f>
        <v>#VALUE!</v>
      </c>
      <c r="O270" s="27"/>
      <c r="P270" s="27"/>
      <c r="Q270" s="27"/>
      <c r="R270" s="27"/>
      <c r="S270" s="27" t="str">
        <f>IFERROR(__xludf.DUMMYFUNCTION("importxml(C270,""//div[@class='educational-member-detail-body__quote']"")"),"#VALUE!")</f>
        <v>#VALUE!</v>
      </c>
      <c r="T270" s="27" t="str">
        <f>IFERROR(__xludf.DUMMYFUNCTION("importxml(C270,""//div[@class='educational-member-detail-body__text']"")"),"#VALUE!")</f>
        <v>#VALUE!</v>
      </c>
    </row>
    <row r="271">
      <c r="A271" s="27"/>
      <c r="B271" s="25">
        <v>266.0</v>
      </c>
      <c r="C271" s="27"/>
      <c r="D271" s="27" t="str">
        <f>IFERROR(__xludf.DUMMYFUNCTION("importxml(C271,""//div[@class='educational-member-detail-hero__content']//h1[@class='educational-member-detail-hero__title']"")"),"#VALUE!")</f>
        <v>#VALUE!</v>
      </c>
      <c r="E271" s="27"/>
      <c r="F271" s="27"/>
      <c r="G271" s="27"/>
      <c r="H271" s="27"/>
      <c r="I271" s="27"/>
      <c r="J271" s="27"/>
      <c r="K271" s="27"/>
      <c r="L271" s="27"/>
      <c r="M271" s="27"/>
      <c r="N271" s="31" t="str">
        <f>IFERROR(__xludf.DUMMYFUNCTION("importxml(C271,""//div[@class='educational-member-detail-body__sidebar-school-type-title']"")"),"#VALUE!")</f>
        <v>#VALUE!</v>
      </c>
      <c r="O271" s="27"/>
      <c r="P271" s="27"/>
      <c r="Q271" s="27"/>
      <c r="R271" s="27"/>
      <c r="S271" s="27" t="str">
        <f>IFERROR(__xludf.DUMMYFUNCTION("importxml(C271,""//div[@class='educational-member-detail-body__quote']"")"),"#VALUE!")</f>
        <v>#VALUE!</v>
      </c>
      <c r="T271" s="27" t="str">
        <f>IFERROR(__xludf.DUMMYFUNCTION("importxml(C271,""//div[@class='educational-member-detail-body__text']"")"),"#VALUE!")</f>
        <v>#VALUE!</v>
      </c>
    </row>
    <row r="272">
      <c r="A272" s="27"/>
      <c r="B272" s="25">
        <v>267.0</v>
      </c>
      <c r="C272" s="27"/>
      <c r="D272" s="27" t="str">
        <f>IFERROR(__xludf.DUMMYFUNCTION("importxml(C272,""//div[@class='educational-member-detail-hero__content']//h1[@class='educational-member-detail-hero__title']"")"),"#VALUE!")</f>
        <v>#VALUE!</v>
      </c>
      <c r="E272" s="27"/>
      <c r="F272" s="27"/>
      <c r="G272" s="27"/>
      <c r="H272" s="27"/>
      <c r="I272" s="27"/>
      <c r="J272" s="27"/>
      <c r="K272" s="27"/>
      <c r="L272" s="27"/>
      <c r="M272" s="27"/>
      <c r="N272" s="31" t="str">
        <f>IFERROR(__xludf.DUMMYFUNCTION("importxml(C272,""//div[@class='educational-member-detail-body__sidebar-school-type-title']"")"),"#VALUE!")</f>
        <v>#VALUE!</v>
      </c>
      <c r="O272" s="27"/>
      <c r="P272" s="27"/>
      <c r="Q272" s="27"/>
      <c r="R272" s="27"/>
      <c r="S272" s="27" t="str">
        <f>IFERROR(__xludf.DUMMYFUNCTION("importxml(C272,""//div[@class='educational-member-detail-body__quote']"")"),"#VALUE!")</f>
        <v>#VALUE!</v>
      </c>
      <c r="T272" s="27" t="str">
        <f>IFERROR(__xludf.DUMMYFUNCTION("importxml(C272,""//div[@class='educational-member-detail-body__text']"")"),"#VALUE!")</f>
        <v>#VALUE!</v>
      </c>
    </row>
    <row r="273">
      <c r="A273" s="27"/>
      <c r="B273" s="25">
        <v>268.0</v>
      </c>
      <c r="C273" s="27"/>
      <c r="D273" s="27" t="str">
        <f>IFERROR(__xludf.DUMMYFUNCTION("importxml(C273,""//div[@class='educational-member-detail-hero__content']//h1[@class='educational-member-detail-hero__title']"")"),"#VALUE!")</f>
        <v>#VALUE!</v>
      </c>
      <c r="E273" s="27"/>
      <c r="F273" s="27"/>
      <c r="G273" s="27"/>
      <c r="H273" s="27"/>
      <c r="I273" s="27"/>
      <c r="J273" s="27"/>
      <c r="K273" s="27"/>
      <c r="L273" s="27"/>
      <c r="M273" s="27"/>
      <c r="N273" s="31" t="str">
        <f>IFERROR(__xludf.DUMMYFUNCTION("importxml(C273,""//div[@class='educational-member-detail-body__sidebar-school-type-title']"")"),"#VALUE!")</f>
        <v>#VALUE!</v>
      </c>
      <c r="O273" s="27"/>
      <c r="P273" s="27"/>
      <c r="Q273" s="27"/>
      <c r="R273" s="27"/>
      <c r="S273" s="27" t="str">
        <f>IFERROR(__xludf.DUMMYFUNCTION("importxml(C273,""//div[@class='educational-member-detail-body__quote']"")"),"#VALUE!")</f>
        <v>#VALUE!</v>
      </c>
      <c r="T273" s="27" t="str">
        <f>IFERROR(__xludf.DUMMYFUNCTION("importxml(C273,""//div[@class='educational-member-detail-body__text']"")"),"#VALUE!")</f>
        <v>#VALUE!</v>
      </c>
    </row>
    <row r="274">
      <c r="A274" s="27"/>
      <c r="B274" s="25">
        <v>269.0</v>
      </c>
      <c r="C274" s="27"/>
      <c r="D274" s="27" t="str">
        <f>IFERROR(__xludf.DUMMYFUNCTION("importxml(C274,""//div[@class='educational-member-detail-hero__content']//h1[@class='educational-member-detail-hero__title']"")"),"#VALUE!")</f>
        <v>#VALUE!</v>
      </c>
      <c r="E274" s="27"/>
      <c r="F274" s="27"/>
      <c r="G274" s="27"/>
      <c r="H274" s="27"/>
      <c r="I274" s="27"/>
      <c r="J274" s="27"/>
      <c r="K274" s="27"/>
      <c r="L274" s="27"/>
      <c r="M274" s="27"/>
      <c r="N274" s="31" t="str">
        <f>IFERROR(__xludf.DUMMYFUNCTION("importxml(C274,""//div[@class='educational-member-detail-body__sidebar-school-type-title']"")"),"#VALUE!")</f>
        <v>#VALUE!</v>
      </c>
      <c r="O274" s="27"/>
      <c r="P274" s="27"/>
      <c r="Q274" s="27"/>
      <c r="R274" s="27"/>
      <c r="S274" s="27" t="str">
        <f>IFERROR(__xludf.DUMMYFUNCTION("importxml(C274,""//div[@class='educational-member-detail-body__quote']"")"),"#VALUE!")</f>
        <v>#VALUE!</v>
      </c>
      <c r="T274" s="27" t="str">
        <f>IFERROR(__xludf.DUMMYFUNCTION("importxml(C274,""//div[@class='educational-member-detail-body__text']"")"),"#VALUE!")</f>
        <v>#VALUE!</v>
      </c>
    </row>
    <row r="275">
      <c r="A275" s="27"/>
      <c r="B275" s="25">
        <v>270.0</v>
      </c>
      <c r="C275" s="27"/>
      <c r="D275" s="27" t="str">
        <f>IFERROR(__xludf.DUMMYFUNCTION("importxml(C275,""//div[@class='educational-member-detail-hero__content']//h1[@class='educational-member-detail-hero__title']"")"),"#VALUE!")</f>
        <v>#VALUE!</v>
      </c>
      <c r="E275" s="27"/>
      <c r="F275" s="27"/>
      <c r="G275" s="27"/>
      <c r="H275" s="27"/>
      <c r="I275" s="27"/>
      <c r="J275" s="27"/>
      <c r="K275" s="27"/>
      <c r="L275" s="27"/>
      <c r="M275" s="27"/>
      <c r="N275" s="31" t="str">
        <f>IFERROR(__xludf.DUMMYFUNCTION("importxml(C275,""//div[@class='educational-member-detail-body__sidebar-school-type-title']"")"),"#VALUE!")</f>
        <v>#VALUE!</v>
      </c>
      <c r="O275" s="27"/>
      <c r="P275" s="27"/>
      <c r="Q275" s="27"/>
      <c r="R275" s="27"/>
      <c r="S275" s="27" t="str">
        <f>IFERROR(__xludf.DUMMYFUNCTION("importxml(C275,""//div[@class='educational-member-detail-body__quote']"")"),"#VALUE!")</f>
        <v>#VALUE!</v>
      </c>
      <c r="T275" s="27" t="str">
        <f>IFERROR(__xludf.DUMMYFUNCTION("importxml(C275,""//div[@class='educational-member-detail-body__text']"")"),"#VALUE!")</f>
        <v>#VALUE!</v>
      </c>
    </row>
    <row r="276">
      <c r="A276" s="27"/>
      <c r="B276" s="25">
        <v>271.0</v>
      </c>
      <c r="C276" s="27"/>
      <c r="D276" s="27" t="str">
        <f>IFERROR(__xludf.DUMMYFUNCTION("importxml(C276,""//div[@class='educational-member-detail-hero__content']//h1[@class='educational-member-detail-hero__title']"")"),"#VALUE!")</f>
        <v>#VALUE!</v>
      </c>
      <c r="E276" s="27"/>
      <c r="F276" s="27"/>
      <c r="G276" s="27"/>
      <c r="H276" s="27"/>
      <c r="I276" s="27"/>
      <c r="J276" s="27"/>
      <c r="K276" s="27"/>
      <c r="L276" s="27"/>
      <c r="M276" s="27"/>
      <c r="N276" s="31" t="str">
        <f>IFERROR(__xludf.DUMMYFUNCTION("importxml(C276,""//div[@class='educational-member-detail-body__sidebar-school-type-title']"")"),"#VALUE!")</f>
        <v>#VALUE!</v>
      </c>
      <c r="O276" s="27"/>
      <c r="P276" s="27"/>
      <c r="Q276" s="27"/>
      <c r="R276" s="27"/>
      <c r="S276" s="27" t="str">
        <f>IFERROR(__xludf.DUMMYFUNCTION("importxml(C276,""//div[@class='educational-member-detail-body__quote']"")"),"#VALUE!")</f>
        <v>#VALUE!</v>
      </c>
      <c r="T276" s="27" t="str">
        <f>IFERROR(__xludf.DUMMYFUNCTION("importxml(C276,""//div[@class='educational-member-detail-body__text']"")"),"#VALUE!")</f>
        <v>#VALUE!</v>
      </c>
    </row>
    <row r="277">
      <c r="A277" s="27"/>
      <c r="B277" s="25">
        <v>272.0</v>
      </c>
      <c r="C277" s="27"/>
      <c r="D277" s="27" t="str">
        <f>IFERROR(__xludf.DUMMYFUNCTION("importxml(C277,""//div[@class='educational-member-detail-hero__content']//h1[@class='educational-member-detail-hero__title']"")"),"#VALUE!")</f>
        <v>#VALUE!</v>
      </c>
      <c r="E277" s="27"/>
      <c r="F277" s="27"/>
      <c r="G277" s="27"/>
      <c r="H277" s="27"/>
      <c r="I277" s="27"/>
      <c r="J277" s="27"/>
      <c r="K277" s="27"/>
      <c r="L277" s="27"/>
      <c r="M277" s="27"/>
      <c r="N277" s="31" t="str">
        <f>IFERROR(__xludf.DUMMYFUNCTION("importxml(C277,""//div[@class='educational-member-detail-body__sidebar-school-type-title']"")"),"#VALUE!")</f>
        <v>#VALUE!</v>
      </c>
      <c r="O277" s="27"/>
      <c r="P277" s="27"/>
      <c r="Q277" s="27"/>
      <c r="R277" s="27"/>
      <c r="S277" s="27" t="str">
        <f>IFERROR(__xludf.DUMMYFUNCTION("importxml(C277,""//div[@class='educational-member-detail-body__quote']"")"),"#VALUE!")</f>
        <v>#VALUE!</v>
      </c>
      <c r="T277" s="27" t="str">
        <f>IFERROR(__xludf.DUMMYFUNCTION("importxml(C277,""//div[@class='educational-member-detail-body__text']"")"),"#VALUE!")</f>
        <v>#VALUE!</v>
      </c>
    </row>
    <row r="278">
      <c r="A278" s="27"/>
      <c r="B278" s="25">
        <v>273.0</v>
      </c>
      <c r="C278" s="27"/>
      <c r="D278" s="27" t="str">
        <f>IFERROR(__xludf.DUMMYFUNCTION("importxml(C278,""//div[@class='educational-member-detail-hero__content']//h1[@class='educational-member-detail-hero__title']"")"),"#VALUE!")</f>
        <v>#VALUE!</v>
      </c>
      <c r="E278" s="27"/>
      <c r="F278" s="27"/>
      <c r="G278" s="27"/>
      <c r="H278" s="27"/>
      <c r="I278" s="27"/>
      <c r="J278" s="27"/>
      <c r="K278" s="27"/>
      <c r="L278" s="27"/>
      <c r="M278" s="27"/>
      <c r="N278" s="31" t="str">
        <f>IFERROR(__xludf.DUMMYFUNCTION("importxml(C278,""//div[@class='educational-member-detail-body__sidebar-school-type-title']"")"),"#VALUE!")</f>
        <v>#VALUE!</v>
      </c>
      <c r="O278" s="27"/>
      <c r="P278" s="27"/>
      <c r="Q278" s="27"/>
      <c r="R278" s="27"/>
      <c r="S278" s="27" t="str">
        <f>IFERROR(__xludf.DUMMYFUNCTION("importxml(C278,""//div[@class='educational-member-detail-body__quote']"")"),"#VALUE!")</f>
        <v>#VALUE!</v>
      </c>
      <c r="T278" s="27" t="str">
        <f>IFERROR(__xludf.DUMMYFUNCTION("importxml(C278,""//div[@class='educational-member-detail-body__text']"")"),"#VALUE!")</f>
        <v>#VALUE!</v>
      </c>
    </row>
    <row r="279">
      <c r="A279" s="27"/>
      <c r="B279" s="25">
        <v>274.0</v>
      </c>
      <c r="C279" s="27"/>
      <c r="D279" s="27" t="str">
        <f>IFERROR(__xludf.DUMMYFUNCTION("importxml(C279,""//div[@class='educational-member-detail-hero__content']//h1[@class='educational-member-detail-hero__title']"")"),"#VALUE!")</f>
        <v>#VALUE!</v>
      </c>
      <c r="E279" s="27"/>
      <c r="F279" s="27"/>
      <c r="G279" s="27"/>
      <c r="H279" s="27"/>
      <c r="I279" s="27"/>
      <c r="J279" s="27"/>
      <c r="K279" s="27"/>
      <c r="L279" s="27"/>
      <c r="M279" s="27"/>
      <c r="N279" s="31" t="str">
        <f>IFERROR(__xludf.DUMMYFUNCTION("importxml(C279,""//div[@class='educational-member-detail-body__sidebar-school-type-title']"")"),"#VALUE!")</f>
        <v>#VALUE!</v>
      </c>
      <c r="O279" s="27"/>
      <c r="P279" s="27"/>
      <c r="Q279" s="27"/>
      <c r="R279" s="27"/>
      <c r="S279" s="27" t="str">
        <f>IFERROR(__xludf.DUMMYFUNCTION("importxml(C279,""//div[@class='educational-member-detail-body__quote']"")"),"#VALUE!")</f>
        <v>#VALUE!</v>
      </c>
      <c r="T279" s="27" t="str">
        <f>IFERROR(__xludf.DUMMYFUNCTION("importxml(C279,""//div[@class='educational-member-detail-body__text']"")"),"#VALUE!")</f>
        <v>#VALUE!</v>
      </c>
    </row>
    <row r="280">
      <c r="A280" s="27"/>
      <c r="B280" s="25">
        <v>275.0</v>
      </c>
      <c r="C280" s="27"/>
      <c r="D280" s="27" t="str">
        <f>IFERROR(__xludf.DUMMYFUNCTION("importxml(C280,""//div[@class='educational-member-detail-hero__content']//h1[@class='educational-member-detail-hero__title']"")"),"#VALUE!")</f>
        <v>#VALUE!</v>
      </c>
      <c r="E280" s="27"/>
      <c r="F280" s="27"/>
      <c r="G280" s="27"/>
      <c r="H280" s="27"/>
      <c r="I280" s="27"/>
      <c r="J280" s="27"/>
      <c r="K280" s="27"/>
      <c r="L280" s="27"/>
      <c r="M280" s="27"/>
      <c r="N280" s="31" t="str">
        <f>IFERROR(__xludf.DUMMYFUNCTION("importxml(C280,""//div[@class='educational-member-detail-body__sidebar-school-type-title']"")"),"#VALUE!")</f>
        <v>#VALUE!</v>
      </c>
      <c r="O280" s="27"/>
      <c r="P280" s="27"/>
      <c r="Q280" s="27"/>
      <c r="R280" s="27"/>
      <c r="S280" s="27" t="str">
        <f>IFERROR(__xludf.DUMMYFUNCTION("importxml(C280,""//div[@class='educational-member-detail-body__quote']"")"),"#VALUE!")</f>
        <v>#VALUE!</v>
      </c>
      <c r="T280" s="27" t="str">
        <f>IFERROR(__xludf.DUMMYFUNCTION("importxml(C280,""//div[@class='educational-member-detail-body__text']"")"),"#VALUE!")</f>
        <v>#VALUE!</v>
      </c>
    </row>
    <row r="281">
      <c r="A281" s="27"/>
      <c r="B281" s="25">
        <v>276.0</v>
      </c>
      <c r="C281" s="27"/>
      <c r="D281" s="27" t="str">
        <f>IFERROR(__xludf.DUMMYFUNCTION("importxml(C281,""//div[@class='educational-member-detail-hero__content']//h1[@class='educational-member-detail-hero__title']"")"),"#VALUE!")</f>
        <v>#VALUE!</v>
      </c>
      <c r="E281" s="27"/>
      <c r="F281" s="27"/>
      <c r="G281" s="27"/>
      <c r="H281" s="27"/>
      <c r="I281" s="27"/>
      <c r="J281" s="27"/>
      <c r="K281" s="27"/>
      <c r="L281" s="27"/>
      <c r="M281" s="27"/>
      <c r="N281" s="31" t="str">
        <f>IFERROR(__xludf.DUMMYFUNCTION("importxml(C281,""//div[@class='educational-member-detail-body__sidebar-school-type-title']"")"),"#VALUE!")</f>
        <v>#VALUE!</v>
      </c>
      <c r="O281" s="27"/>
      <c r="P281" s="27"/>
      <c r="Q281" s="27"/>
      <c r="R281" s="27"/>
      <c r="S281" s="27" t="str">
        <f>IFERROR(__xludf.DUMMYFUNCTION("importxml(C281,""//div[@class='educational-member-detail-body__quote']"")"),"#VALUE!")</f>
        <v>#VALUE!</v>
      </c>
      <c r="T281" s="27" t="str">
        <f>IFERROR(__xludf.DUMMYFUNCTION("importxml(C281,""//div[@class='educational-member-detail-body__text']"")"),"#VALUE!")</f>
        <v>#VALUE!</v>
      </c>
    </row>
    <row r="282">
      <c r="A282" s="27"/>
      <c r="B282" s="25">
        <v>277.0</v>
      </c>
      <c r="C282" s="27"/>
      <c r="D282" s="27" t="str">
        <f>IFERROR(__xludf.DUMMYFUNCTION("importxml(C282,""//div[@class='educational-member-detail-hero__content']//h1[@class='educational-member-detail-hero__title']"")"),"#VALUE!")</f>
        <v>#VALUE!</v>
      </c>
      <c r="E282" s="27"/>
      <c r="F282" s="27"/>
      <c r="G282" s="27"/>
      <c r="H282" s="27"/>
      <c r="I282" s="27"/>
      <c r="J282" s="27"/>
      <c r="K282" s="27"/>
      <c r="L282" s="27"/>
      <c r="M282" s="27"/>
      <c r="N282" s="31" t="str">
        <f>IFERROR(__xludf.DUMMYFUNCTION("importxml(C282,""//div[@class='educational-member-detail-body__sidebar-school-type-title']"")"),"#VALUE!")</f>
        <v>#VALUE!</v>
      </c>
      <c r="O282" s="27"/>
      <c r="P282" s="27"/>
      <c r="Q282" s="27"/>
      <c r="R282" s="27"/>
      <c r="S282" s="27" t="str">
        <f>IFERROR(__xludf.DUMMYFUNCTION("importxml(C282,""//div[@class='educational-member-detail-body__quote']"")"),"#VALUE!")</f>
        <v>#VALUE!</v>
      </c>
      <c r="T282" s="27" t="str">
        <f>IFERROR(__xludf.DUMMYFUNCTION("importxml(C282,""//div[@class='educational-member-detail-body__text']"")"),"#VALUE!")</f>
        <v>#VALUE!</v>
      </c>
    </row>
    <row r="283">
      <c r="A283" s="27"/>
      <c r="B283" s="25">
        <v>278.0</v>
      </c>
      <c r="C283" s="27"/>
      <c r="D283" s="27" t="str">
        <f>IFERROR(__xludf.DUMMYFUNCTION("importxml(C283,""//div[@class='educational-member-detail-hero__content']//h1[@class='educational-member-detail-hero__title']"")"),"#VALUE!")</f>
        <v>#VALUE!</v>
      </c>
      <c r="E283" s="27"/>
      <c r="F283" s="27"/>
      <c r="G283" s="27"/>
      <c r="H283" s="27"/>
      <c r="I283" s="27"/>
      <c r="J283" s="27"/>
      <c r="K283" s="27"/>
      <c r="L283" s="27"/>
      <c r="M283" s="27"/>
      <c r="N283" s="31" t="str">
        <f>IFERROR(__xludf.DUMMYFUNCTION("importxml(C283,""//div[@class='educational-member-detail-body__sidebar-school-type-title']"")"),"#VALUE!")</f>
        <v>#VALUE!</v>
      </c>
      <c r="O283" s="27"/>
      <c r="P283" s="27"/>
      <c r="Q283" s="27"/>
      <c r="R283" s="27"/>
      <c r="S283" s="27" t="str">
        <f>IFERROR(__xludf.DUMMYFUNCTION("importxml(C283,""//div[@class='educational-member-detail-body__quote']"")"),"#VALUE!")</f>
        <v>#VALUE!</v>
      </c>
      <c r="T283" s="27" t="str">
        <f>IFERROR(__xludf.DUMMYFUNCTION("importxml(C283,""//div[@class='educational-member-detail-body__text']"")"),"#VALUE!")</f>
        <v>#VALUE!</v>
      </c>
    </row>
    <row r="284">
      <c r="A284" s="27"/>
      <c r="B284" s="25">
        <v>279.0</v>
      </c>
      <c r="C284" s="27"/>
      <c r="D284" s="27" t="str">
        <f>IFERROR(__xludf.DUMMYFUNCTION("importxml(C284,""//div[@class='educational-member-detail-hero__content']//h1[@class='educational-member-detail-hero__title']"")"),"#VALUE!")</f>
        <v>#VALUE!</v>
      </c>
      <c r="E284" s="27"/>
      <c r="F284" s="27"/>
      <c r="G284" s="27"/>
      <c r="H284" s="27"/>
      <c r="I284" s="27"/>
      <c r="J284" s="27"/>
      <c r="K284" s="27"/>
      <c r="L284" s="27"/>
      <c r="M284" s="27"/>
      <c r="N284" s="31" t="str">
        <f>IFERROR(__xludf.DUMMYFUNCTION("importxml(C284,""//div[@class='educational-member-detail-body__sidebar-school-type-title']"")"),"#VALUE!")</f>
        <v>#VALUE!</v>
      </c>
      <c r="O284" s="27"/>
      <c r="P284" s="27"/>
      <c r="Q284" s="27"/>
      <c r="R284" s="27"/>
      <c r="S284" s="27" t="str">
        <f>IFERROR(__xludf.DUMMYFUNCTION("importxml(C284,""//div[@class='educational-member-detail-body__quote']"")"),"#VALUE!")</f>
        <v>#VALUE!</v>
      </c>
      <c r="T284" s="27" t="str">
        <f>IFERROR(__xludf.DUMMYFUNCTION("importxml(C284,""//div[@class='educational-member-detail-body__text']"")"),"#VALUE!")</f>
        <v>#VALUE!</v>
      </c>
    </row>
    <row r="285">
      <c r="A285" s="27"/>
      <c r="B285" s="25">
        <v>280.0</v>
      </c>
      <c r="C285" s="27"/>
      <c r="D285" s="27" t="str">
        <f>IFERROR(__xludf.DUMMYFUNCTION("importxml(C285,""//div[@class='educational-member-detail-hero__content']//h1[@class='educational-member-detail-hero__title']"")"),"#VALUE!")</f>
        <v>#VALUE!</v>
      </c>
      <c r="E285" s="27"/>
      <c r="F285" s="27"/>
      <c r="G285" s="27"/>
      <c r="H285" s="27"/>
      <c r="I285" s="27"/>
      <c r="J285" s="27"/>
      <c r="K285" s="27"/>
      <c r="L285" s="27"/>
      <c r="M285" s="27"/>
      <c r="N285" s="31" t="str">
        <f>IFERROR(__xludf.DUMMYFUNCTION("importxml(C285,""//div[@class='educational-member-detail-body__sidebar-school-type-title']"")"),"#VALUE!")</f>
        <v>#VALUE!</v>
      </c>
      <c r="O285" s="27"/>
      <c r="P285" s="27"/>
      <c r="Q285" s="27"/>
      <c r="R285" s="27"/>
      <c r="S285" s="27" t="str">
        <f>IFERROR(__xludf.DUMMYFUNCTION("importxml(C285,""//div[@class='educational-member-detail-body__quote']"")"),"#VALUE!")</f>
        <v>#VALUE!</v>
      </c>
      <c r="T285" s="27" t="str">
        <f>IFERROR(__xludf.DUMMYFUNCTION("importxml(C285,""//div[@class='educational-member-detail-body__text']"")"),"#VALUE!")</f>
        <v>#VALUE!</v>
      </c>
    </row>
    <row r="286">
      <c r="A286" s="27"/>
      <c r="B286" s="25">
        <v>281.0</v>
      </c>
      <c r="C286" s="27"/>
      <c r="D286" s="27" t="str">
        <f>IFERROR(__xludf.DUMMYFUNCTION("importxml(C286,""//div[@class='educational-member-detail-hero__content']//h1[@class='educational-member-detail-hero__title']"")"),"#VALUE!")</f>
        <v>#VALUE!</v>
      </c>
      <c r="E286" s="27"/>
      <c r="F286" s="27"/>
      <c r="G286" s="27"/>
      <c r="H286" s="27"/>
      <c r="I286" s="27"/>
      <c r="J286" s="27"/>
      <c r="K286" s="27"/>
      <c r="L286" s="27"/>
      <c r="M286" s="27"/>
      <c r="N286" s="31" t="str">
        <f>IFERROR(__xludf.DUMMYFUNCTION("importxml(C286,""//div[@class='educational-member-detail-body__sidebar-school-type-title']"")"),"#VALUE!")</f>
        <v>#VALUE!</v>
      </c>
      <c r="O286" s="27"/>
      <c r="P286" s="27"/>
      <c r="Q286" s="27"/>
      <c r="R286" s="27"/>
      <c r="S286" s="27" t="str">
        <f>IFERROR(__xludf.DUMMYFUNCTION("importxml(C286,""//div[@class='educational-member-detail-body__quote']"")"),"#VALUE!")</f>
        <v>#VALUE!</v>
      </c>
      <c r="T286" s="27" t="str">
        <f>IFERROR(__xludf.DUMMYFUNCTION("importxml(C286,""//div[@class='educational-member-detail-body__text']"")"),"#VALUE!")</f>
        <v>#VALUE!</v>
      </c>
    </row>
    <row r="287">
      <c r="A287" s="27"/>
      <c r="B287" s="25">
        <v>282.0</v>
      </c>
      <c r="C287" s="27"/>
      <c r="D287" s="27" t="str">
        <f>IFERROR(__xludf.DUMMYFUNCTION("importxml(C287,""//div[@class='educational-member-detail-hero__content']//h1[@class='educational-member-detail-hero__title']"")"),"#VALUE!")</f>
        <v>#VALUE!</v>
      </c>
      <c r="E287" s="27"/>
      <c r="F287" s="27"/>
      <c r="G287" s="27"/>
      <c r="H287" s="27"/>
      <c r="I287" s="27"/>
      <c r="J287" s="27"/>
      <c r="K287" s="27"/>
      <c r="L287" s="27"/>
      <c r="M287" s="27"/>
      <c r="N287" s="31" t="str">
        <f>IFERROR(__xludf.DUMMYFUNCTION("importxml(C287,""//div[@class='educational-member-detail-body__sidebar-school-type-title']"")"),"#VALUE!")</f>
        <v>#VALUE!</v>
      </c>
      <c r="O287" s="27"/>
      <c r="P287" s="27"/>
      <c r="Q287" s="27"/>
      <c r="R287" s="27"/>
      <c r="S287" s="27" t="str">
        <f>IFERROR(__xludf.DUMMYFUNCTION("importxml(C287,""//div[@class='educational-member-detail-body__quote']"")"),"#VALUE!")</f>
        <v>#VALUE!</v>
      </c>
      <c r="T287" s="27" t="str">
        <f>IFERROR(__xludf.DUMMYFUNCTION("importxml(C287,""//div[@class='educational-member-detail-body__text']"")"),"#VALUE!")</f>
        <v>#VALUE!</v>
      </c>
    </row>
    <row r="288">
      <c r="A288" s="27"/>
      <c r="B288" s="25">
        <v>283.0</v>
      </c>
      <c r="C288" s="27"/>
      <c r="D288" s="27" t="str">
        <f>IFERROR(__xludf.DUMMYFUNCTION("importxml(C288,""//div[@class='educational-member-detail-hero__content']//h1[@class='educational-member-detail-hero__title']"")"),"#VALUE!")</f>
        <v>#VALUE!</v>
      </c>
      <c r="E288" s="27"/>
      <c r="F288" s="27"/>
      <c r="G288" s="27"/>
      <c r="H288" s="27"/>
      <c r="I288" s="27"/>
      <c r="J288" s="27"/>
      <c r="K288" s="27"/>
      <c r="L288" s="27"/>
      <c r="M288" s="27"/>
      <c r="N288" s="31" t="str">
        <f>IFERROR(__xludf.DUMMYFUNCTION("importxml(C288,""//div[@class='educational-member-detail-body__sidebar-school-type-title']"")"),"#VALUE!")</f>
        <v>#VALUE!</v>
      </c>
      <c r="O288" s="27"/>
      <c r="P288" s="27"/>
      <c r="Q288" s="27"/>
      <c r="R288" s="27"/>
      <c r="S288" s="27" t="str">
        <f>IFERROR(__xludf.DUMMYFUNCTION("importxml(C288,""//div[@class='educational-member-detail-body__quote']"")"),"#VALUE!")</f>
        <v>#VALUE!</v>
      </c>
      <c r="T288" s="27" t="str">
        <f>IFERROR(__xludf.DUMMYFUNCTION("importxml(C288,""//div[@class='educational-member-detail-body__text']"")"),"#VALUE!")</f>
        <v>#VALUE!</v>
      </c>
    </row>
    <row r="289">
      <c r="A289" s="27"/>
      <c r="B289" s="25">
        <v>284.0</v>
      </c>
      <c r="C289" s="27"/>
      <c r="D289" s="27" t="str">
        <f>IFERROR(__xludf.DUMMYFUNCTION("importxml(C289,""//div[@class='educational-member-detail-hero__content']//h1[@class='educational-member-detail-hero__title']"")"),"#VALUE!")</f>
        <v>#VALUE!</v>
      </c>
      <c r="E289" s="27"/>
      <c r="F289" s="27"/>
      <c r="G289" s="27"/>
      <c r="H289" s="27"/>
      <c r="I289" s="27"/>
      <c r="J289" s="27"/>
      <c r="K289" s="27"/>
      <c r="L289" s="27"/>
      <c r="M289" s="27"/>
      <c r="N289" s="31" t="str">
        <f>IFERROR(__xludf.DUMMYFUNCTION("importxml(C289,""//div[@class='educational-member-detail-body__sidebar-school-type-title']"")"),"#VALUE!")</f>
        <v>#VALUE!</v>
      </c>
      <c r="O289" s="27"/>
      <c r="P289" s="27"/>
      <c r="Q289" s="27"/>
      <c r="R289" s="27"/>
      <c r="S289" s="27" t="str">
        <f>IFERROR(__xludf.DUMMYFUNCTION("importxml(C289,""//div[@class='educational-member-detail-body__quote']"")"),"#VALUE!")</f>
        <v>#VALUE!</v>
      </c>
      <c r="T289" s="27" t="str">
        <f>IFERROR(__xludf.DUMMYFUNCTION("importxml(C289,""//div[@class='educational-member-detail-body__text']"")"),"#VALUE!")</f>
        <v>#VALUE!</v>
      </c>
    </row>
    <row r="290">
      <c r="A290" s="27"/>
      <c r="B290" s="25">
        <v>285.0</v>
      </c>
      <c r="C290" s="27"/>
      <c r="D290" s="27" t="str">
        <f>IFERROR(__xludf.DUMMYFUNCTION("importxml(C290,""//div[@class='educational-member-detail-hero__content']//h1[@class='educational-member-detail-hero__title']"")"),"#VALUE!")</f>
        <v>#VALUE!</v>
      </c>
      <c r="E290" s="27"/>
      <c r="F290" s="27"/>
      <c r="G290" s="27"/>
      <c r="H290" s="27"/>
      <c r="I290" s="27"/>
      <c r="J290" s="27"/>
      <c r="K290" s="27"/>
      <c r="L290" s="27"/>
      <c r="M290" s="27"/>
      <c r="N290" s="31" t="str">
        <f>IFERROR(__xludf.DUMMYFUNCTION("importxml(C290,""//div[@class='educational-member-detail-body__sidebar-school-type-title']"")"),"#VALUE!")</f>
        <v>#VALUE!</v>
      </c>
      <c r="O290" s="27"/>
      <c r="P290" s="27"/>
      <c r="Q290" s="27"/>
      <c r="R290" s="27"/>
      <c r="S290" s="27" t="str">
        <f>IFERROR(__xludf.DUMMYFUNCTION("importxml(C290,""//div[@class='educational-member-detail-body__quote']"")"),"#VALUE!")</f>
        <v>#VALUE!</v>
      </c>
      <c r="T290" s="27" t="str">
        <f>IFERROR(__xludf.DUMMYFUNCTION("importxml(C290,""//div[@class='educational-member-detail-body__text']"")"),"#VALUE!")</f>
        <v>#VALUE!</v>
      </c>
    </row>
    <row r="291">
      <c r="A291" s="27"/>
      <c r="B291" s="25">
        <v>286.0</v>
      </c>
      <c r="C291" s="27"/>
      <c r="D291" s="27" t="str">
        <f>IFERROR(__xludf.DUMMYFUNCTION("importxml(C291,""//div[@class='educational-member-detail-hero__content']//h1[@class='educational-member-detail-hero__title']"")"),"#VALUE!")</f>
        <v>#VALUE!</v>
      </c>
      <c r="E291" s="27"/>
      <c r="F291" s="27"/>
      <c r="G291" s="27"/>
      <c r="H291" s="27"/>
      <c r="I291" s="27"/>
      <c r="J291" s="27"/>
      <c r="K291" s="27"/>
      <c r="L291" s="27"/>
      <c r="M291" s="27"/>
      <c r="N291" s="31" t="str">
        <f>IFERROR(__xludf.DUMMYFUNCTION("importxml(C291,""//div[@class='educational-member-detail-body__sidebar-school-type-title']"")"),"#VALUE!")</f>
        <v>#VALUE!</v>
      </c>
      <c r="O291" s="27"/>
      <c r="P291" s="27"/>
      <c r="Q291" s="27"/>
      <c r="R291" s="27"/>
      <c r="S291" s="27" t="str">
        <f>IFERROR(__xludf.DUMMYFUNCTION("importxml(C291,""//div[@class='educational-member-detail-body__quote']"")"),"#VALUE!")</f>
        <v>#VALUE!</v>
      </c>
      <c r="T291" s="27" t="str">
        <f>IFERROR(__xludf.DUMMYFUNCTION("importxml(C291,""//div[@class='educational-member-detail-body__text']"")"),"#VALUE!")</f>
        <v>#VALUE!</v>
      </c>
    </row>
    <row r="292">
      <c r="A292" s="27"/>
      <c r="B292" s="25">
        <v>287.0</v>
      </c>
      <c r="C292" s="27"/>
      <c r="D292" s="27" t="str">
        <f>IFERROR(__xludf.DUMMYFUNCTION("importxml(C292,""//div[@class='educational-member-detail-hero__content']//h1[@class='educational-member-detail-hero__title']"")"),"#VALUE!")</f>
        <v>#VALUE!</v>
      </c>
      <c r="E292" s="27"/>
      <c r="F292" s="27"/>
      <c r="G292" s="27"/>
      <c r="H292" s="27"/>
      <c r="I292" s="27"/>
      <c r="J292" s="27"/>
      <c r="K292" s="27"/>
      <c r="L292" s="27"/>
      <c r="M292" s="27"/>
      <c r="N292" s="31" t="str">
        <f>IFERROR(__xludf.DUMMYFUNCTION("importxml(C292,""//div[@class='educational-member-detail-body__sidebar-school-type-title']"")"),"#VALUE!")</f>
        <v>#VALUE!</v>
      </c>
      <c r="O292" s="27"/>
      <c r="P292" s="27"/>
      <c r="Q292" s="27"/>
      <c r="R292" s="27"/>
      <c r="S292" s="27" t="str">
        <f>IFERROR(__xludf.DUMMYFUNCTION("importxml(C292,""//div[@class='educational-member-detail-body__quote']"")"),"#VALUE!")</f>
        <v>#VALUE!</v>
      </c>
      <c r="T292" s="27" t="str">
        <f>IFERROR(__xludf.DUMMYFUNCTION("importxml(C292,""//div[@class='educational-member-detail-body__text']"")"),"#VALUE!")</f>
        <v>#VALUE!</v>
      </c>
    </row>
    <row r="293">
      <c r="A293" s="27"/>
      <c r="B293" s="25">
        <v>288.0</v>
      </c>
      <c r="C293" s="27"/>
      <c r="D293" s="27" t="str">
        <f>IFERROR(__xludf.DUMMYFUNCTION("importxml(C293,""//div[@class='educational-member-detail-hero__content']//h1[@class='educational-member-detail-hero__title']"")"),"#VALUE!")</f>
        <v>#VALUE!</v>
      </c>
      <c r="E293" s="27"/>
      <c r="F293" s="27"/>
      <c r="G293" s="27"/>
      <c r="H293" s="27"/>
      <c r="I293" s="27"/>
      <c r="J293" s="27"/>
      <c r="K293" s="27"/>
      <c r="L293" s="27"/>
      <c r="M293" s="27"/>
      <c r="N293" s="31" t="str">
        <f>IFERROR(__xludf.DUMMYFUNCTION("importxml(C293,""//div[@class='educational-member-detail-body__sidebar-school-type-title']"")"),"#VALUE!")</f>
        <v>#VALUE!</v>
      </c>
      <c r="O293" s="27"/>
      <c r="P293" s="27"/>
      <c r="Q293" s="27"/>
      <c r="R293" s="27"/>
      <c r="S293" s="27" t="str">
        <f>IFERROR(__xludf.DUMMYFUNCTION("importxml(C293,""//div[@class='educational-member-detail-body__quote']"")"),"#VALUE!")</f>
        <v>#VALUE!</v>
      </c>
      <c r="T293" s="27" t="str">
        <f>IFERROR(__xludf.DUMMYFUNCTION("importxml(C293,""//div[@class='educational-member-detail-body__text']"")"),"#VALUE!")</f>
        <v>#VALUE!</v>
      </c>
    </row>
    <row r="294">
      <c r="A294" s="27"/>
      <c r="B294" s="25">
        <v>289.0</v>
      </c>
      <c r="C294" s="27"/>
      <c r="D294" s="27" t="str">
        <f>IFERROR(__xludf.DUMMYFUNCTION("importxml(C294,""//div[@class='educational-member-detail-hero__content']//h1[@class='educational-member-detail-hero__title']"")"),"#VALUE!")</f>
        <v>#VALUE!</v>
      </c>
      <c r="E294" s="27"/>
      <c r="F294" s="27"/>
      <c r="G294" s="27"/>
      <c r="H294" s="27"/>
      <c r="I294" s="27"/>
      <c r="J294" s="27"/>
      <c r="K294" s="27"/>
      <c r="L294" s="27"/>
      <c r="M294" s="27"/>
      <c r="N294" s="31" t="str">
        <f>IFERROR(__xludf.DUMMYFUNCTION("importxml(C294,""//div[@class='educational-member-detail-body__sidebar-school-type-title']"")"),"#VALUE!")</f>
        <v>#VALUE!</v>
      </c>
      <c r="O294" s="27"/>
      <c r="P294" s="27"/>
      <c r="Q294" s="27"/>
      <c r="R294" s="27"/>
      <c r="S294" s="27" t="str">
        <f>IFERROR(__xludf.DUMMYFUNCTION("importxml(C294,""//div[@class='educational-member-detail-body__quote']"")"),"#VALUE!")</f>
        <v>#VALUE!</v>
      </c>
      <c r="T294" s="27" t="str">
        <f>IFERROR(__xludf.DUMMYFUNCTION("importxml(C294,""//div[@class='educational-member-detail-body__text']"")"),"#VALUE!")</f>
        <v>#VALUE!</v>
      </c>
    </row>
    <row r="295">
      <c r="A295" s="27"/>
      <c r="B295" s="25">
        <v>290.0</v>
      </c>
      <c r="C295" s="27"/>
      <c r="D295" s="27" t="str">
        <f>IFERROR(__xludf.DUMMYFUNCTION("importxml(C295,""//div[@class='educational-member-detail-hero__content']//h1[@class='educational-member-detail-hero__title']"")"),"#VALUE!")</f>
        <v>#VALUE!</v>
      </c>
      <c r="E295" s="27"/>
      <c r="F295" s="27"/>
      <c r="G295" s="27"/>
      <c r="H295" s="27"/>
      <c r="I295" s="27"/>
      <c r="J295" s="27"/>
      <c r="K295" s="27"/>
      <c r="L295" s="27"/>
      <c r="M295" s="27"/>
      <c r="N295" s="31" t="str">
        <f>IFERROR(__xludf.DUMMYFUNCTION("importxml(C295,""//div[@class='educational-member-detail-body__sidebar-school-type-title']"")"),"#VALUE!")</f>
        <v>#VALUE!</v>
      </c>
      <c r="O295" s="27"/>
      <c r="P295" s="27"/>
      <c r="Q295" s="27"/>
      <c r="R295" s="27"/>
      <c r="S295" s="27" t="str">
        <f>IFERROR(__xludf.DUMMYFUNCTION("importxml(C295,""//div[@class='educational-member-detail-body__quote']"")"),"#VALUE!")</f>
        <v>#VALUE!</v>
      </c>
      <c r="T295" s="27" t="str">
        <f>IFERROR(__xludf.DUMMYFUNCTION("importxml(C295,""//div[@class='educational-member-detail-body__text']"")"),"#VALUE!")</f>
        <v>#VALUE!</v>
      </c>
    </row>
    <row r="296">
      <c r="A296" s="27"/>
      <c r="B296" s="25">
        <v>291.0</v>
      </c>
      <c r="C296" s="27"/>
      <c r="D296" s="27" t="str">
        <f>IFERROR(__xludf.DUMMYFUNCTION("importxml(C296,""//div[@class='educational-member-detail-hero__content']//h1[@class='educational-member-detail-hero__title']"")"),"#VALUE!")</f>
        <v>#VALUE!</v>
      </c>
      <c r="E296" s="27"/>
      <c r="F296" s="27"/>
      <c r="G296" s="27"/>
      <c r="H296" s="27"/>
      <c r="I296" s="27"/>
      <c r="J296" s="27"/>
      <c r="K296" s="27"/>
      <c r="L296" s="27"/>
      <c r="M296" s="27"/>
      <c r="N296" s="31" t="str">
        <f>IFERROR(__xludf.DUMMYFUNCTION("importxml(C296,""//div[@class='educational-member-detail-body__sidebar-school-type-title']"")"),"#VALUE!")</f>
        <v>#VALUE!</v>
      </c>
      <c r="O296" s="27"/>
      <c r="P296" s="27"/>
      <c r="Q296" s="27"/>
      <c r="R296" s="27"/>
      <c r="S296" s="27" t="str">
        <f>IFERROR(__xludf.DUMMYFUNCTION("importxml(C296,""//div[@class='educational-member-detail-body__quote']"")"),"#VALUE!")</f>
        <v>#VALUE!</v>
      </c>
      <c r="T296" s="27" t="str">
        <f>IFERROR(__xludf.DUMMYFUNCTION("importxml(C296,""//div[@class='educational-member-detail-body__text']"")"),"#VALUE!")</f>
        <v>#VALUE!</v>
      </c>
    </row>
    <row r="297">
      <c r="A297" s="27"/>
      <c r="B297" s="25">
        <v>292.0</v>
      </c>
      <c r="C297" s="27"/>
      <c r="D297" s="27" t="str">
        <f>IFERROR(__xludf.DUMMYFUNCTION("importxml(C297,""//div[@class='educational-member-detail-hero__content']//h1[@class='educational-member-detail-hero__title']"")"),"#VALUE!")</f>
        <v>#VALUE!</v>
      </c>
      <c r="E297" s="27"/>
      <c r="F297" s="27"/>
      <c r="G297" s="27"/>
      <c r="H297" s="27"/>
      <c r="I297" s="27"/>
      <c r="J297" s="27"/>
      <c r="K297" s="27"/>
      <c r="L297" s="27"/>
      <c r="M297" s="27"/>
      <c r="N297" s="31" t="str">
        <f>IFERROR(__xludf.DUMMYFUNCTION("importxml(C297,""//div[@class='educational-member-detail-body__sidebar-school-type-title']"")"),"#VALUE!")</f>
        <v>#VALUE!</v>
      </c>
      <c r="O297" s="27"/>
      <c r="P297" s="27"/>
      <c r="Q297" s="27"/>
      <c r="R297" s="27"/>
      <c r="S297" s="27" t="str">
        <f>IFERROR(__xludf.DUMMYFUNCTION("importxml(C297,""//div[@class='educational-member-detail-body__quote']"")"),"#VALUE!")</f>
        <v>#VALUE!</v>
      </c>
      <c r="T297" s="27" t="str">
        <f>IFERROR(__xludf.DUMMYFUNCTION("importxml(C297,""//div[@class='educational-member-detail-body__text']"")"),"#VALUE!")</f>
        <v>#VALUE!</v>
      </c>
    </row>
    <row r="298">
      <c r="A298" s="27"/>
      <c r="B298" s="25">
        <v>293.0</v>
      </c>
      <c r="C298" s="27"/>
      <c r="D298" s="27" t="str">
        <f>IFERROR(__xludf.DUMMYFUNCTION("importxml(C298,""//div[@class='educational-member-detail-hero__content']//h1[@class='educational-member-detail-hero__title']"")"),"#VALUE!")</f>
        <v>#VALUE!</v>
      </c>
      <c r="E298" s="27"/>
      <c r="F298" s="27"/>
      <c r="G298" s="27"/>
      <c r="H298" s="27"/>
      <c r="I298" s="27"/>
      <c r="J298" s="27"/>
      <c r="K298" s="27"/>
      <c r="L298" s="27"/>
      <c r="M298" s="27"/>
      <c r="N298" s="31" t="str">
        <f>IFERROR(__xludf.DUMMYFUNCTION("importxml(C298,""//div[@class='educational-member-detail-body__sidebar-school-type-title']"")"),"#VALUE!")</f>
        <v>#VALUE!</v>
      </c>
      <c r="O298" s="27"/>
      <c r="P298" s="27"/>
      <c r="Q298" s="27"/>
      <c r="R298" s="27"/>
      <c r="S298" s="27" t="str">
        <f>IFERROR(__xludf.DUMMYFUNCTION("importxml(C298,""//div[@class='educational-member-detail-body__quote']"")"),"#VALUE!")</f>
        <v>#VALUE!</v>
      </c>
      <c r="T298" s="27" t="str">
        <f>IFERROR(__xludf.DUMMYFUNCTION("importxml(C298,""//div[@class='educational-member-detail-body__text']"")"),"#VALUE!")</f>
        <v>#VALUE!</v>
      </c>
    </row>
    <row r="299">
      <c r="A299" s="27"/>
      <c r="B299" s="25">
        <v>294.0</v>
      </c>
      <c r="C299" s="27"/>
      <c r="D299" s="27" t="str">
        <f>IFERROR(__xludf.DUMMYFUNCTION("importxml(C299,""//div[@class='educational-member-detail-hero__content']//h1[@class='educational-member-detail-hero__title']"")"),"#VALUE!")</f>
        <v>#VALUE!</v>
      </c>
      <c r="E299" s="27"/>
      <c r="F299" s="27"/>
      <c r="G299" s="27"/>
      <c r="H299" s="27"/>
      <c r="I299" s="27"/>
      <c r="J299" s="27"/>
      <c r="K299" s="27"/>
      <c r="L299" s="27"/>
      <c r="M299" s="27"/>
      <c r="N299" s="31" t="str">
        <f>IFERROR(__xludf.DUMMYFUNCTION("importxml(C299,""//div[@class='educational-member-detail-body__sidebar-school-type-title']"")"),"#VALUE!")</f>
        <v>#VALUE!</v>
      </c>
      <c r="O299" s="27"/>
      <c r="P299" s="27"/>
      <c r="Q299" s="27"/>
      <c r="R299" s="27"/>
      <c r="S299" s="27" t="str">
        <f>IFERROR(__xludf.DUMMYFUNCTION("importxml(C299,""//div[@class='educational-member-detail-body__quote']"")"),"#VALUE!")</f>
        <v>#VALUE!</v>
      </c>
      <c r="T299" s="27" t="str">
        <f>IFERROR(__xludf.DUMMYFUNCTION("importxml(C299,""//div[@class='educational-member-detail-body__text']"")"),"#VALUE!")</f>
        <v>#VALUE!</v>
      </c>
    </row>
    <row r="300">
      <c r="A300" s="27"/>
      <c r="B300" s="25">
        <v>295.0</v>
      </c>
      <c r="C300" s="27"/>
      <c r="D300" s="27" t="str">
        <f>IFERROR(__xludf.DUMMYFUNCTION("importxml(C300,""//div[@class='educational-member-detail-hero__content']//h1[@class='educational-member-detail-hero__title']"")"),"#VALUE!")</f>
        <v>#VALUE!</v>
      </c>
      <c r="E300" s="27"/>
      <c r="F300" s="27"/>
      <c r="G300" s="27"/>
      <c r="H300" s="27"/>
      <c r="I300" s="27"/>
      <c r="J300" s="27"/>
      <c r="K300" s="27"/>
      <c r="L300" s="27"/>
      <c r="M300" s="27"/>
      <c r="N300" s="31" t="str">
        <f>IFERROR(__xludf.DUMMYFUNCTION("importxml(C300,""//div[@class='educational-member-detail-body__sidebar-school-type-title']"")"),"#VALUE!")</f>
        <v>#VALUE!</v>
      </c>
      <c r="O300" s="27"/>
      <c r="P300" s="27"/>
      <c r="Q300" s="27"/>
      <c r="R300" s="27"/>
      <c r="S300" s="27" t="str">
        <f>IFERROR(__xludf.DUMMYFUNCTION("importxml(C300,""//div[@class='educational-member-detail-body__quote']"")"),"#VALUE!")</f>
        <v>#VALUE!</v>
      </c>
      <c r="T300" s="27" t="str">
        <f>IFERROR(__xludf.DUMMYFUNCTION("importxml(C300,""//div[@class='educational-member-detail-body__text']"")"),"#VALUE!")</f>
        <v>#VALUE!</v>
      </c>
    </row>
    <row r="301">
      <c r="A301" s="27"/>
      <c r="B301" s="25">
        <v>296.0</v>
      </c>
      <c r="C301" s="27"/>
      <c r="D301" s="27" t="str">
        <f>IFERROR(__xludf.DUMMYFUNCTION("importxml(C301,""//div[@class='educational-member-detail-hero__content']//h1[@class='educational-member-detail-hero__title']"")"),"#VALUE!")</f>
        <v>#VALUE!</v>
      </c>
      <c r="E301" s="27"/>
      <c r="F301" s="27"/>
      <c r="G301" s="27"/>
      <c r="H301" s="27"/>
      <c r="I301" s="27"/>
      <c r="J301" s="27"/>
      <c r="K301" s="27"/>
      <c r="L301" s="27"/>
      <c r="M301" s="27"/>
      <c r="N301" s="31" t="str">
        <f>IFERROR(__xludf.DUMMYFUNCTION("importxml(C301,""//div[@class='educational-member-detail-body__sidebar-school-type-title']"")"),"#VALUE!")</f>
        <v>#VALUE!</v>
      </c>
      <c r="O301" s="27"/>
      <c r="P301" s="27"/>
      <c r="Q301" s="27"/>
      <c r="R301" s="27"/>
      <c r="S301" s="27" t="str">
        <f>IFERROR(__xludf.DUMMYFUNCTION("importxml(C301,""//div[@class='educational-member-detail-body__quote']"")"),"#VALUE!")</f>
        <v>#VALUE!</v>
      </c>
      <c r="T301" s="27" t="str">
        <f>IFERROR(__xludf.DUMMYFUNCTION("importxml(C301,""//div[@class='educational-member-detail-body__text']"")"),"#VALUE!")</f>
        <v>#VALUE!</v>
      </c>
    </row>
    <row r="302">
      <c r="A302" s="27"/>
      <c r="B302" s="25">
        <v>297.0</v>
      </c>
      <c r="C302" s="27"/>
      <c r="D302" s="27" t="str">
        <f>IFERROR(__xludf.DUMMYFUNCTION("importxml(C302,""//div[@class='educational-member-detail-hero__content']//h1[@class='educational-member-detail-hero__title']"")"),"#VALUE!")</f>
        <v>#VALUE!</v>
      </c>
      <c r="E302" s="27"/>
      <c r="F302" s="27"/>
      <c r="G302" s="27"/>
      <c r="H302" s="27"/>
      <c r="I302" s="27"/>
      <c r="J302" s="27"/>
      <c r="K302" s="27"/>
      <c r="L302" s="27"/>
      <c r="M302" s="27"/>
      <c r="N302" s="31" t="str">
        <f>IFERROR(__xludf.DUMMYFUNCTION("importxml(C302,""//div[@class='educational-member-detail-body__sidebar-school-type-title']"")"),"#VALUE!")</f>
        <v>#VALUE!</v>
      </c>
      <c r="O302" s="27"/>
      <c r="P302" s="27"/>
      <c r="Q302" s="27"/>
      <c r="R302" s="27"/>
      <c r="S302" s="27" t="str">
        <f>IFERROR(__xludf.DUMMYFUNCTION("importxml(C302,""//div[@class='educational-member-detail-body__quote']"")"),"#VALUE!")</f>
        <v>#VALUE!</v>
      </c>
      <c r="T302" s="27" t="str">
        <f>IFERROR(__xludf.DUMMYFUNCTION("importxml(C302,""//div[@class='educational-member-detail-body__text']"")"),"#VALUE!")</f>
        <v>#VALUE!</v>
      </c>
    </row>
    <row r="303">
      <c r="A303" s="27"/>
      <c r="B303" s="25">
        <v>298.0</v>
      </c>
      <c r="C303" s="27"/>
      <c r="D303" s="27" t="str">
        <f>IFERROR(__xludf.DUMMYFUNCTION("importxml(C303,""//div[@class='educational-member-detail-hero__content']//h1[@class='educational-member-detail-hero__title']"")"),"#VALUE!")</f>
        <v>#VALUE!</v>
      </c>
      <c r="E303" s="27"/>
      <c r="F303" s="27"/>
      <c r="G303" s="27"/>
      <c r="H303" s="27"/>
      <c r="I303" s="27"/>
      <c r="J303" s="27"/>
      <c r="K303" s="27"/>
      <c r="L303" s="27"/>
      <c r="M303" s="27"/>
      <c r="N303" s="31" t="str">
        <f>IFERROR(__xludf.DUMMYFUNCTION("importxml(C303,""//div[@class='educational-member-detail-body__sidebar-school-type-title']"")"),"#VALUE!")</f>
        <v>#VALUE!</v>
      </c>
      <c r="O303" s="27"/>
      <c r="P303" s="27"/>
      <c r="Q303" s="27"/>
      <c r="R303" s="27"/>
      <c r="S303" s="27" t="str">
        <f>IFERROR(__xludf.DUMMYFUNCTION("importxml(C303,""//div[@class='educational-member-detail-body__quote']"")"),"#VALUE!")</f>
        <v>#VALUE!</v>
      </c>
      <c r="T303" s="27" t="str">
        <f>IFERROR(__xludf.DUMMYFUNCTION("importxml(C303,""//div[@class='educational-member-detail-body__text']"")"),"#VALUE!")</f>
        <v>#VALUE!</v>
      </c>
    </row>
    <row r="304">
      <c r="A304" s="27"/>
      <c r="B304" s="25">
        <v>299.0</v>
      </c>
      <c r="C304" s="27"/>
      <c r="D304" s="27" t="str">
        <f>IFERROR(__xludf.DUMMYFUNCTION("importxml(C304,""//div[@class='educational-member-detail-hero__content']//h1[@class='educational-member-detail-hero__title']"")"),"#VALUE!")</f>
        <v>#VALUE!</v>
      </c>
      <c r="E304" s="27"/>
      <c r="F304" s="27"/>
      <c r="G304" s="27"/>
      <c r="H304" s="27"/>
      <c r="I304" s="27"/>
      <c r="J304" s="27"/>
      <c r="K304" s="27"/>
      <c r="L304" s="27"/>
      <c r="M304" s="27"/>
      <c r="N304" s="31" t="str">
        <f>IFERROR(__xludf.DUMMYFUNCTION("importxml(C304,""//div[@class='educational-member-detail-body__sidebar-school-type-title']"")"),"#VALUE!")</f>
        <v>#VALUE!</v>
      </c>
      <c r="O304" s="27"/>
      <c r="P304" s="27"/>
      <c r="Q304" s="27"/>
      <c r="R304" s="27"/>
      <c r="S304" s="27" t="str">
        <f>IFERROR(__xludf.DUMMYFUNCTION("importxml(C304,""//div[@class='educational-member-detail-body__quote']"")"),"#VALUE!")</f>
        <v>#VALUE!</v>
      </c>
      <c r="T304" s="27" t="str">
        <f>IFERROR(__xludf.DUMMYFUNCTION("importxml(C304,""//div[@class='educational-member-detail-body__text']"")"),"#VALUE!")</f>
        <v>#VALUE!</v>
      </c>
    </row>
    <row r="305">
      <c r="A305" s="27"/>
      <c r="B305" s="25">
        <v>300.0</v>
      </c>
      <c r="C305" s="27"/>
      <c r="D305" s="27" t="str">
        <f>IFERROR(__xludf.DUMMYFUNCTION("importxml(C305,""//div[@class='educational-member-detail-hero__content']//h1[@class='educational-member-detail-hero__title']"")"),"#VALUE!")</f>
        <v>#VALUE!</v>
      </c>
      <c r="E305" s="27"/>
      <c r="F305" s="27"/>
      <c r="G305" s="27"/>
      <c r="H305" s="27"/>
      <c r="I305" s="27"/>
      <c r="J305" s="27"/>
      <c r="K305" s="27"/>
      <c r="L305" s="27"/>
      <c r="M305" s="27"/>
      <c r="N305" s="31" t="str">
        <f>IFERROR(__xludf.DUMMYFUNCTION("importxml(C305,""//div[@class='educational-member-detail-body__sidebar-school-type-title']"")"),"#VALUE!")</f>
        <v>#VALUE!</v>
      </c>
      <c r="O305" s="27"/>
      <c r="P305" s="27"/>
      <c r="Q305" s="27"/>
      <c r="R305" s="27"/>
      <c r="S305" s="27" t="str">
        <f>IFERROR(__xludf.DUMMYFUNCTION("importxml(C305,""//div[@class='educational-member-detail-body__quote']"")"),"#VALUE!")</f>
        <v>#VALUE!</v>
      </c>
      <c r="T305" s="27" t="str">
        <f>IFERROR(__xludf.DUMMYFUNCTION("importxml(C305,""//div[@class='educational-member-detail-body__text']"")"),"#VALUE!")</f>
        <v>#VALUE!</v>
      </c>
    </row>
    <row r="306">
      <c r="A306" s="27"/>
      <c r="B306" s="25">
        <v>301.0</v>
      </c>
      <c r="C306" s="27"/>
      <c r="D306" s="27" t="str">
        <f>IFERROR(__xludf.DUMMYFUNCTION("importxml(C306,""//div[@class='educational-member-detail-hero__content']//h1[@class='educational-member-detail-hero__title']"")"),"#VALUE!")</f>
        <v>#VALUE!</v>
      </c>
      <c r="E306" s="27"/>
      <c r="F306" s="27"/>
      <c r="G306" s="27"/>
      <c r="H306" s="27"/>
      <c r="I306" s="27"/>
      <c r="J306" s="27"/>
      <c r="K306" s="27"/>
      <c r="L306" s="27"/>
      <c r="M306" s="27"/>
      <c r="N306" s="31" t="str">
        <f>IFERROR(__xludf.DUMMYFUNCTION("importxml(C306,""//div[@class='educational-member-detail-body__sidebar-school-type-title']"")"),"#VALUE!")</f>
        <v>#VALUE!</v>
      </c>
      <c r="O306" s="27"/>
      <c r="P306" s="27"/>
      <c r="Q306" s="27"/>
      <c r="R306" s="27"/>
      <c r="S306" s="27" t="str">
        <f>IFERROR(__xludf.DUMMYFUNCTION("importxml(C306,""//div[@class='educational-member-detail-body__quote']"")"),"#VALUE!")</f>
        <v>#VALUE!</v>
      </c>
      <c r="T306" s="27" t="str">
        <f>IFERROR(__xludf.DUMMYFUNCTION("importxml(C306,""//div[@class='educational-member-detail-body__text']"")"),"#VALUE!")</f>
        <v>#VALUE!</v>
      </c>
    </row>
    <row r="307">
      <c r="A307" s="27"/>
      <c r="B307" s="25">
        <v>302.0</v>
      </c>
      <c r="C307" s="27"/>
      <c r="D307" s="27" t="str">
        <f>IFERROR(__xludf.DUMMYFUNCTION("importxml(C307,""//div[@class='educational-member-detail-hero__content']//h1[@class='educational-member-detail-hero__title']"")"),"#VALUE!")</f>
        <v>#VALUE!</v>
      </c>
      <c r="E307" s="27"/>
      <c r="F307" s="27"/>
      <c r="G307" s="27"/>
      <c r="H307" s="27"/>
      <c r="I307" s="27"/>
      <c r="J307" s="27"/>
      <c r="K307" s="27"/>
      <c r="L307" s="27"/>
      <c r="M307" s="27"/>
      <c r="N307" s="31" t="str">
        <f>IFERROR(__xludf.DUMMYFUNCTION("importxml(C307,""//div[@class='educational-member-detail-body__sidebar-school-type-title']"")"),"#VALUE!")</f>
        <v>#VALUE!</v>
      </c>
      <c r="O307" s="27"/>
      <c r="P307" s="27"/>
      <c r="Q307" s="27"/>
      <c r="R307" s="27"/>
      <c r="S307" s="27" t="str">
        <f>IFERROR(__xludf.DUMMYFUNCTION("importxml(C307,""//div[@class='educational-member-detail-body__quote']"")"),"#VALUE!")</f>
        <v>#VALUE!</v>
      </c>
      <c r="T307" s="27" t="str">
        <f>IFERROR(__xludf.DUMMYFUNCTION("importxml(C307,""//div[@class='educational-member-detail-body__text']"")"),"#VALUE!")</f>
        <v>#VALUE!</v>
      </c>
    </row>
    <row r="308">
      <c r="A308" s="27"/>
      <c r="B308" s="25">
        <v>303.0</v>
      </c>
      <c r="C308" s="27"/>
      <c r="D308" s="27" t="str">
        <f>IFERROR(__xludf.DUMMYFUNCTION("importxml(C308,""//div[@class='educational-member-detail-hero__content']//h1[@class='educational-member-detail-hero__title']"")"),"#VALUE!")</f>
        <v>#VALUE!</v>
      </c>
      <c r="E308" s="27"/>
      <c r="F308" s="27"/>
      <c r="G308" s="27"/>
      <c r="H308" s="27"/>
      <c r="I308" s="27"/>
      <c r="J308" s="27"/>
      <c r="K308" s="27"/>
      <c r="L308" s="27"/>
      <c r="M308" s="27"/>
      <c r="N308" s="31" t="str">
        <f>IFERROR(__xludf.DUMMYFUNCTION("importxml(C308,""//div[@class='educational-member-detail-body__sidebar-school-type-title']"")"),"#VALUE!")</f>
        <v>#VALUE!</v>
      </c>
      <c r="O308" s="27"/>
      <c r="P308" s="27"/>
      <c r="Q308" s="27"/>
      <c r="R308" s="27"/>
      <c r="S308" s="27" t="str">
        <f>IFERROR(__xludf.DUMMYFUNCTION("importxml(C308,""//div[@class='educational-member-detail-body__quote']"")"),"#VALUE!")</f>
        <v>#VALUE!</v>
      </c>
      <c r="T308" s="27" t="str">
        <f>IFERROR(__xludf.DUMMYFUNCTION("importxml(C308,""//div[@class='educational-member-detail-body__text']"")"),"#VALUE!")</f>
        <v>#VALUE!</v>
      </c>
    </row>
    <row r="309">
      <c r="A309" s="27"/>
      <c r="B309" s="25">
        <v>304.0</v>
      </c>
      <c r="C309" s="27"/>
      <c r="D309" s="27" t="str">
        <f>IFERROR(__xludf.DUMMYFUNCTION("importxml(C309,""//div[@class='educational-member-detail-hero__content']//h1[@class='educational-member-detail-hero__title']"")"),"#VALUE!")</f>
        <v>#VALUE!</v>
      </c>
      <c r="E309" s="27"/>
      <c r="F309" s="27"/>
      <c r="G309" s="27"/>
      <c r="H309" s="27"/>
      <c r="I309" s="27"/>
      <c r="J309" s="27"/>
      <c r="K309" s="27"/>
      <c r="L309" s="27"/>
      <c r="M309" s="27"/>
      <c r="N309" s="31" t="str">
        <f>IFERROR(__xludf.DUMMYFUNCTION("importxml(C309,""//div[@class='educational-member-detail-body__sidebar-school-type-title']"")"),"#VALUE!")</f>
        <v>#VALUE!</v>
      </c>
      <c r="O309" s="27"/>
      <c r="P309" s="27"/>
      <c r="Q309" s="27"/>
      <c r="R309" s="27"/>
      <c r="S309" s="27" t="str">
        <f>IFERROR(__xludf.DUMMYFUNCTION("importxml(C309,""//div[@class='educational-member-detail-body__quote']"")"),"#VALUE!")</f>
        <v>#VALUE!</v>
      </c>
      <c r="T309" s="27" t="str">
        <f>IFERROR(__xludf.DUMMYFUNCTION("importxml(C309,""//div[@class='educational-member-detail-body__text']"")"),"#VALUE!")</f>
        <v>#VALUE!</v>
      </c>
    </row>
    <row r="310">
      <c r="A310" s="27"/>
      <c r="B310" s="25">
        <v>305.0</v>
      </c>
      <c r="C310" s="27"/>
      <c r="D310" s="27" t="str">
        <f>IFERROR(__xludf.DUMMYFUNCTION("importxml(C310,""//div[@class='educational-member-detail-hero__content']//h1[@class='educational-member-detail-hero__title']"")"),"#VALUE!")</f>
        <v>#VALUE!</v>
      </c>
      <c r="E310" s="27"/>
      <c r="F310" s="27"/>
      <c r="G310" s="27"/>
      <c r="H310" s="27"/>
      <c r="I310" s="27"/>
      <c r="J310" s="27"/>
      <c r="K310" s="27"/>
      <c r="L310" s="27"/>
      <c r="M310" s="27"/>
      <c r="N310" s="31" t="str">
        <f>IFERROR(__xludf.DUMMYFUNCTION("importxml(C310,""//div[@class='educational-member-detail-body__sidebar-school-type-title']"")"),"#VALUE!")</f>
        <v>#VALUE!</v>
      </c>
      <c r="O310" s="27"/>
      <c r="P310" s="27"/>
      <c r="Q310" s="27"/>
      <c r="R310" s="27"/>
      <c r="S310" s="27" t="str">
        <f>IFERROR(__xludf.DUMMYFUNCTION("importxml(C310,""//div[@class='educational-member-detail-body__quote']"")"),"#VALUE!")</f>
        <v>#VALUE!</v>
      </c>
      <c r="T310" s="27" t="str">
        <f>IFERROR(__xludf.DUMMYFUNCTION("importxml(C310,""//div[@class='educational-member-detail-body__text']"")"),"#VALUE!")</f>
        <v>#VALUE!</v>
      </c>
    </row>
    <row r="311">
      <c r="A311" s="27"/>
      <c r="B311" s="25">
        <v>306.0</v>
      </c>
      <c r="C311" s="27"/>
      <c r="D311" s="27" t="str">
        <f>IFERROR(__xludf.DUMMYFUNCTION("importxml(C311,""//div[@class='educational-member-detail-hero__content']//h1[@class='educational-member-detail-hero__title']"")"),"#VALUE!")</f>
        <v>#VALUE!</v>
      </c>
      <c r="E311" s="27"/>
      <c r="F311" s="27"/>
      <c r="G311" s="27"/>
      <c r="H311" s="27"/>
      <c r="I311" s="27"/>
      <c r="J311" s="27"/>
      <c r="K311" s="27"/>
      <c r="L311" s="27"/>
      <c r="M311" s="27"/>
      <c r="N311" s="31" t="str">
        <f>IFERROR(__xludf.DUMMYFUNCTION("importxml(C311,""//div[@class='educational-member-detail-body__sidebar-school-type-title']"")"),"#VALUE!")</f>
        <v>#VALUE!</v>
      </c>
      <c r="O311" s="27"/>
      <c r="P311" s="27"/>
      <c r="Q311" s="27"/>
      <c r="R311" s="27"/>
      <c r="S311" s="27" t="str">
        <f>IFERROR(__xludf.DUMMYFUNCTION("importxml(C311,""//div[@class='educational-member-detail-body__quote']"")"),"#VALUE!")</f>
        <v>#VALUE!</v>
      </c>
      <c r="T311" s="27" t="str">
        <f>IFERROR(__xludf.DUMMYFUNCTION("importxml(C311,""//div[@class='educational-member-detail-body__text']"")"),"#VALUE!")</f>
        <v>#VALUE!</v>
      </c>
    </row>
    <row r="312">
      <c r="A312" s="27"/>
      <c r="B312" s="25">
        <v>307.0</v>
      </c>
      <c r="C312" s="27"/>
      <c r="D312" s="27" t="str">
        <f>IFERROR(__xludf.DUMMYFUNCTION("importxml(C312,""//div[@class='educational-member-detail-hero__content']//h1[@class='educational-member-detail-hero__title']"")"),"#VALUE!")</f>
        <v>#VALUE!</v>
      </c>
      <c r="E312" s="27"/>
      <c r="F312" s="27"/>
      <c r="G312" s="27"/>
      <c r="H312" s="27"/>
      <c r="I312" s="27"/>
      <c r="J312" s="27"/>
      <c r="K312" s="27"/>
      <c r="L312" s="27"/>
      <c r="M312" s="27"/>
      <c r="N312" s="31" t="str">
        <f>IFERROR(__xludf.DUMMYFUNCTION("importxml(C312,""//div[@class='educational-member-detail-body__sidebar-school-type-title']"")"),"#VALUE!")</f>
        <v>#VALUE!</v>
      </c>
      <c r="O312" s="27"/>
      <c r="P312" s="27"/>
      <c r="Q312" s="27"/>
      <c r="R312" s="27"/>
      <c r="S312" s="27" t="str">
        <f>IFERROR(__xludf.DUMMYFUNCTION("importxml(C312,""//div[@class='educational-member-detail-body__quote']"")"),"#VALUE!")</f>
        <v>#VALUE!</v>
      </c>
      <c r="T312" s="27" t="str">
        <f>IFERROR(__xludf.DUMMYFUNCTION("importxml(C312,""//div[@class='educational-member-detail-body__text']"")"),"#VALUE!")</f>
        <v>#VALUE!</v>
      </c>
    </row>
    <row r="313">
      <c r="A313" s="27"/>
      <c r="B313" s="25">
        <v>308.0</v>
      </c>
      <c r="C313" s="27"/>
      <c r="D313" s="27" t="str">
        <f>IFERROR(__xludf.DUMMYFUNCTION("importxml(C313,""//div[@class='educational-member-detail-hero__content']//h1[@class='educational-member-detail-hero__title']"")"),"#VALUE!")</f>
        <v>#VALUE!</v>
      </c>
      <c r="E313" s="27"/>
      <c r="F313" s="27"/>
      <c r="G313" s="27"/>
      <c r="H313" s="27"/>
      <c r="I313" s="27"/>
      <c r="J313" s="27"/>
      <c r="K313" s="27"/>
      <c r="L313" s="27"/>
      <c r="M313" s="27"/>
      <c r="N313" s="31" t="str">
        <f>IFERROR(__xludf.DUMMYFUNCTION("importxml(C313,""//div[@class='educational-member-detail-body__sidebar-school-type-title']"")"),"#VALUE!")</f>
        <v>#VALUE!</v>
      </c>
      <c r="O313" s="27"/>
      <c r="P313" s="27"/>
      <c r="Q313" s="27"/>
      <c r="R313" s="27"/>
      <c r="S313" s="27" t="str">
        <f>IFERROR(__xludf.DUMMYFUNCTION("importxml(C313,""//div[@class='educational-member-detail-body__quote']"")"),"#VALUE!")</f>
        <v>#VALUE!</v>
      </c>
      <c r="T313" s="27" t="str">
        <f>IFERROR(__xludf.DUMMYFUNCTION("importxml(C313,""//div[@class='educational-member-detail-body__text']"")"),"#VALUE!")</f>
        <v>#VALUE!</v>
      </c>
    </row>
    <row r="314">
      <c r="A314" s="27"/>
      <c r="B314" s="25">
        <v>309.0</v>
      </c>
      <c r="C314" s="27"/>
      <c r="D314" s="27" t="str">
        <f>IFERROR(__xludf.DUMMYFUNCTION("importxml(C314,""//div[@class='educational-member-detail-hero__content']//h1[@class='educational-member-detail-hero__title']"")"),"#VALUE!")</f>
        <v>#VALUE!</v>
      </c>
      <c r="E314" s="27"/>
      <c r="F314" s="27"/>
      <c r="G314" s="27"/>
      <c r="H314" s="27"/>
      <c r="I314" s="27"/>
      <c r="J314" s="27"/>
      <c r="K314" s="27"/>
      <c r="L314" s="27"/>
      <c r="M314" s="27"/>
      <c r="N314" s="31" t="str">
        <f>IFERROR(__xludf.DUMMYFUNCTION("importxml(C314,""//div[@class='educational-member-detail-body__sidebar-school-type-title']"")"),"#VALUE!")</f>
        <v>#VALUE!</v>
      </c>
      <c r="O314" s="27"/>
      <c r="P314" s="27"/>
      <c r="Q314" s="27"/>
      <c r="R314" s="27"/>
      <c r="S314" s="27" t="str">
        <f>IFERROR(__xludf.DUMMYFUNCTION("importxml(C314,""//div[@class='educational-member-detail-body__quote']"")"),"#VALUE!")</f>
        <v>#VALUE!</v>
      </c>
      <c r="T314" s="27" t="str">
        <f>IFERROR(__xludf.DUMMYFUNCTION("importxml(C314,""//div[@class='educational-member-detail-body__text']"")"),"#VALUE!")</f>
        <v>#VALUE!</v>
      </c>
    </row>
    <row r="315">
      <c r="A315" s="27"/>
      <c r="B315" s="25">
        <v>310.0</v>
      </c>
      <c r="C315" s="27"/>
      <c r="D315" s="27" t="str">
        <f>IFERROR(__xludf.DUMMYFUNCTION("importxml(C315,""//div[@class='educational-member-detail-hero__content']//h1[@class='educational-member-detail-hero__title']"")"),"#VALUE!")</f>
        <v>#VALUE!</v>
      </c>
      <c r="E315" s="27"/>
      <c r="F315" s="27"/>
      <c r="G315" s="27"/>
      <c r="H315" s="27"/>
      <c r="I315" s="27"/>
      <c r="J315" s="27"/>
      <c r="K315" s="27"/>
      <c r="L315" s="27"/>
      <c r="M315" s="27"/>
      <c r="N315" s="31" t="str">
        <f>IFERROR(__xludf.DUMMYFUNCTION("importxml(C315,""//div[@class='educational-member-detail-body__sidebar-school-type-title']"")"),"#VALUE!")</f>
        <v>#VALUE!</v>
      </c>
      <c r="O315" s="27"/>
      <c r="P315" s="27"/>
      <c r="Q315" s="27"/>
      <c r="R315" s="27"/>
      <c r="S315" s="27" t="str">
        <f>IFERROR(__xludf.DUMMYFUNCTION("importxml(C315,""//div[@class='educational-member-detail-body__quote']"")"),"#VALUE!")</f>
        <v>#VALUE!</v>
      </c>
      <c r="T315" s="27" t="str">
        <f>IFERROR(__xludf.DUMMYFUNCTION("importxml(C315,""//div[@class='educational-member-detail-body__text']"")"),"#VALUE!")</f>
        <v>#VALUE!</v>
      </c>
    </row>
    <row r="316">
      <c r="A316" s="27"/>
      <c r="B316" s="25">
        <v>311.0</v>
      </c>
      <c r="C316" s="27"/>
      <c r="D316" s="27" t="str">
        <f>IFERROR(__xludf.DUMMYFUNCTION("importxml(C316,""//div[@class='educational-member-detail-hero__content']//h1[@class='educational-member-detail-hero__title']"")"),"#VALUE!")</f>
        <v>#VALUE!</v>
      </c>
      <c r="E316" s="27"/>
      <c r="F316" s="27"/>
      <c r="G316" s="27"/>
      <c r="H316" s="27"/>
      <c r="I316" s="27"/>
      <c r="J316" s="27"/>
      <c r="K316" s="27"/>
      <c r="L316" s="27"/>
      <c r="M316" s="27"/>
      <c r="N316" s="31" t="str">
        <f>IFERROR(__xludf.DUMMYFUNCTION("importxml(C316,""//div[@class='educational-member-detail-body__sidebar-school-type-title']"")"),"#VALUE!")</f>
        <v>#VALUE!</v>
      </c>
      <c r="O316" s="27"/>
      <c r="P316" s="27"/>
      <c r="Q316" s="27"/>
      <c r="R316" s="27"/>
      <c r="S316" s="27" t="str">
        <f>IFERROR(__xludf.DUMMYFUNCTION("importxml(C316,""//div[@class='educational-member-detail-body__quote']"")"),"#VALUE!")</f>
        <v>#VALUE!</v>
      </c>
      <c r="T316" s="27" t="str">
        <f>IFERROR(__xludf.DUMMYFUNCTION("importxml(C316,""//div[@class='educational-member-detail-body__text']"")"),"#VALUE!")</f>
        <v>#VALUE!</v>
      </c>
    </row>
    <row r="317">
      <c r="A317" s="27"/>
      <c r="B317" s="25">
        <v>312.0</v>
      </c>
      <c r="C317" s="27"/>
      <c r="D317" s="27" t="str">
        <f>IFERROR(__xludf.DUMMYFUNCTION("importxml(C317,""//div[@class='educational-member-detail-hero__content']//h1[@class='educational-member-detail-hero__title']"")"),"#VALUE!")</f>
        <v>#VALUE!</v>
      </c>
      <c r="E317" s="27"/>
      <c r="F317" s="27"/>
      <c r="G317" s="27"/>
      <c r="H317" s="27"/>
      <c r="I317" s="27"/>
      <c r="J317" s="27"/>
      <c r="K317" s="27"/>
      <c r="L317" s="27"/>
      <c r="M317" s="27"/>
      <c r="N317" s="31" t="str">
        <f>IFERROR(__xludf.DUMMYFUNCTION("importxml(C317,""//div[@class='educational-member-detail-body__sidebar-school-type-title']"")"),"#VALUE!")</f>
        <v>#VALUE!</v>
      </c>
      <c r="O317" s="27"/>
      <c r="P317" s="27"/>
      <c r="Q317" s="27"/>
      <c r="R317" s="27"/>
      <c r="S317" s="27" t="str">
        <f>IFERROR(__xludf.DUMMYFUNCTION("importxml(C317,""//div[@class='educational-member-detail-body__quote']"")"),"#VALUE!")</f>
        <v>#VALUE!</v>
      </c>
      <c r="T317" s="27" t="str">
        <f>IFERROR(__xludf.DUMMYFUNCTION("importxml(C317,""//div[@class='educational-member-detail-body__text']"")"),"#VALUE!")</f>
        <v>#VALUE!</v>
      </c>
    </row>
    <row r="318">
      <c r="A318" s="27"/>
      <c r="B318" s="25">
        <v>313.0</v>
      </c>
      <c r="C318" s="27"/>
      <c r="D318" s="27" t="str">
        <f>IFERROR(__xludf.DUMMYFUNCTION("importxml(C318,""//div[@class='educational-member-detail-hero__content']//h1[@class='educational-member-detail-hero__title']"")"),"#VALUE!")</f>
        <v>#VALUE!</v>
      </c>
      <c r="E318" s="27"/>
      <c r="F318" s="27"/>
      <c r="G318" s="27"/>
      <c r="H318" s="27"/>
      <c r="I318" s="27"/>
      <c r="J318" s="27"/>
      <c r="K318" s="27"/>
      <c r="L318" s="27"/>
      <c r="M318" s="27"/>
      <c r="N318" s="31" t="str">
        <f>IFERROR(__xludf.DUMMYFUNCTION("importxml(C318,""//div[@class='educational-member-detail-body__sidebar-school-type-title']"")"),"#VALUE!")</f>
        <v>#VALUE!</v>
      </c>
      <c r="O318" s="27"/>
      <c r="P318" s="27"/>
      <c r="Q318" s="27"/>
      <c r="R318" s="27"/>
      <c r="S318" s="27" t="str">
        <f>IFERROR(__xludf.DUMMYFUNCTION("importxml(C318,""//div[@class='educational-member-detail-body__quote']"")"),"#VALUE!")</f>
        <v>#VALUE!</v>
      </c>
      <c r="T318" s="27" t="str">
        <f>IFERROR(__xludf.DUMMYFUNCTION("importxml(C318,""//div[@class='educational-member-detail-body__text']"")"),"#VALUE!")</f>
        <v>#VALUE!</v>
      </c>
    </row>
    <row r="319">
      <c r="A319" s="27"/>
      <c r="B319" s="25">
        <v>314.0</v>
      </c>
      <c r="C319" s="27"/>
      <c r="D319" s="27" t="str">
        <f>IFERROR(__xludf.DUMMYFUNCTION("importxml(C319,""//div[@class='educational-member-detail-hero__content']//h1[@class='educational-member-detail-hero__title']"")"),"#VALUE!")</f>
        <v>#VALUE!</v>
      </c>
      <c r="E319" s="27"/>
      <c r="F319" s="27"/>
      <c r="G319" s="27"/>
      <c r="H319" s="27"/>
      <c r="I319" s="27"/>
      <c r="J319" s="27"/>
      <c r="K319" s="27"/>
      <c r="L319" s="27"/>
      <c r="M319" s="27"/>
      <c r="N319" s="31" t="str">
        <f>IFERROR(__xludf.DUMMYFUNCTION("importxml(C319,""//div[@class='educational-member-detail-body__sidebar-school-type-title']"")"),"#VALUE!")</f>
        <v>#VALUE!</v>
      </c>
      <c r="O319" s="27"/>
      <c r="P319" s="27"/>
      <c r="Q319" s="27"/>
      <c r="R319" s="27"/>
      <c r="S319" s="27" t="str">
        <f>IFERROR(__xludf.DUMMYFUNCTION("importxml(C319,""//div[@class='educational-member-detail-body__quote']"")"),"#VALUE!")</f>
        <v>#VALUE!</v>
      </c>
      <c r="T319" s="27" t="str">
        <f>IFERROR(__xludf.DUMMYFUNCTION("importxml(C319,""//div[@class='educational-member-detail-body__text']"")"),"#VALUE!")</f>
        <v>#VALUE!</v>
      </c>
    </row>
    <row r="320">
      <c r="A320" s="27"/>
      <c r="B320" s="25">
        <v>315.0</v>
      </c>
      <c r="C320" s="27"/>
      <c r="D320" s="27" t="str">
        <f>IFERROR(__xludf.DUMMYFUNCTION("importxml(C320,""//div[@class='educational-member-detail-hero__content']//h1[@class='educational-member-detail-hero__title']"")"),"#VALUE!")</f>
        <v>#VALUE!</v>
      </c>
      <c r="E320" s="27"/>
      <c r="F320" s="27"/>
      <c r="G320" s="27"/>
      <c r="H320" s="27"/>
      <c r="I320" s="27"/>
      <c r="J320" s="27"/>
      <c r="K320" s="27"/>
      <c r="L320" s="27"/>
      <c r="M320" s="27"/>
      <c r="N320" s="31" t="str">
        <f>IFERROR(__xludf.DUMMYFUNCTION("importxml(C320,""//div[@class='educational-member-detail-body__sidebar-school-type-title']"")"),"#VALUE!")</f>
        <v>#VALUE!</v>
      </c>
      <c r="O320" s="27"/>
      <c r="P320" s="27"/>
      <c r="Q320" s="27"/>
      <c r="R320" s="27"/>
      <c r="S320" s="27" t="str">
        <f>IFERROR(__xludf.DUMMYFUNCTION("importxml(C320,""//div[@class='educational-member-detail-body__quote']"")"),"#VALUE!")</f>
        <v>#VALUE!</v>
      </c>
      <c r="T320" s="27" t="str">
        <f>IFERROR(__xludf.DUMMYFUNCTION("importxml(C320,""//div[@class='educational-member-detail-body__text']"")"),"#VALUE!")</f>
        <v>#VALUE!</v>
      </c>
    </row>
    <row r="321">
      <c r="A321" s="27"/>
      <c r="B321" s="25">
        <v>316.0</v>
      </c>
      <c r="C321" s="27"/>
      <c r="D321" s="27" t="str">
        <f>IFERROR(__xludf.DUMMYFUNCTION("importxml(C321,""//div[@class='educational-member-detail-hero__content']//h1[@class='educational-member-detail-hero__title']"")"),"#VALUE!")</f>
        <v>#VALUE!</v>
      </c>
      <c r="E321" s="27"/>
      <c r="F321" s="27"/>
      <c r="G321" s="27"/>
      <c r="H321" s="27"/>
      <c r="I321" s="27"/>
      <c r="J321" s="27"/>
      <c r="K321" s="27"/>
      <c r="L321" s="27"/>
      <c r="M321" s="27"/>
      <c r="N321" s="31" t="str">
        <f>IFERROR(__xludf.DUMMYFUNCTION("importxml(C321,""//div[@class='educational-member-detail-body__sidebar-school-type-title']"")"),"#VALUE!")</f>
        <v>#VALUE!</v>
      </c>
      <c r="O321" s="27"/>
      <c r="P321" s="27"/>
      <c r="Q321" s="27"/>
      <c r="R321" s="27"/>
      <c r="S321" s="27" t="str">
        <f>IFERROR(__xludf.DUMMYFUNCTION("importxml(C321,""//div[@class='educational-member-detail-body__quote']"")"),"#VALUE!")</f>
        <v>#VALUE!</v>
      </c>
      <c r="T321" s="27" t="str">
        <f>IFERROR(__xludf.DUMMYFUNCTION("importxml(C321,""//div[@class='educational-member-detail-body__text']"")"),"#VALUE!")</f>
        <v>#VALUE!</v>
      </c>
    </row>
    <row r="322">
      <c r="A322" s="27"/>
      <c r="B322" s="25">
        <v>317.0</v>
      </c>
      <c r="C322" s="27"/>
      <c r="D322" s="27" t="str">
        <f>IFERROR(__xludf.DUMMYFUNCTION("importxml(C322,""//div[@class='educational-member-detail-hero__content']//h1[@class='educational-member-detail-hero__title']"")"),"#VALUE!")</f>
        <v>#VALUE!</v>
      </c>
      <c r="E322" s="27"/>
      <c r="F322" s="27"/>
      <c r="G322" s="27"/>
      <c r="H322" s="27"/>
      <c r="I322" s="27"/>
      <c r="J322" s="27"/>
      <c r="K322" s="27"/>
      <c r="L322" s="27"/>
      <c r="M322" s="27"/>
      <c r="N322" s="31" t="str">
        <f>IFERROR(__xludf.DUMMYFUNCTION("importxml(C322,""//div[@class='educational-member-detail-body__sidebar-school-type-title']"")"),"#VALUE!")</f>
        <v>#VALUE!</v>
      </c>
      <c r="O322" s="27"/>
      <c r="P322" s="27"/>
      <c r="Q322" s="27"/>
      <c r="R322" s="27"/>
      <c r="S322" s="27" t="str">
        <f>IFERROR(__xludf.DUMMYFUNCTION("importxml(C322,""//div[@class='educational-member-detail-body__quote']"")"),"#VALUE!")</f>
        <v>#VALUE!</v>
      </c>
      <c r="T322" s="27" t="str">
        <f>IFERROR(__xludf.DUMMYFUNCTION("importxml(C322,""//div[@class='educational-member-detail-body__text']"")"),"#VALUE!")</f>
        <v>#VALUE!</v>
      </c>
    </row>
    <row r="323">
      <c r="A323" s="27"/>
      <c r="B323" s="25">
        <v>318.0</v>
      </c>
      <c r="C323" s="27"/>
      <c r="D323" s="27" t="str">
        <f>IFERROR(__xludf.DUMMYFUNCTION("importxml(C323,""//div[@class='educational-member-detail-hero__content']//h1[@class='educational-member-detail-hero__title']"")"),"#VALUE!")</f>
        <v>#VALUE!</v>
      </c>
      <c r="E323" s="27"/>
      <c r="F323" s="27"/>
      <c r="G323" s="27"/>
      <c r="H323" s="27"/>
      <c r="I323" s="27"/>
      <c r="J323" s="27"/>
      <c r="K323" s="27"/>
      <c r="L323" s="27"/>
      <c r="M323" s="27"/>
      <c r="N323" s="31" t="str">
        <f>IFERROR(__xludf.DUMMYFUNCTION("importxml(C323,""//div[@class='educational-member-detail-body__sidebar-school-type-title']"")"),"#VALUE!")</f>
        <v>#VALUE!</v>
      </c>
      <c r="O323" s="27"/>
      <c r="P323" s="27"/>
      <c r="Q323" s="27"/>
      <c r="R323" s="27"/>
      <c r="S323" s="27" t="str">
        <f>IFERROR(__xludf.DUMMYFUNCTION("importxml(C323,""//div[@class='educational-member-detail-body__quote']"")"),"#VALUE!")</f>
        <v>#VALUE!</v>
      </c>
      <c r="T323" s="27" t="str">
        <f>IFERROR(__xludf.DUMMYFUNCTION("importxml(C323,""//div[@class='educational-member-detail-body__text']"")"),"#VALUE!")</f>
        <v>#VALUE!</v>
      </c>
    </row>
    <row r="324">
      <c r="A324" s="27"/>
      <c r="B324" s="25">
        <v>319.0</v>
      </c>
      <c r="C324" s="27"/>
      <c r="D324" s="27" t="str">
        <f>IFERROR(__xludf.DUMMYFUNCTION("importxml(C324,""//div[@class='educational-member-detail-hero__content']//h1[@class='educational-member-detail-hero__title']"")"),"#VALUE!")</f>
        <v>#VALUE!</v>
      </c>
      <c r="E324" s="27"/>
      <c r="F324" s="27"/>
      <c r="G324" s="27"/>
      <c r="H324" s="27"/>
      <c r="I324" s="27"/>
      <c r="J324" s="27"/>
      <c r="K324" s="27"/>
      <c r="L324" s="27"/>
      <c r="M324" s="27"/>
      <c r="N324" s="31" t="str">
        <f>IFERROR(__xludf.DUMMYFUNCTION("importxml(C324,""//div[@class='educational-member-detail-body__sidebar-school-type-title']"")"),"#VALUE!")</f>
        <v>#VALUE!</v>
      </c>
      <c r="O324" s="27"/>
      <c r="P324" s="27"/>
      <c r="Q324" s="27"/>
      <c r="R324" s="27"/>
      <c r="S324" s="27" t="str">
        <f>IFERROR(__xludf.DUMMYFUNCTION("importxml(C324,""//div[@class='educational-member-detail-body__quote']"")"),"#VALUE!")</f>
        <v>#VALUE!</v>
      </c>
      <c r="T324" s="27" t="str">
        <f>IFERROR(__xludf.DUMMYFUNCTION("importxml(C324,""//div[@class='educational-member-detail-body__text']"")"),"#VALUE!")</f>
        <v>#VALUE!</v>
      </c>
    </row>
    <row r="325">
      <c r="A325" s="27"/>
      <c r="B325" s="25">
        <v>320.0</v>
      </c>
      <c r="C325" s="27"/>
      <c r="D325" s="27" t="str">
        <f>IFERROR(__xludf.DUMMYFUNCTION("importxml(C325,""//div[@class='educational-member-detail-hero__content']//h1[@class='educational-member-detail-hero__title']"")"),"#VALUE!")</f>
        <v>#VALUE!</v>
      </c>
      <c r="E325" s="27"/>
      <c r="F325" s="27"/>
      <c r="G325" s="27"/>
      <c r="H325" s="27"/>
      <c r="I325" s="27"/>
      <c r="J325" s="27"/>
      <c r="K325" s="27"/>
      <c r="L325" s="27"/>
      <c r="M325" s="27"/>
      <c r="N325" s="31" t="str">
        <f>IFERROR(__xludf.DUMMYFUNCTION("importxml(C325,""//div[@class='educational-member-detail-body__sidebar-school-type-title']"")"),"#VALUE!")</f>
        <v>#VALUE!</v>
      </c>
      <c r="O325" s="27"/>
      <c r="P325" s="27"/>
      <c r="Q325" s="27"/>
      <c r="R325" s="27"/>
      <c r="S325" s="27" t="str">
        <f>IFERROR(__xludf.DUMMYFUNCTION("importxml(C325,""//div[@class='educational-member-detail-body__quote']"")"),"#VALUE!")</f>
        <v>#VALUE!</v>
      </c>
      <c r="T325" s="27" t="str">
        <f>IFERROR(__xludf.DUMMYFUNCTION("importxml(C325,""//div[@class='educational-member-detail-body__text']"")"),"#VALUE!")</f>
        <v>#VALUE!</v>
      </c>
    </row>
    <row r="326">
      <c r="A326" s="27"/>
      <c r="B326" s="25">
        <v>321.0</v>
      </c>
      <c r="C326" s="27"/>
      <c r="D326" s="27" t="str">
        <f>IFERROR(__xludf.DUMMYFUNCTION("importxml(C326,""//div[@class='educational-member-detail-hero__content']//h1[@class='educational-member-detail-hero__title']"")"),"#VALUE!")</f>
        <v>#VALUE!</v>
      </c>
      <c r="E326" s="27"/>
      <c r="F326" s="27"/>
      <c r="G326" s="27"/>
      <c r="H326" s="27"/>
      <c r="I326" s="27"/>
      <c r="J326" s="27"/>
      <c r="K326" s="27"/>
      <c r="L326" s="27"/>
      <c r="M326" s="27"/>
      <c r="N326" s="31" t="str">
        <f>IFERROR(__xludf.DUMMYFUNCTION("importxml(C326,""//div[@class='educational-member-detail-body__sidebar-school-type-title']"")"),"#VALUE!")</f>
        <v>#VALUE!</v>
      </c>
      <c r="O326" s="27"/>
      <c r="P326" s="27"/>
      <c r="Q326" s="27"/>
      <c r="R326" s="27"/>
      <c r="S326" s="27" t="str">
        <f>IFERROR(__xludf.DUMMYFUNCTION("importxml(C326,""//div[@class='educational-member-detail-body__quote']"")"),"#VALUE!")</f>
        <v>#VALUE!</v>
      </c>
      <c r="T326" s="27" t="str">
        <f>IFERROR(__xludf.DUMMYFUNCTION("importxml(C326,""//div[@class='educational-member-detail-body__text']"")"),"#VALUE!")</f>
        <v>#VALUE!</v>
      </c>
    </row>
    <row r="327">
      <c r="A327" s="27"/>
      <c r="B327" s="25">
        <v>322.0</v>
      </c>
      <c r="C327" s="27"/>
      <c r="D327" s="27" t="str">
        <f>IFERROR(__xludf.DUMMYFUNCTION("importxml(C327,""//div[@class='educational-member-detail-hero__content']//h1[@class='educational-member-detail-hero__title']"")"),"#VALUE!")</f>
        <v>#VALUE!</v>
      </c>
      <c r="E327" s="27"/>
      <c r="F327" s="27"/>
      <c r="G327" s="27"/>
      <c r="H327" s="27"/>
      <c r="I327" s="27"/>
      <c r="J327" s="27"/>
      <c r="K327" s="27"/>
      <c r="L327" s="27"/>
      <c r="M327" s="27"/>
      <c r="N327" s="31" t="str">
        <f>IFERROR(__xludf.DUMMYFUNCTION("importxml(C327,""//div[@class='educational-member-detail-body__sidebar-school-type-title']"")"),"#VALUE!")</f>
        <v>#VALUE!</v>
      </c>
      <c r="O327" s="27"/>
      <c r="P327" s="27"/>
      <c r="Q327" s="27"/>
      <c r="R327" s="27"/>
      <c r="S327" s="27" t="str">
        <f>IFERROR(__xludf.DUMMYFUNCTION("importxml(C327,""//div[@class='educational-member-detail-body__quote']"")"),"#VALUE!")</f>
        <v>#VALUE!</v>
      </c>
      <c r="T327" s="27" t="str">
        <f>IFERROR(__xludf.DUMMYFUNCTION("importxml(C327,""//div[@class='educational-member-detail-body__text']"")"),"#VALUE!")</f>
        <v>#VALUE!</v>
      </c>
    </row>
    <row r="328">
      <c r="A328" s="27"/>
      <c r="B328" s="25">
        <v>323.0</v>
      </c>
      <c r="C328" s="27"/>
      <c r="D328" s="27" t="str">
        <f>IFERROR(__xludf.DUMMYFUNCTION("importxml(C328,""//div[@class='educational-member-detail-hero__content']//h1[@class='educational-member-detail-hero__title']"")"),"#VALUE!")</f>
        <v>#VALUE!</v>
      </c>
      <c r="E328" s="27"/>
      <c r="F328" s="27"/>
      <c r="G328" s="27"/>
      <c r="H328" s="27"/>
      <c r="I328" s="27"/>
      <c r="J328" s="27"/>
      <c r="K328" s="27"/>
      <c r="L328" s="27"/>
      <c r="M328" s="27"/>
      <c r="N328" s="31" t="str">
        <f>IFERROR(__xludf.DUMMYFUNCTION("importxml(C328,""//div[@class='educational-member-detail-body__sidebar-school-type-title']"")"),"#VALUE!")</f>
        <v>#VALUE!</v>
      </c>
      <c r="O328" s="27"/>
      <c r="P328" s="27"/>
      <c r="Q328" s="27"/>
      <c r="R328" s="27"/>
      <c r="S328" s="27" t="str">
        <f>IFERROR(__xludf.DUMMYFUNCTION("importxml(C328,""//div[@class='educational-member-detail-body__quote']"")"),"#VALUE!")</f>
        <v>#VALUE!</v>
      </c>
      <c r="T328" s="27" t="str">
        <f>IFERROR(__xludf.DUMMYFUNCTION("importxml(C328,""//div[@class='educational-member-detail-body__text']"")"),"#VALUE!")</f>
        <v>#VALUE!</v>
      </c>
    </row>
    <row r="329">
      <c r="A329" s="27"/>
      <c r="B329" s="25">
        <v>324.0</v>
      </c>
      <c r="C329" s="27"/>
      <c r="D329" s="27" t="str">
        <f>IFERROR(__xludf.DUMMYFUNCTION("importxml(C329,""//div[@class='educational-member-detail-hero__content']//h1[@class='educational-member-detail-hero__title']"")"),"#VALUE!")</f>
        <v>#VALUE!</v>
      </c>
      <c r="E329" s="27"/>
      <c r="F329" s="27"/>
      <c r="G329" s="27"/>
      <c r="H329" s="27"/>
      <c r="I329" s="27"/>
      <c r="J329" s="27"/>
      <c r="K329" s="27"/>
      <c r="L329" s="27"/>
      <c r="M329" s="27"/>
      <c r="N329" s="31" t="str">
        <f>IFERROR(__xludf.DUMMYFUNCTION("importxml(C329,""//div[@class='educational-member-detail-body__sidebar-school-type-title']"")"),"#VALUE!")</f>
        <v>#VALUE!</v>
      </c>
      <c r="O329" s="27"/>
      <c r="P329" s="27"/>
      <c r="Q329" s="27"/>
      <c r="R329" s="27"/>
      <c r="S329" s="27" t="str">
        <f>IFERROR(__xludf.DUMMYFUNCTION("importxml(C329,""//div[@class='educational-member-detail-body__quote']"")"),"#VALUE!")</f>
        <v>#VALUE!</v>
      </c>
      <c r="T329" s="27" t="str">
        <f>IFERROR(__xludf.DUMMYFUNCTION("importxml(C329,""//div[@class='educational-member-detail-body__text']"")"),"#VALUE!")</f>
        <v>#VALUE!</v>
      </c>
    </row>
    <row r="330">
      <c r="A330" s="27"/>
      <c r="B330" s="25">
        <v>325.0</v>
      </c>
      <c r="C330" s="27"/>
      <c r="D330" s="27" t="str">
        <f>IFERROR(__xludf.DUMMYFUNCTION("importxml(C330,""//div[@class='educational-member-detail-hero__content']//h1[@class='educational-member-detail-hero__title']"")"),"#VALUE!")</f>
        <v>#VALUE!</v>
      </c>
      <c r="E330" s="27"/>
      <c r="F330" s="27"/>
      <c r="G330" s="27"/>
      <c r="H330" s="27"/>
      <c r="I330" s="27"/>
      <c r="J330" s="27"/>
      <c r="K330" s="27"/>
      <c r="L330" s="27"/>
      <c r="M330" s="27"/>
      <c r="N330" s="31" t="str">
        <f>IFERROR(__xludf.DUMMYFUNCTION("importxml(C330,""//div[@class='educational-member-detail-body__sidebar-school-type-title']"")"),"#VALUE!")</f>
        <v>#VALUE!</v>
      </c>
      <c r="O330" s="27"/>
      <c r="P330" s="27"/>
      <c r="Q330" s="27"/>
      <c r="R330" s="27"/>
      <c r="S330" s="27" t="str">
        <f>IFERROR(__xludf.DUMMYFUNCTION("importxml(C330,""//div[@class='educational-member-detail-body__quote']"")"),"#VALUE!")</f>
        <v>#VALUE!</v>
      </c>
      <c r="T330" s="27" t="str">
        <f>IFERROR(__xludf.DUMMYFUNCTION("importxml(C330,""//div[@class='educational-member-detail-body__text']"")"),"#VALUE!")</f>
        <v>#VALUE!</v>
      </c>
    </row>
    <row r="331">
      <c r="A331" s="27"/>
      <c r="B331" s="25">
        <v>326.0</v>
      </c>
      <c r="C331" s="27"/>
      <c r="D331" s="27" t="str">
        <f>IFERROR(__xludf.DUMMYFUNCTION("importxml(C331,""//div[@class='educational-member-detail-hero__content']//h1[@class='educational-member-detail-hero__title']"")"),"#VALUE!")</f>
        <v>#VALUE!</v>
      </c>
      <c r="E331" s="27"/>
      <c r="F331" s="27"/>
      <c r="G331" s="27"/>
      <c r="H331" s="27"/>
      <c r="I331" s="27"/>
      <c r="J331" s="27"/>
      <c r="K331" s="27"/>
      <c r="L331" s="27"/>
      <c r="M331" s="27"/>
      <c r="N331" s="31" t="str">
        <f>IFERROR(__xludf.DUMMYFUNCTION("importxml(C331,""//div[@class='educational-member-detail-body__sidebar-school-type-title']"")"),"#VALUE!")</f>
        <v>#VALUE!</v>
      </c>
      <c r="O331" s="27"/>
      <c r="P331" s="27"/>
      <c r="Q331" s="27"/>
      <c r="R331" s="27"/>
      <c r="S331" s="27" t="str">
        <f>IFERROR(__xludf.DUMMYFUNCTION("importxml(C331,""//div[@class='educational-member-detail-body__quote']"")"),"#VALUE!")</f>
        <v>#VALUE!</v>
      </c>
      <c r="T331" s="27" t="str">
        <f>IFERROR(__xludf.DUMMYFUNCTION("importxml(C331,""//div[@class='educational-member-detail-body__text']"")"),"#VALUE!")</f>
        <v>#VALUE!</v>
      </c>
    </row>
    <row r="332">
      <c r="A332" s="27"/>
      <c r="B332" s="25">
        <v>327.0</v>
      </c>
      <c r="C332" s="27"/>
      <c r="D332" s="27" t="str">
        <f>IFERROR(__xludf.DUMMYFUNCTION("importxml(C332,""//div[@class='educational-member-detail-hero__content']//h1[@class='educational-member-detail-hero__title']"")"),"#VALUE!")</f>
        <v>#VALUE!</v>
      </c>
      <c r="E332" s="27"/>
      <c r="F332" s="27"/>
      <c r="G332" s="27"/>
      <c r="H332" s="27"/>
      <c r="I332" s="27"/>
      <c r="J332" s="27"/>
      <c r="K332" s="27"/>
      <c r="L332" s="27"/>
      <c r="M332" s="27"/>
      <c r="N332" s="31" t="str">
        <f>IFERROR(__xludf.DUMMYFUNCTION("importxml(C332,""//div[@class='educational-member-detail-body__sidebar-school-type-title']"")"),"#VALUE!")</f>
        <v>#VALUE!</v>
      </c>
      <c r="O332" s="27"/>
      <c r="P332" s="27"/>
      <c r="Q332" s="27"/>
      <c r="R332" s="27"/>
      <c r="S332" s="27"/>
      <c r="T332" s="27"/>
    </row>
    <row r="333">
      <c r="A333" s="27"/>
      <c r="B333" s="25">
        <v>328.0</v>
      </c>
      <c r="C333" s="27"/>
      <c r="D333" s="27" t="str">
        <f>IFERROR(__xludf.DUMMYFUNCTION("importxml(C333,""//div[@class='educational-member-detail-hero__content']//h1[@class='educational-member-detail-hero__title']"")"),"#VALUE!")</f>
        <v>#VALUE!</v>
      </c>
      <c r="E333" s="27"/>
      <c r="F333" s="27"/>
      <c r="G333" s="27"/>
      <c r="H333" s="27"/>
      <c r="I333" s="27"/>
      <c r="J333" s="27"/>
      <c r="K333" s="27"/>
      <c r="L333" s="27"/>
      <c r="M333" s="27"/>
      <c r="N333" s="31" t="str">
        <f>IFERROR(__xludf.DUMMYFUNCTION("importxml(C333,""//div[@class='educational-member-detail-body__sidebar-school-type-title']"")"),"#VALUE!")</f>
        <v>#VALUE!</v>
      </c>
      <c r="O333" s="27"/>
      <c r="P333" s="27"/>
      <c r="Q333" s="27"/>
      <c r="R333" s="27"/>
      <c r="S333" s="27"/>
      <c r="T333" s="27"/>
    </row>
    <row r="334">
      <c r="A334" s="27"/>
      <c r="B334" s="25">
        <v>329.0</v>
      </c>
      <c r="C334" s="27"/>
      <c r="D334" s="27" t="str">
        <f>IFERROR(__xludf.DUMMYFUNCTION("importxml(C334,""//div[@class='educational-member-detail-hero__content']//h1[@class='educational-member-detail-hero__title']"")"),"#VALUE!")</f>
        <v>#VALUE!</v>
      </c>
      <c r="E334" s="27"/>
      <c r="F334" s="27"/>
      <c r="G334" s="27"/>
      <c r="H334" s="27"/>
      <c r="I334" s="27"/>
      <c r="J334" s="27"/>
      <c r="K334" s="27"/>
      <c r="L334" s="27"/>
      <c r="M334" s="27"/>
      <c r="N334" s="31" t="str">
        <f>IFERROR(__xludf.DUMMYFUNCTION("importxml(C334,""//div[@class='educational-member-detail-body__sidebar-school-type-title']"")"),"#VALUE!")</f>
        <v>#VALUE!</v>
      </c>
      <c r="O334" s="27"/>
      <c r="P334" s="27"/>
      <c r="Q334" s="27"/>
      <c r="R334" s="27"/>
      <c r="S334" s="27"/>
      <c r="T334" s="27"/>
    </row>
    <row r="335">
      <c r="A335" s="27"/>
      <c r="B335" s="25">
        <v>330.0</v>
      </c>
      <c r="C335" s="27"/>
      <c r="D335" s="27" t="str">
        <f>IFERROR(__xludf.DUMMYFUNCTION("importxml(C335,""//div[@class='educational-member-detail-hero__content']//h1[@class='educational-member-detail-hero__title']"")"),"#VALUE!")</f>
        <v>#VALUE!</v>
      </c>
      <c r="E335" s="27"/>
      <c r="F335" s="27"/>
      <c r="G335" s="27"/>
      <c r="H335" s="27"/>
      <c r="I335" s="27"/>
      <c r="J335" s="27"/>
      <c r="K335" s="27"/>
      <c r="L335" s="27"/>
      <c r="M335" s="27"/>
      <c r="N335" s="31" t="str">
        <f>IFERROR(__xludf.DUMMYFUNCTION("importxml(C335,""//div[@class='educational-member-detail-body__sidebar-school-type-title']"")"),"#VALUE!")</f>
        <v>#VALUE!</v>
      </c>
      <c r="O335" s="27"/>
      <c r="P335" s="27"/>
      <c r="Q335" s="27"/>
      <c r="R335" s="27"/>
      <c r="S335" s="27"/>
      <c r="T335" s="27"/>
    </row>
    <row r="336">
      <c r="A336" s="27"/>
      <c r="B336" s="25">
        <v>331.0</v>
      </c>
      <c r="C336" s="27"/>
      <c r="D336" s="27" t="str">
        <f>IFERROR(__xludf.DUMMYFUNCTION("importxml(C336,""//div[@class='educational-member-detail-hero__content']//h1[@class='educational-member-detail-hero__title']"")"),"#VALUE!")</f>
        <v>#VALUE!</v>
      </c>
      <c r="E336" s="27"/>
      <c r="F336" s="27"/>
      <c r="G336" s="27"/>
      <c r="H336" s="27"/>
      <c r="I336" s="27"/>
      <c r="J336" s="27"/>
      <c r="K336" s="27"/>
      <c r="L336" s="27"/>
      <c r="M336" s="27"/>
      <c r="N336" s="31" t="str">
        <f>IFERROR(__xludf.DUMMYFUNCTION("importxml(C336,""//div[@class='educational-member-detail-body__sidebar-school-type-title']"")"),"#VALUE!")</f>
        <v>#VALUE!</v>
      </c>
      <c r="O336" s="27"/>
      <c r="P336" s="27"/>
      <c r="Q336" s="27"/>
      <c r="R336" s="27"/>
      <c r="S336" s="27"/>
      <c r="T336" s="27"/>
    </row>
    <row r="337">
      <c r="A337" s="27"/>
      <c r="B337" s="25">
        <v>332.0</v>
      </c>
      <c r="C337" s="27"/>
      <c r="D337" s="27" t="str">
        <f>IFERROR(__xludf.DUMMYFUNCTION("importxml(C337,""//div[@class='educational-member-detail-hero__content']//h1[@class='educational-member-detail-hero__title']"")"),"#VALUE!")</f>
        <v>#VALUE!</v>
      </c>
      <c r="E337" s="27"/>
      <c r="F337" s="27"/>
      <c r="G337" s="27"/>
      <c r="H337" s="27"/>
      <c r="I337" s="27"/>
      <c r="J337" s="27"/>
      <c r="K337" s="27"/>
      <c r="L337" s="27"/>
      <c r="M337" s="27"/>
      <c r="N337" s="31" t="str">
        <f>IFERROR(__xludf.DUMMYFUNCTION("importxml(C337,""//div[@class='educational-member-detail-body__sidebar-school-type-title']"")"),"#VALUE!")</f>
        <v>#VALUE!</v>
      </c>
      <c r="O337" s="27"/>
      <c r="P337" s="27"/>
      <c r="Q337" s="27"/>
      <c r="R337" s="27"/>
      <c r="S337" s="27"/>
      <c r="T337" s="27"/>
    </row>
    <row r="338">
      <c r="A338" s="27"/>
      <c r="B338" s="25">
        <v>333.0</v>
      </c>
      <c r="C338" s="27"/>
      <c r="D338" s="27" t="str">
        <f>IFERROR(__xludf.DUMMYFUNCTION("importxml(C338,""//div[@class='educational-member-detail-hero__content']//h1[@class='educational-member-detail-hero__title']"")"),"#VALUE!")</f>
        <v>#VALUE!</v>
      </c>
      <c r="E338" s="27"/>
      <c r="F338" s="27"/>
      <c r="G338" s="27"/>
      <c r="H338" s="27"/>
      <c r="I338" s="27"/>
      <c r="J338" s="27"/>
      <c r="K338" s="27"/>
      <c r="L338" s="27"/>
      <c r="M338" s="27"/>
      <c r="N338" s="31" t="str">
        <f>IFERROR(__xludf.DUMMYFUNCTION("importxml(C338,""//div[@class='educational-member-detail-body__sidebar-school-type-title']"")"),"#VALUE!")</f>
        <v>#VALUE!</v>
      </c>
      <c r="O338" s="27"/>
      <c r="P338" s="27"/>
      <c r="Q338" s="27"/>
      <c r="R338" s="27"/>
      <c r="S338" s="27"/>
      <c r="T338" s="27"/>
    </row>
    <row r="339">
      <c r="A339" s="27"/>
      <c r="B339" s="25">
        <v>334.0</v>
      </c>
      <c r="C339" s="27"/>
      <c r="D339" s="27" t="str">
        <f>IFERROR(__xludf.DUMMYFUNCTION("importxml(C339,""//div[@class='educational-member-detail-hero__content']//h1[@class='educational-member-detail-hero__title']"")"),"#VALUE!")</f>
        <v>#VALUE!</v>
      </c>
      <c r="E339" s="27"/>
      <c r="F339" s="27"/>
      <c r="G339" s="27"/>
      <c r="H339" s="27"/>
      <c r="I339" s="27"/>
      <c r="J339" s="27"/>
      <c r="K339" s="27"/>
      <c r="L339" s="27"/>
      <c r="M339" s="27"/>
      <c r="N339" s="31" t="str">
        <f>IFERROR(__xludf.DUMMYFUNCTION("importxml(C339,""//div[@class='educational-member-detail-body__sidebar-school-type-title']"")"),"#VALUE!")</f>
        <v>#VALUE!</v>
      </c>
      <c r="O339" s="27"/>
      <c r="P339" s="27"/>
      <c r="Q339" s="27"/>
      <c r="R339" s="27"/>
      <c r="S339" s="27"/>
      <c r="T339" s="27"/>
    </row>
    <row r="340">
      <c r="A340" s="27"/>
      <c r="B340" s="25">
        <v>335.0</v>
      </c>
      <c r="C340" s="27"/>
      <c r="D340" s="27" t="str">
        <f>IFERROR(__xludf.DUMMYFUNCTION("importxml(C340,""//div[@class='educational-member-detail-hero__content']//h1[@class='educational-member-detail-hero__title']"")"),"#VALUE!")</f>
        <v>#VALUE!</v>
      </c>
      <c r="E340" s="27"/>
      <c r="F340" s="27"/>
      <c r="G340" s="27"/>
      <c r="H340" s="27"/>
      <c r="I340" s="27"/>
      <c r="J340" s="27"/>
      <c r="K340" s="27"/>
      <c r="L340" s="27"/>
      <c r="M340" s="27"/>
      <c r="N340" s="31" t="str">
        <f>IFERROR(__xludf.DUMMYFUNCTION("importxml(C340,""//div[@class='educational-member-detail-body__sidebar-school-type-title']"")"),"#VALUE!")</f>
        <v>#VALUE!</v>
      </c>
      <c r="O340" s="27"/>
      <c r="P340" s="27"/>
      <c r="Q340" s="27"/>
      <c r="R340" s="27"/>
      <c r="S340" s="27"/>
      <c r="T340" s="27"/>
    </row>
    <row r="341">
      <c r="A341" s="27"/>
      <c r="B341" s="25">
        <v>336.0</v>
      </c>
      <c r="C341" s="27"/>
      <c r="D341" s="27" t="str">
        <f>IFERROR(__xludf.DUMMYFUNCTION("importxml(C341,""//div[@class='educational-member-detail-hero__content']//h1[@class='educational-member-detail-hero__title']"")"),"#VALUE!")</f>
        <v>#VALUE!</v>
      </c>
      <c r="E341" s="27"/>
      <c r="F341" s="27"/>
      <c r="G341" s="27"/>
      <c r="H341" s="27"/>
      <c r="I341" s="27"/>
      <c r="J341" s="27"/>
      <c r="K341" s="27"/>
      <c r="L341" s="27"/>
      <c r="M341" s="27"/>
      <c r="N341" s="31" t="str">
        <f>IFERROR(__xludf.DUMMYFUNCTION("importxml(C341,""//div[@class='educational-member-detail-body__sidebar-school-type-title']"")"),"#VALUE!")</f>
        <v>#VALUE!</v>
      </c>
      <c r="O341" s="27"/>
      <c r="P341" s="27"/>
      <c r="Q341" s="27"/>
      <c r="R341" s="27"/>
      <c r="S341" s="27"/>
      <c r="T341" s="27"/>
    </row>
    <row r="342">
      <c r="A342" s="27"/>
      <c r="B342" s="25">
        <v>337.0</v>
      </c>
      <c r="C342" s="27"/>
      <c r="D342" s="27" t="str">
        <f>IFERROR(__xludf.DUMMYFUNCTION("importxml(C342,""//div[@class='educational-member-detail-hero__content']//h1[@class='educational-member-detail-hero__title']"")"),"#VALUE!")</f>
        <v>#VALUE!</v>
      </c>
      <c r="E342" s="27"/>
      <c r="F342" s="27"/>
      <c r="G342" s="27"/>
      <c r="H342" s="27"/>
      <c r="I342" s="27"/>
      <c r="J342" s="27"/>
      <c r="K342" s="27"/>
      <c r="L342" s="27"/>
      <c r="M342" s="27"/>
      <c r="N342" s="31" t="str">
        <f>IFERROR(__xludf.DUMMYFUNCTION("importxml(C342,""//div[@class='educational-member-detail-body__sidebar-school-type-title']"")"),"#VALUE!")</f>
        <v>#VALUE!</v>
      </c>
      <c r="O342" s="27"/>
      <c r="P342" s="27"/>
      <c r="Q342" s="27"/>
      <c r="R342" s="27"/>
      <c r="S342" s="27"/>
      <c r="T342" s="27"/>
    </row>
    <row r="343">
      <c r="A343" s="27"/>
      <c r="B343" s="25">
        <v>338.0</v>
      </c>
      <c r="C343" s="27"/>
      <c r="D343" s="27" t="str">
        <f>IFERROR(__xludf.DUMMYFUNCTION("importxml(C343,""//div[@class='educational-member-detail-hero__content']//h1[@class='educational-member-detail-hero__title']"")"),"#VALUE!")</f>
        <v>#VALUE!</v>
      </c>
      <c r="E343" s="27"/>
      <c r="F343" s="27"/>
      <c r="G343" s="27"/>
      <c r="H343" s="27"/>
      <c r="I343" s="27"/>
      <c r="J343" s="27"/>
      <c r="K343" s="27"/>
      <c r="L343" s="27"/>
      <c r="M343" s="27"/>
      <c r="N343" s="31" t="str">
        <f>IFERROR(__xludf.DUMMYFUNCTION("importxml(C343,""//div[@class='educational-member-detail-body__sidebar-school-type-title']"")"),"#VALUE!")</f>
        <v>#VALUE!</v>
      </c>
      <c r="O343" s="27"/>
      <c r="P343" s="27"/>
      <c r="Q343" s="27"/>
      <c r="R343" s="27"/>
      <c r="S343" s="27"/>
      <c r="T343" s="27"/>
    </row>
    <row r="344">
      <c r="A344" s="27"/>
      <c r="B344" s="25">
        <v>339.0</v>
      </c>
      <c r="C344" s="27"/>
      <c r="D344" s="27" t="str">
        <f>IFERROR(__xludf.DUMMYFUNCTION("importxml(C344,""//div[@class='educational-member-detail-hero__content']//h1[@class='educational-member-detail-hero__title']"")"),"#VALUE!")</f>
        <v>#VALUE!</v>
      </c>
      <c r="E344" s="27"/>
      <c r="F344" s="27"/>
      <c r="G344" s="27"/>
      <c r="H344" s="27"/>
      <c r="I344" s="27"/>
      <c r="J344" s="27"/>
      <c r="K344" s="27"/>
      <c r="L344" s="27"/>
      <c r="M344" s="27"/>
      <c r="N344" s="31" t="str">
        <f>IFERROR(__xludf.DUMMYFUNCTION("importxml(C344,""//div[@class='educational-member-detail-body__sidebar-school-type-title']"")"),"#VALUE!")</f>
        <v>#VALUE!</v>
      </c>
      <c r="O344" s="27"/>
      <c r="P344" s="27"/>
      <c r="Q344" s="27"/>
      <c r="R344" s="27"/>
      <c r="S344" s="27"/>
      <c r="T344" s="27"/>
    </row>
    <row r="345">
      <c r="A345" s="27"/>
      <c r="B345" s="25">
        <v>340.0</v>
      </c>
      <c r="C345" s="27"/>
      <c r="D345" s="27" t="str">
        <f>IFERROR(__xludf.DUMMYFUNCTION("importxml(C345,""//div[@class='educational-member-detail-hero__content']//h1[@class='educational-member-detail-hero__title']"")"),"#VALUE!")</f>
        <v>#VALUE!</v>
      </c>
      <c r="E345" s="27"/>
      <c r="F345" s="27"/>
      <c r="G345" s="27"/>
      <c r="H345" s="27"/>
      <c r="I345" s="27"/>
      <c r="J345" s="27"/>
      <c r="K345" s="27"/>
      <c r="L345" s="27"/>
      <c r="M345" s="27"/>
      <c r="N345" s="31" t="str">
        <f>IFERROR(__xludf.DUMMYFUNCTION("importxml(C345,""//div[@class='educational-member-detail-body__sidebar-school-type-title']"")"),"#VALUE!")</f>
        <v>#VALUE!</v>
      </c>
      <c r="O345" s="27"/>
      <c r="P345" s="27"/>
      <c r="Q345" s="27"/>
      <c r="R345" s="27"/>
      <c r="S345" s="27"/>
      <c r="T345" s="27"/>
    </row>
    <row r="346">
      <c r="A346" s="27"/>
      <c r="B346" s="25">
        <v>341.0</v>
      </c>
      <c r="C346" s="27"/>
      <c r="D346" s="27" t="str">
        <f>IFERROR(__xludf.DUMMYFUNCTION("importxml(C346,""//div[@class='educational-member-detail-hero__content']//h1[@class='educational-member-detail-hero__title']"")"),"#VALUE!")</f>
        <v>#VALUE!</v>
      </c>
      <c r="E346" s="27"/>
      <c r="F346" s="27"/>
      <c r="G346" s="27"/>
      <c r="H346" s="27"/>
      <c r="I346" s="27"/>
      <c r="J346" s="27"/>
      <c r="K346" s="27"/>
      <c r="L346" s="27"/>
      <c r="M346" s="27"/>
      <c r="N346" s="31" t="str">
        <f>IFERROR(__xludf.DUMMYFUNCTION("importxml(C346,""//div[@class='educational-member-detail-body__sidebar-school-type-title']"")"),"#VALUE!")</f>
        <v>#VALUE!</v>
      </c>
      <c r="O346" s="27"/>
      <c r="P346" s="27"/>
      <c r="Q346" s="27"/>
      <c r="R346" s="27"/>
      <c r="S346" s="27"/>
      <c r="T346" s="27"/>
    </row>
    <row r="347">
      <c r="A347" s="27"/>
      <c r="B347" s="25">
        <v>342.0</v>
      </c>
      <c r="C347" s="27"/>
      <c r="D347" s="27" t="str">
        <f>IFERROR(__xludf.DUMMYFUNCTION("importxml(C347,""//div[@class='educational-member-detail-hero__content']//h1[@class='educational-member-detail-hero__title']"")"),"#VALUE!")</f>
        <v>#VALUE!</v>
      </c>
      <c r="E347" s="27"/>
      <c r="F347" s="27"/>
      <c r="G347" s="27"/>
      <c r="H347" s="27"/>
      <c r="I347" s="27"/>
      <c r="J347" s="27"/>
      <c r="K347" s="27"/>
      <c r="L347" s="27"/>
      <c r="M347" s="27"/>
      <c r="N347" s="31" t="str">
        <f>IFERROR(__xludf.DUMMYFUNCTION("importxml(C347,""//div[@class='educational-member-detail-body__sidebar-school-type-title']"")"),"#VALUE!")</f>
        <v>#VALUE!</v>
      </c>
      <c r="O347" s="27"/>
      <c r="P347" s="27"/>
      <c r="Q347" s="27"/>
      <c r="R347" s="27"/>
      <c r="S347" s="27"/>
      <c r="T347" s="27"/>
    </row>
    <row r="348">
      <c r="A348" s="27"/>
      <c r="B348" s="25">
        <v>343.0</v>
      </c>
      <c r="C348" s="27"/>
      <c r="D348" s="27" t="str">
        <f>IFERROR(__xludf.DUMMYFUNCTION("importxml(C348,""//div[@class='educational-member-detail-hero__content']//h1[@class='educational-member-detail-hero__title']"")"),"#VALUE!")</f>
        <v>#VALUE!</v>
      </c>
      <c r="E348" s="27"/>
      <c r="F348" s="27"/>
      <c r="G348" s="27"/>
      <c r="H348" s="27"/>
      <c r="I348" s="27"/>
      <c r="J348" s="27"/>
      <c r="K348" s="27"/>
      <c r="L348" s="27"/>
      <c r="M348" s="27"/>
      <c r="N348" s="31" t="str">
        <f>IFERROR(__xludf.DUMMYFUNCTION("importxml(C348,""//div[@class='educational-member-detail-body__sidebar-school-type-title']"")"),"#VALUE!")</f>
        <v>#VALUE!</v>
      </c>
      <c r="O348" s="27"/>
      <c r="P348" s="27"/>
      <c r="Q348" s="27"/>
      <c r="R348" s="27"/>
      <c r="S348" s="27"/>
      <c r="T348" s="27"/>
    </row>
    <row r="349">
      <c r="A349" s="27"/>
      <c r="B349" s="25">
        <v>344.0</v>
      </c>
      <c r="C349" s="27"/>
      <c r="D349" s="27" t="str">
        <f>IFERROR(__xludf.DUMMYFUNCTION("importxml(C349,""//div[@class='educational-member-detail-hero__content']//h1[@class='educational-member-detail-hero__title']"")"),"#VALUE!")</f>
        <v>#VALUE!</v>
      </c>
      <c r="E349" s="27"/>
      <c r="F349" s="27"/>
      <c r="G349" s="27"/>
      <c r="H349" s="27"/>
      <c r="I349" s="27"/>
      <c r="J349" s="27"/>
      <c r="K349" s="27"/>
      <c r="L349" s="27"/>
      <c r="M349" s="27"/>
      <c r="N349" s="31" t="str">
        <f>IFERROR(__xludf.DUMMYFUNCTION("importxml(C349,""//div[@class='educational-member-detail-body__sidebar-school-type-title']"")"),"#VALUE!")</f>
        <v>#VALUE!</v>
      </c>
      <c r="O349" s="27"/>
      <c r="P349" s="27"/>
      <c r="Q349" s="27"/>
      <c r="R349" s="27"/>
      <c r="S349" s="27"/>
      <c r="T349" s="27"/>
    </row>
    <row r="350">
      <c r="A350" s="27"/>
      <c r="B350" s="25">
        <v>345.0</v>
      </c>
      <c r="C350" s="27"/>
      <c r="D350" s="27" t="str">
        <f>IFERROR(__xludf.DUMMYFUNCTION("importxml(C350,""//div[@class='educational-member-detail-hero__content']//h1[@class='educational-member-detail-hero__title']"")"),"#VALUE!")</f>
        <v>#VALUE!</v>
      </c>
      <c r="E350" s="27"/>
      <c r="F350" s="27"/>
      <c r="G350" s="27"/>
      <c r="H350" s="27"/>
      <c r="I350" s="27"/>
      <c r="J350" s="27"/>
      <c r="K350" s="27"/>
      <c r="L350" s="27"/>
      <c r="M350" s="27"/>
      <c r="N350" s="31" t="str">
        <f>IFERROR(__xludf.DUMMYFUNCTION("importxml(C350,""//div[@class='educational-member-detail-body__sidebar-school-type-title']"")"),"#VALUE!")</f>
        <v>#VALUE!</v>
      </c>
      <c r="O350" s="27"/>
      <c r="P350" s="27"/>
      <c r="Q350" s="27"/>
      <c r="R350" s="27"/>
      <c r="S350" s="27"/>
      <c r="T350" s="27"/>
    </row>
    <row r="351">
      <c r="A351" s="27"/>
      <c r="B351" s="25">
        <v>346.0</v>
      </c>
      <c r="C351" s="27"/>
      <c r="D351" s="27" t="str">
        <f>IFERROR(__xludf.DUMMYFUNCTION("importxml(C351,""//div[@class='educational-member-detail-hero__content']//h1[@class='educational-member-detail-hero__title']"")"),"#VALUE!")</f>
        <v>#VALUE!</v>
      </c>
      <c r="E351" s="27"/>
      <c r="F351" s="27"/>
      <c r="G351" s="27"/>
      <c r="H351" s="27"/>
      <c r="I351" s="27"/>
      <c r="J351" s="27"/>
      <c r="K351" s="27"/>
      <c r="L351" s="27"/>
      <c r="M351" s="27"/>
      <c r="N351" s="31" t="str">
        <f>IFERROR(__xludf.DUMMYFUNCTION("importxml(C351,""//div[@class='educational-member-detail-body__sidebar-school-type-title']"")"),"#VALUE!")</f>
        <v>#VALUE!</v>
      </c>
      <c r="O351" s="27"/>
      <c r="P351" s="27"/>
      <c r="Q351" s="27"/>
      <c r="R351" s="27"/>
      <c r="S351" s="27"/>
      <c r="T351" s="27"/>
    </row>
    <row r="352">
      <c r="A352" s="27"/>
      <c r="B352" s="25">
        <v>347.0</v>
      </c>
      <c r="C352" s="27"/>
      <c r="D352" s="27" t="str">
        <f>IFERROR(__xludf.DUMMYFUNCTION("importxml(C352,""//div[@class='educational-member-detail-hero__content']//h1[@class='educational-member-detail-hero__title']"")"),"#VALUE!")</f>
        <v>#VALUE!</v>
      </c>
      <c r="E352" s="27"/>
      <c r="F352" s="27"/>
      <c r="G352" s="27"/>
      <c r="H352" s="27"/>
      <c r="I352" s="27"/>
      <c r="J352" s="27"/>
      <c r="K352" s="27"/>
      <c r="L352" s="27"/>
      <c r="M352" s="27"/>
      <c r="N352" s="31" t="str">
        <f>IFERROR(__xludf.DUMMYFUNCTION("importxml(C352,""//div[@class='educational-member-detail-body__sidebar-school-type-title']"")"),"#VALUE!")</f>
        <v>#VALUE!</v>
      </c>
      <c r="O352" s="27"/>
      <c r="P352" s="27"/>
      <c r="Q352" s="27"/>
      <c r="R352" s="27"/>
      <c r="S352" s="27"/>
      <c r="T352" s="27"/>
    </row>
    <row r="353">
      <c r="A353" s="27"/>
      <c r="B353" s="25">
        <v>348.0</v>
      </c>
      <c r="C353" s="27"/>
      <c r="D353" s="27" t="str">
        <f>IFERROR(__xludf.DUMMYFUNCTION("importxml(C353,""//div[@class='educational-member-detail-hero__content']//h1[@class='educational-member-detail-hero__title']"")"),"#VALUE!")</f>
        <v>#VALUE!</v>
      </c>
      <c r="E353" s="27"/>
      <c r="F353" s="27"/>
      <c r="G353" s="27"/>
      <c r="H353" s="27"/>
      <c r="I353" s="27"/>
      <c r="J353" s="27"/>
      <c r="K353" s="27"/>
      <c r="L353" s="27"/>
      <c r="M353" s="27"/>
      <c r="N353" s="31" t="str">
        <f>IFERROR(__xludf.DUMMYFUNCTION("importxml(C353,""//div[@class='educational-member-detail-body__sidebar-school-type-title']"")"),"#VALUE!")</f>
        <v>#VALUE!</v>
      </c>
      <c r="O353" s="27"/>
      <c r="P353" s="27"/>
      <c r="Q353" s="27"/>
      <c r="R353" s="27"/>
      <c r="S353" s="27"/>
      <c r="T353" s="27"/>
    </row>
    <row r="354">
      <c r="A354" s="27"/>
      <c r="B354" s="25">
        <v>349.0</v>
      </c>
      <c r="C354" s="27"/>
      <c r="D354" s="27" t="str">
        <f>IFERROR(__xludf.DUMMYFUNCTION("importxml(C354,""//div[@class='educational-member-detail-hero__content']//h1[@class='educational-member-detail-hero__title']"")"),"#VALUE!")</f>
        <v>#VALUE!</v>
      </c>
      <c r="E354" s="27"/>
      <c r="F354" s="27"/>
      <c r="G354" s="27"/>
      <c r="H354" s="27"/>
      <c r="I354" s="27"/>
      <c r="J354" s="27"/>
      <c r="K354" s="27"/>
      <c r="L354" s="27"/>
      <c r="M354" s="27"/>
      <c r="N354" s="31" t="str">
        <f>IFERROR(__xludf.DUMMYFUNCTION("importxml(C354,""//div[@class='educational-member-detail-body__sidebar-school-type-title']"")"),"#VALUE!")</f>
        <v>#VALUE!</v>
      </c>
      <c r="O354" s="27"/>
      <c r="P354" s="27"/>
      <c r="Q354" s="27"/>
      <c r="R354" s="27"/>
      <c r="S354" s="27"/>
      <c r="T354" s="27"/>
    </row>
    <row r="355">
      <c r="A355" s="27"/>
      <c r="B355" s="25">
        <v>350.0</v>
      </c>
      <c r="C355" s="27"/>
      <c r="D355" s="27" t="str">
        <f>IFERROR(__xludf.DUMMYFUNCTION("importxml(C355,""//div[@class='educational-member-detail-hero__content']//h1[@class='educational-member-detail-hero__title']"")"),"#VALUE!")</f>
        <v>#VALUE!</v>
      </c>
      <c r="E355" s="27"/>
      <c r="F355" s="27"/>
      <c r="G355" s="27"/>
      <c r="H355" s="27"/>
      <c r="I355" s="27"/>
      <c r="J355" s="27"/>
      <c r="K355" s="27"/>
      <c r="L355" s="27"/>
      <c r="M355" s="27"/>
      <c r="N355" s="31" t="str">
        <f>IFERROR(__xludf.DUMMYFUNCTION("importxml(C355,""//div[@class='educational-member-detail-body__sidebar-school-type-title']"")"),"#VALUE!")</f>
        <v>#VALUE!</v>
      </c>
      <c r="O355" s="27"/>
      <c r="P355" s="27"/>
      <c r="Q355" s="27"/>
      <c r="R355" s="27"/>
      <c r="S355" s="27"/>
      <c r="T355" s="27"/>
    </row>
    <row r="356">
      <c r="A356" s="27"/>
      <c r="B356" s="25">
        <v>351.0</v>
      </c>
      <c r="C356" s="27"/>
      <c r="D356" s="27" t="str">
        <f>IFERROR(__xludf.DUMMYFUNCTION("importxml(C356,""//div[@class='educational-member-detail-hero__content']//h1[@class='educational-member-detail-hero__title']"")"),"#VALUE!")</f>
        <v>#VALUE!</v>
      </c>
      <c r="E356" s="27"/>
      <c r="F356" s="27"/>
      <c r="G356" s="27"/>
      <c r="H356" s="27"/>
      <c r="I356" s="27"/>
      <c r="J356" s="27"/>
      <c r="K356" s="27"/>
      <c r="L356" s="27"/>
      <c r="M356" s="27"/>
      <c r="N356" s="31" t="str">
        <f>IFERROR(__xludf.DUMMYFUNCTION("importxml(C356,""//div[@class='educational-member-detail-body__sidebar-school-type-title']"")"),"#VALUE!")</f>
        <v>#VALUE!</v>
      </c>
      <c r="O356" s="27"/>
      <c r="P356" s="27"/>
      <c r="Q356" s="27"/>
      <c r="R356" s="27"/>
      <c r="S356" s="27"/>
      <c r="T356" s="27"/>
    </row>
    <row r="357">
      <c r="A357" s="27"/>
      <c r="B357" s="25">
        <v>352.0</v>
      </c>
      <c r="C357" s="27"/>
      <c r="D357" s="27" t="str">
        <f>IFERROR(__xludf.DUMMYFUNCTION("importxml(C357,""//div[@class='educational-member-detail-hero__content']//h1[@class='educational-member-detail-hero__title']"")"),"#VALUE!")</f>
        <v>#VALUE!</v>
      </c>
      <c r="E357" s="27"/>
      <c r="F357" s="27"/>
      <c r="G357" s="27"/>
      <c r="H357" s="27"/>
      <c r="I357" s="27"/>
      <c r="J357" s="27"/>
      <c r="K357" s="27"/>
      <c r="L357" s="27"/>
      <c r="M357" s="27"/>
      <c r="N357" s="31" t="str">
        <f>IFERROR(__xludf.DUMMYFUNCTION("importxml(C357,""//div[@class='educational-member-detail-body__sidebar-school-type-title']"")"),"#VALUE!")</f>
        <v>#VALUE!</v>
      </c>
      <c r="O357" s="27"/>
      <c r="P357" s="27"/>
      <c r="Q357" s="27"/>
      <c r="R357" s="27"/>
      <c r="S357" s="27"/>
      <c r="T357" s="27"/>
    </row>
    <row r="358">
      <c r="A358" s="27"/>
      <c r="B358" s="25">
        <v>353.0</v>
      </c>
      <c r="C358" s="27"/>
      <c r="D358" s="27" t="str">
        <f>IFERROR(__xludf.DUMMYFUNCTION("importxml(C358,""//div[@class='educational-member-detail-hero__content']//h1[@class='educational-member-detail-hero__title']"")"),"#VALUE!")</f>
        <v>#VALUE!</v>
      </c>
      <c r="E358" s="27"/>
      <c r="F358" s="27"/>
      <c r="G358" s="27"/>
      <c r="H358" s="27"/>
      <c r="I358" s="27"/>
      <c r="J358" s="27"/>
      <c r="K358" s="27"/>
      <c r="L358" s="27"/>
      <c r="M358" s="27"/>
      <c r="N358" s="31" t="str">
        <f>IFERROR(__xludf.DUMMYFUNCTION("importxml(C358,""//div[@class='educational-member-detail-body__sidebar-school-type-title']"")"),"#VALUE!")</f>
        <v>#VALUE!</v>
      </c>
      <c r="O358" s="27"/>
      <c r="P358" s="27"/>
      <c r="Q358" s="27"/>
      <c r="R358" s="27"/>
      <c r="S358" s="27"/>
      <c r="T358" s="27"/>
    </row>
    <row r="359">
      <c r="A359" s="27"/>
      <c r="B359" s="25">
        <v>354.0</v>
      </c>
      <c r="C359" s="27"/>
      <c r="D359" s="27" t="str">
        <f>IFERROR(__xludf.DUMMYFUNCTION("importxml(C359,""//div[@class='educational-member-detail-hero__content']//h1[@class='educational-member-detail-hero__title']"")"),"#VALUE!")</f>
        <v>#VALUE!</v>
      </c>
      <c r="E359" s="27"/>
      <c r="F359" s="27"/>
      <c r="G359" s="27"/>
      <c r="H359" s="27"/>
      <c r="I359" s="27"/>
      <c r="J359" s="27"/>
      <c r="K359" s="27"/>
      <c r="L359" s="27"/>
      <c r="M359" s="27"/>
      <c r="N359" s="31" t="str">
        <f>IFERROR(__xludf.DUMMYFUNCTION("importxml(C359,""//div[@class='educational-member-detail-body__sidebar-school-type-title']"")"),"#VALUE!")</f>
        <v>#VALUE!</v>
      </c>
      <c r="O359" s="27"/>
      <c r="P359" s="27"/>
      <c r="Q359" s="27"/>
      <c r="R359" s="27"/>
      <c r="S359" s="27"/>
      <c r="T359" s="27"/>
    </row>
    <row r="360">
      <c r="A360" s="27"/>
      <c r="B360" s="25">
        <v>355.0</v>
      </c>
      <c r="C360" s="27"/>
      <c r="D360" s="27" t="str">
        <f>IFERROR(__xludf.DUMMYFUNCTION("importxml(C360,""//div[@class='educational-member-detail-hero__content']//h1[@class='educational-member-detail-hero__title']"")"),"#VALUE!")</f>
        <v>#VALUE!</v>
      </c>
      <c r="E360" s="27"/>
      <c r="F360" s="27"/>
      <c r="G360" s="27"/>
      <c r="H360" s="27"/>
      <c r="I360" s="27"/>
      <c r="J360" s="27"/>
      <c r="K360" s="27"/>
      <c r="L360" s="27"/>
      <c r="M360" s="27"/>
      <c r="N360" s="31" t="str">
        <f>IFERROR(__xludf.DUMMYFUNCTION("importxml(C360,""//div[@class='educational-member-detail-body__sidebar-school-type-title']"")"),"#VALUE!")</f>
        <v>#VALUE!</v>
      </c>
      <c r="O360" s="27"/>
      <c r="P360" s="27"/>
      <c r="Q360" s="27"/>
      <c r="R360" s="27"/>
      <c r="S360" s="27"/>
      <c r="T360" s="27"/>
    </row>
    <row r="361">
      <c r="A361" s="27"/>
      <c r="B361" s="25">
        <v>356.0</v>
      </c>
      <c r="C361" s="27"/>
      <c r="D361" s="27" t="str">
        <f>IFERROR(__xludf.DUMMYFUNCTION("importxml(C361,""//div[@class='educational-member-detail-hero__content']//h1[@class='educational-member-detail-hero__title']"")"),"#VALUE!")</f>
        <v>#VALUE!</v>
      </c>
      <c r="E361" s="27"/>
      <c r="F361" s="27"/>
      <c r="G361" s="27"/>
      <c r="H361" s="27"/>
      <c r="I361" s="27"/>
      <c r="J361" s="27"/>
      <c r="K361" s="27"/>
      <c r="L361" s="27"/>
      <c r="M361" s="27"/>
      <c r="N361" s="31" t="str">
        <f>IFERROR(__xludf.DUMMYFUNCTION("importxml(C361,""//div[@class='educational-member-detail-body__sidebar-school-type-title']"")"),"#VALUE!")</f>
        <v>#VALUE!</v>
      </c>
      <c r="O361" s="27"/>
      <c r="P361" s="27"/>
      <c r="Q361" s="27"/>
      <c r="R361" s="27"/>
      <c r="S361" s="27"/>
      <c r="T361" s="27"/>
    </row>
    <row r="362">
      <c r="A362" s="27"/>
      <c r="B362" s="25">
        <v>357.0</v>
      </c>
      <c r="C362" s="27"/>
      <c r="D362" s="27" t="str">
        <f>IFERROR(__xludf.DUMMYFUNCTION("importxml(C362,""//div[@class='educational-member-detail-hero__content']//h1[@class='educational-member-detail-hero__title']"")"),"#VALUE!")</f>
        <v>#VALUE!</v>
      </c>
      <c r="E362" s="27"/>
      <c r="F362" s="27"/>
      <c r="G362" s="27"/>
      <c r="H362" s="27"/>
      <c r="I362" s="27"/>
      <c r="J362" s="27"/>
      <c r="K362" s="27"/>
      <c r="L362" s="27"/>
      <c r="M362" s="27"/>
      <c r="N362" s="31" t="str">
        <f>IFERROR(__xludf.DUMMYFUNCTION("importxml(C362,""//div[@class='educational-member-detail-body__sidebar-school-type-title']"")"),"#VALUE!")</f>
        <v>#VALUE!</v>
      </c>
      <c r="O362" s="27"/>
      <c r="P362" s="27"/>
      <c r="Q362" s="27"/>
      <c r="R362" s="27"/>
      <c r="S362" s="27"/>
      <c r="T362" s="27"/>
    </row>
    <row r="363">
      <c r="A363" s="27"/>
      <c r="B363" s="25">
        <v>358.0</v>
      </c>
      <c r="C363" s="27"/>
      <c r="D363" s="27" t="str">
        <f>IFERROR(__xludf.DUMMYFUNCTION("importxml(C363,""//div[@class='educational-member-detail-hero__content']//h1[@class='educational-member-detail-hero__title']"")"),"#VALUE!")</f>
        <v>#VALUE!</v>
      </c>
      <c r="E363" s="27"/>
      <c r="F363" s="27"/>
      <c r="G363" s="27"/>
      <c r="H363" s="27"/>
      <c r="I363" s="27"/>
      <c r="J363" s="27"/>
      <c r="K363" s="27"/>
      <c r="L363" s="27"/>
      <c r="M363" s="27"/>
      <c r="N363" s="31" t="str">
        <f>IFERROR(__xludf.DUMMYFUNCTION("importxml(C363,""//div[@class='educational-member-detail-body__sidebar-school-type-title']"")"),"#VALUE!")</f>
        <v>#VALUE!</v>
      </c>
      <c r="O363" s="27"/>
      <c r="P363" s="27"/>
      <c r="Q363" s="27"/>
      <c r="R363" s="27"/>
      <c r="S363" s="27"/>
      <c r="T363" s="27"/>
    </row>
    <row r="364">
      <c r="A364" s="27"/>
      <c r="B364" s="25">
        <v>359.0</v>
      </c>
      <c r="C364" s="27"/>
      <c r="D364" s="27" t="str">
        <f>IFERROR(__xludf.DUMMYFUNCTION("importxml(C364,""//div[@class='educational-member-detail-hero__content']//h1[@class='educational-member-detail-hero__title']"")"),"#VALUE!")</f>
        <v>#VALUE!</v>
      </c>
      <c r="E364" s="27"/>
      <c r="F364" s="27"/>
      <c r="G364" s="27"/>
      <c r="H364" s="27"/>
      <c r="I364" s="27"/>
      <c r="J364" s="27"/>
      <c r="K364" s="27"/>
      <c r="L364" s="27"/>
      <c r="M364" s="27"/>
      <c r="N364" s="31" t="str">
        <f>IFERROR(__xludf.DUMMYFUNCTION("importxml(C364,""//div[@class='educational-member-detail-body__sidebar-school-type-title']"")"),"#VALUE!")</f>
        <v>#VALUE!</v>
      </c>
      <c r="O364" s="27"/>
      <c r="P364" s="27"/>
      <c r="Q364" s="27"/>
      <c r="R364" s="27"/>
      <c r="S364" s="27"/>
      <c r="T364" s="27"/>
    </row>
    <row r="365">
      <c r="A365" s="27"/>
      <c r="B365" s="25">
        <v>360.0</v>
      </c>
      <c r="C365" s="27"/>
      <c r="D365" s="27" t="str">
        <f>IFERROR(__xludf.DUMMYFUNCTION("importxml(C365,""//div[@class='educational-member-detail-hero__content']//h1[@class='educational-member-detail-hero__title']"")"),"#VALUE!")</f>
        <v>#VALUE!</v>
      </c>
      <c r="E365" s="27"/>
      <c r="F365" s="27"/>
      <c r="G365" s="27"/>
      <c r="H365" s="27"/>
      <c r="I365" s="27"/>
      <c r="J365" s="27"/>
      <c r="K365" s="27"/>
      <c r="L365" s="27"/>
      <c r="M365" s="27"/>
      <c r="N365" s="31" t="str">
        <f>IFERROR(__xludf.DUMMYFUNCTION("importxml(C365,""//div[@class='educational-member-detail-body__sidebar-school-type-title']"")"),"#VALUE!")</f>
        <v>#VALUE!</v>
      </c>
      <c r="O365" s="27"/>
      <c r="P365" s="27"/>
      <c r="Q365" s="27"/>
      <c r="R365" s="27"/>
      <c r="S365" s="27"/>
      <c r="T365" s="27"/>
    </row>
    <row r="366">
      <c r="A366" s="27"/>
      <c r="B366" s="25">
        <v>361.0</v>
      </c>
      <c r="C366" s="27"/>
      <c r="D366" s="27" t="str">
        <f>IFERROR(__xludf.DUMMYFUNCTION("importxml(C366,""//div[@class='educational-member-detail-hero__content']//h1[@class='educational-member-detail-hero__title']"")"),"#VALUE!")</f>
        <v>#VALUE!</v>
      </c>
      <c r="E366" s="27"/>
      <c r="F366" s="27"/>
      <c r="G366" s="27"/>
      <c r="H366" s="27"/>
      <c r="I366" s="27"/>
      <c r="J366" s="27"/>
      <c r="K366" s="27"/>
      <c r="L366" s="27"/>
      <c r="M366" s="27"/>
      <c r="N366" s="31" t="str">
        <f>IFERROR(__xludf.DUMMYFUNCTION("importxml(C366,""//div[@class='educational-member-detail-body__sidebar-school-type-title']"")"),"#VALUE!")</f>
        <v>#VALUE!</v>
      </c>
      <c r="O366" s="27"/>
      <c r="P366" s="27"/>
      <c r="Q366" s="27"/>
      <c r="R366" s="27"/>
      <c r="S366" s="27"/>
      <c r="T366" s="27"/>
    </row>
    <row r="367">
      <c r="A367" s="27"/>
      <c r="B367" s="25">
        <v>362.0</v>
      </c>
      <c r="C367" s="27"/>
      <c r="D367" s="27" t="str">
        <f>IFERROR(__xludf.DUMMYFUNCTION("importxml(C367,""//div[@class='educational-member-detail-hero__content']//h1[@class='educational-member-detail-hero__title']"")"),"#VALUE!")</f>
        <v>#VALUE!</v>
      </c>
      <c r="E367" s="27"/>
      <c r="F367" s="27"/>
      <c r="G367" s="27"/>
      <c r="H367" s="27"/>
      <c r="I367" s="27"/>
      <c r="J367" s="27"/>
      <c r="K367" s="27"/>
      <c r="L367" s="27"/>
      <c r="M367" s="27"/>
      <c r="N367" s="31" t="str">
        <f>IFERROR(__xludf.DUMMYFUNCTION("importxml(C367,""//div[@class='educational-member-detail-body__sidebar-school-type-title']"")"),"#VALUE!")</f>
        <v>#VALUE!</v>
      </c>
      <c r="O367" s="27"/>
      <c r="P367" s="27"/>
      <c r="Q367" s="27"/>
      <c r="R367" s="27"/>
      <c r="S367" s="27"/>
      <c r="T367" s="27"/>
    </row>
    <row r="368">
      <c r="A368" s="27"/>
      <c r="B368" s="25">
        <v>363.0</v>
      </c>
      <c r="C368" s="27"/>
      <c r="D368" s="27" t="str">
        <f>IFERROR(__xludf.DUMMYFUNCTION("importxml(C368,""//div[@class='educational-member-detail-hero__content']//h1[@class='educational-member-detail-hero__title']"")"),"#VALUE!")</f>
        <v>#VALUE!</v>
      </c>
      <c r="E368" s="27"/>
      <c r="F368" s="27"/>
      <c r="G368" s="27"/>
      <c r="H368" s="27"/>
      <c r="I368" s="27"/>
      <c r="J368" s="27"/>
      <c r="K368" s="27"/>
      <c r="L368" s="27"/>
      <c r="M368" s="27"/>
      <c r="N368" s="31" t="str">
        <f>IFERROR(__xludf.DUMMYFUNCTION("importxml(C368,""//div[@class='educational-member-detail-body__sidebar-school-type-title']"")"),"#VALUE!")</f>
        <v>#VALUE!</v>
      </c>
      <c r="O368" s="27"/>
      <c r="P368" s="27"/>
      <c r="Q368" s="27"/>
      <c r="R368" s="27"/>
      <c r="S368" s="27"/>
      <c r="T368" s="27"/>
    </row>
    <row r="369">
      <c r="A369" s="27"/>
      <c r="B369" s="25">
        <v>364.0</v>
      </c>
      <c r="C369" s="27"/>
      <c r="D369" s="27" t="str">
        <f>IFERROR(__xludf.DUMMYFUNCTION("importxml(C369,""//div[@class='educational-member-detail-hero__content']//h1[@class='educational-member-detail-hero__title']"")"),"#VALUE!")</f>
        <v>#VALUE!</v>
      </c>
      <c r="E369" s="27"/>
      <c r="F369" s="27"/>
      <c r="G369" s="27"/>
      <c r="H369" s="27"/>
      <c r="I369" s="27"/>
      <c r="J369" s="27"/>
      <c r="K369" s="27"/>
      <c r="L369" s="27"/>
      <c r="M369" s="27"/>
      <c r="N369" s="31" t="str">
        <f>IFERROR(__xludf.DUMMYFUNCTION("importxml(C369,""//div[@class='educational-member-detail-body__sidebar-school-type-title']"")"),"#VALUE!")</f>
        <v>#VALUE!</v>
      </c>
      <c r="O369" s="27"/>
      <c r="P369" s="27"/>
      <c r="Q369" s="27"/>
      <c r="R369" s="27"/>
      <c r="S369" s="27"/>
      <c r="T369" s="27"/>
    </row>
    <row r="370">
      <c r="A370" s="27"/>
      <c r="B370" s="25">
        <v>365.0</v>
      </c>
      <c r="C370" s="27"/>
      <c r="D370" s="27" t="str">
        <f>IFERROR(__xludf.DUMMYFUNCTION("importxml(C370,""//div[@class='educational-member-detail-hero__content']//h1[@class='educational-member-detail-hero__title']"")"),"#VALUE!")</f>
        <v>#VALUE!</v>
      </c>
      <c r="E370" s="27"/>
      <c r="F370" s="27"/>
      <c r="G370" s="27"/>
      <c r="H370" s="27"/>
      <c r="I370" s="27"/>
      <c r="J370" s="27"/>
      <c r="K370" s="27"/>
      <c r="L370" s="27"/>
      <c r="M370" s="27"/>
      <c r="N370" s="31" t="str">
        <f>IFERROR(__xludf.DUMMYFUNCTION("importxml(C370,""//div[@class='educational-member-detail-body__sidebar-school-type-title']"")"),"#VALUE!")</f>
        <v>#VALUE!</v>
      </c>
      <c r="O370" s="27"/>
      <c r="P370" s="27"/>
      <c r="Q370" s="27"/>
      <c r="R370" s="27"/>
      <c r="S370" s="27"/>
      <c r="T370" s="27"/>
    </row>
    <row r="371">
      <c r="A371" s="27"/>
      <c r="B371" s="25">
        <v>366.0</v>
      </c>
      <c r="C371" s="27"/>
      <c r="D371" s="27" t="str">
        <f>IFERROR(__xludf.DUMMYFUNCTION("importxml(C371,""//div[@class='educational-member-detail-hero__content']//h1[@class='educational-member-detail-hero__title']"")"),"#VALUE!")</f>
        <v>#VALUE!</v>
      </c>
      <c r="E371" s="27"/>
      <c r="F371" s="27"/>
      <c r="G371" s="27"/>
      <c r="H371" s="27"/>
      <c r="I371" s="27"/>
      <c r="J371" s="27"/>
      <c r="K371" s="27"/>
      <c r="L371" s="27"/>
      <c r="M371" s="27"/>
      <c r="N371" s="31" t="str">
        <f>IFERROR(__xludf.DUMMYFUNCTION("importxml(C371,""//div[@class='educational-member-detail-body__sidebar-school-type-title']"")"),"#VALUE!")</f>
        <v>#VALUE!</v>
      </c>
      <c r="O371" s="27"/>
      <c r="P371" s="27"/>
      <c r="Q371" s="27"/>
      <c r="R371" s="27"/>
      <c r="S371" s="27"/>
      <c r="T371" s="27"/>
    </row>
    <row r="372">
      <c r="A372" s="27"/>
      <c r="B372" s="25">
        <v>367.0</v>
      </c>
      <c r="C372" s="27"/>
      <c r="D372" s="27" t="str">
        <f>IFERROR(__xludf.DUMMYFUNCTION("importxml(C372,""//div[@class='educational-member-detail-hero__content']//h1[@class='educational-member-detail-hero__title']"")"),"#VALUE!")</f>
        <v>#VALUE!</v>
      </c>
      <c r="E372" s="27"/>
      <c r="F372" s="27"/>
      <c r="G372" s="27"/>
      <c r="H372" s="27"/>
      <c r="I372" s="27"/>
      <c r="J372" s="27"/>
      <c r="K372" s="27"/>
      <c r="L372" s="27"/>
      <c r="M372" s="27"/>
      <c r="N372" s="31" t="str">
        <f>IFERROR(__xludf.DUMMYFUNCTION("importxml(C372,""//div[@class='educational-member-detail-body__sidebar-school-type-title']"")"),"#VALUE!")</f>
        <v>#VALUE!</v>
      </c>
      <c r="O372" s="27"/>
      <c r="P372" s="27"/>
      <c r="Q372" s="27"/>
      <c r="R372" s="27"/>
      <c r="S372" s="27"/>
      <c r="T372" s="27"/>
    </row>
    <row r="373">
      <c r="A373" s="27"/>
      <c r="B373" s="25">
        <v>368.0</v>
      </c>
      <c r="C373" s="27"/>
      <c r="D373" s="27" t="str">
        <f>IFERROR(__xludf.DUMMYFUNCTION("importxml(C373,""//div[@class='educational-member-detail-hero__content']//h1[@class='educational-member-detail-hero__title']"")"),"#VALUE!")</f>
        <v>#VALUE!</v>
      </c>
      <c r="E373" s="27"/>
      <c r="F373" s="27"/>
      <c r="G373" s="27"/>
      <c r="H373" s="27"/>
      <c r="I373" s="27"/>
      <c r="J373" s="27"/>
      <c r="K373" s="27"/>
      <c r="L373" s="27"/>
      <c r="M373" s="27"/>
      <c r="N373" s="31" t="str">
        <f>IFERROR(__xludf.DUMMYFUNCTION("importxml(C373,""//div[@class='educational-member-detail-body__sidebar-school-type-title']"")"),"#VALUE!")</f>
        <v>#VALUE!</v>
      </c>
      <c r="O373" s="27"/>
      <c r="P373" s="27"/>
      <c r="Q373" s="27"/>
      <c r="R373" s="27"/>
      <c r="S373" s="27"/>
      <c r="T373" s="27"/>
    </row>
    <row r="374">
      <c r="A374" s="27"/>
      <c r="B374" s="25">
        <v>369.0</v>
      </c>
      <c r="C374" s="27"/>
      <c r="D374" s="27" t="str">
        <f>IFERROR(__xludf.DUMMYFUNCTION("importxml(C374,""//div[@class='educational-member-detail-hero__content']//h1[@class='educational-member-detail-hero__title']"")"),"#VALUE!")</f>
        <v>#VALUE!</v>
      </c>
      <c r="E374" s="27"/>
      <c r="F374" s="27"/>
      <c r="G374" s="27"/>
      <c r="H374" s="27"/>
      <c r="I374" s="27"/>
      <c r="J374" s="27"/>
      <c r="K374" s="27"/>
      <c r="L374" s="27"/>
      <c r="M374" s="27"/>
      <c r="N374" s="31" t="str">
        <f>IFERROR(__xludf.DUMMYFUNCTION("importxml(C374,""//div[@class='educational-member-detail-body__sidebar-school-type-title']"")"),"#VALUE!")</f>
        <v>#VALUE!</v>
      </c>
      <c r="O374" s="27"/>
      <c r="P374" s="27"/>
      <c r="Q374" s="27"/>
      <c r="R374" s="27"/>
      <c r="S374" s="27"/>
      <c r="T374" s="27"/>
    </row>
    <row r="375">
      <c r="A375" s="27"/>
      <c r="B375" s="25">
        <v>370.0</v>
      </c>
      <c r="C375" s="27"/>
      <c r="D375" s="27" t="str">
        <f>IFERROR(__xludf.DUMMYFUNCTION("importxml(C375,""//div[@class='educational-member-detail-hero__content']//h1[@class='educational-member-detail-hero__title']"")"),"#VALUE!")</f>
        <v>#VALUE!</v>
      </c>
      <c r="E375" s="27"/>
      <c r="F375" s="27"/>
      <c r="G375" s="27"/>
      <c r="H375" s="27"/>
      <c r="I375" s="27"/>
      <c r="J375" s="27"/>
      <c r="K375" s="27"/>
      <c r="L375" s="27"/>
      <c r="M375" s="27"/>
      <c r="N375" s="31" t="str">
        <f>IFERROR(__xludf.DUMMYFUNCTION("importxml(C375,""//div[@class='educational-member-detail-body__sidebar-school-type-title']"")"),"#VALUE!")</f>
        <v>#VALUE!</v>
      </c>
      <c r="O375" s="27"/>
      <c r="P375" s="27"/>
      <c r="Q375" s="27"/>
      <c r="R375" s="27"/>
      <c r="S375" s="27"/>
      <c r="T375" s="27"/>
    </row>
    <row r="376">
      <c r="A376" s="27"/>
      <c r="B376" s="25">
        <v>371.0</v>
      </c>
      <c r="C376" s="27"/>
      <c r="D376" s="27" t="str">
        <f>IFERROR(__xludf.DUMMYFUNCTION("importxml(C376,""//div[@class='educational-member-detail-hero__content']//h1[@class='educational-member-detail-hero__title']"")"),"#VALUE!")</f>
        <v>#VALUE!</v>
      </c>
      <c r="E376" s="27"/>
      <c r="F376" s="27"/>
      <c r="G376" s="27"/>
      <c r="H376" s="27"/>
      <c r="I376" s="27"/>
      <c r="J376" s="27"/>
      <c r="K376" s="27"/>
      <c r="L376" s="27"/>
      <c r="M376" s="27"/>
      <c r="N376" s="31" t="str">
        <f>IFERROR(__xludf.DUMMYFUNCTION("importxml(C376,""//div[@class='educational-member-detail-body__sidebar-school-type-title']"")"),"#VALUE!")</f>
        <v>#VALUE!</v>
      </c>
      <c r="O376" s="27"/>
      <c r="P376" s="27"/>
      <c r="Q376" s="27"/>
      <c r="R376" s="27"/>
      <c r="S376" s="27"/>
      <c r="T376" s="27"/>
    </row>
    <row r="377">
      <c r="A377" s="27"/>
      <c r="B377" s="25">
        <v>372.0</v>
      </c>
      <c r="C377" s="27"/>
      <c r="D377" s="27" t="str">
        <f>IFERROR(__xludf.DUMMYFUNCTION("importxml(C377,""//div[@class='educational-member-detail-hero__content']//h1[@class='educational-member-detail-hero__title']"")"),"#VALUE!")</f>
        <v>#VALUE!</v>
      </c>
      <c r="E377" s="27"/>
      <c r="F377" s="27"/>
      <c r="G377" s="27"/>
      <c r="H377" s="27"/>
      <c r="I377" s="27"/>
      <c r="J377" s="27"/>
      <c r="K377" s="27"/>
      <c r="L377" s="27"/>
      <c r="M377" s="27"/>
      <c r="N377" s="31" t="str">
        <f>IFERROR(__xludf.DUMMYFUNCTION("importxml(C377,""//div[@class='educational-member-detail-body__sidebar-school-type-title']"")"),"#VALUE!")</f>
        <v>#VALUE!</v>
      </c>
      <c r="O377" s="27"/>
      <c r="P377" s="27"/>
      <c r="Q377" s="27"/>
      <c r="R377" s="27"/>
      <c r="S377" s="27"/>
      <c r="T377" s="27"/>
    </row>
    <row r="378">
      <c r="A378" s="27"/>
      <c r="B378" s="25">
        <v>373.0</v>
      </c>
      <c r="C378" s="27"/>
      <c r="D378" s="27" t="str">
        <f>IFERROR(__xludf.DUMMYFUNCTION("importxml(C378,""//div[@class='educational-member-detail-hero__content']//h1[@class='educational-member-detail-hero__title']"")"),"#VALUE!")</f>
        <v>#VALUE!</v>
      </c>
      <c r="E378" s="27"/>
      <c r="F378" s="27"/>
      <c r="G378" s="27"/>
      <c r="H378" s="27"/>
      <c r="I378" s="27"/>
      <c r="J378" s="27"/>
      <c r="K378" s="27"/>
      <c r="L378" s="27"/>
      <c r="M378" s="27"/>
      <c r="N378" s="31" t="str">
        <f>IFERROR(__xludf.DUMMYFUNCTION("importxml(C378,""//div[@class='educational-member-detail-body__sidebar-school-type-title']"")"),"#VALUE!")</f>
        <v>#VALUE!</v>
      </c>
      <c r="O378" s="27"/>
      <c r="P378" s="27"/>
      <c r="Q378" s="27"/>
      <c r="R378" s="27"/>
      <c r="S378" s="27"/>
      <c r="T378" s="27"/>
    </row>
    <row r="379">
      <c r="A379" s="27"/>
      <c r="B379" s="25">
        <v>374.0</v>
      </c>
      <c r="C379" s="27"/>
      <c r="D379" s="27" t="str">
        <f>IFERROR(__xludf.DUMMYFUNCTION("importxml(C379,""//div[@class='educational-member-detail-hero__content']//h1[@class='educational-member-detail-hero__title']"")"),"#VALUE!")</f>
        <v>#VALUE!</v>
      </c>
      <c r="E379" s="27"/>
      <c r="F379" s="27"/>
      <c r="G379" s="27"/>
      <c r="H379" s="27"/>
      <c r="I379" s="27"/>
      <c r="J379" s="27"/>
      <c r="K379" s="27"/>
      <c r="L379" s="27"/>
      <c r="M379" s="27"/>
      <c r="N379" s="31" t="str">
        <f>IFERROR(__xludf.DUMMYFUNCTION("importxml(C379,""//div[@class='educational-member-detail-body__sidebar-school-type-title']"")"),"#VALUE!")</f>
        <v>#VALUE!</v>
      </c>
      <c r="O379" s="27"/>
      <c r="P379" s="27"/>
      <c r="Q379" s="27"/>
      <c r="R379" s="27"/>
      <c r="S379" s="27"/>
      <c r="T379" s="27"/>
    </row>
    <row r="380">
      <c r="A380" s="27"/>
      <c r="B380" s="25">
        <v>375.0</v>
      </c>
      <c r="C380" s="27"/>
      <c r="D380" s="27" t="str">
        <f>IFERROR(__xludf.DUMMYFUNCTION("importxml(C380,""//div[@class='educational-member-detail-hero__content']//h1[@class='educational-member-detail-hero__title']"")"),"#VALUE!")</f>
        <v>#VALUE!</v>
      </c>
      <c r="E380" s="27"/>
      <c r="F380" s="27"/>
      <c r="G380" s="27"/>
      <c r="H380" s="27"/>
      <c r="I380" s="27"/>
      <c r="J380" s="27"/>
      <c r="K380" s="27"/>
      <c r="L380" s="27"/>
      <c r="M380" s="27"/>
      <c r="N380" s="31" t="str">
        <f>IFERROR(__xludf.DUMMYFUNCTION("importxml(C380,""//div[@class='educational-member-detail-body__sidebar-school-type-title']"")"),"#VALUE!")</f>
        <v>#VALUE!</v>
      </c>
      <c r="O380" s="27"/>
      <c r="P380" s="27"/>
      <c r="Q380" s="27"/>
      <c r="R380" s="27"/>
      <c r="S380" s="27"/>
      <c r="T380" s="27"/>
    </row>
    <row r="381">
      <c r="A381" s="27"/>
      <c r="B381" s="25">
        <v>376.0</v>
      </c>
      <c r="C381" s="27"/>
      <c r="D381" s="27" t="str">
        <f>IFERROR(__xludf.DUMMYFUNCTION("importxml(C381,""//div[@class='educational-member-detail-hero__content']//h1[@class='educational-member-detail-hero__title']"")"),"#VALUE!")</f>
        <v>#VALUE!</v>
      </c>
      <c r="E381" s="27"/>
      <c r="F381" s="27"/>
      <c r="G381" s="27"/>
      <c r="H381" s="27"/>
      <c r="I381" s="27"/>
      <c r="J381" s="27"/>
      <c r="K381" s="27"/>
      <c r="L381" s="27"/>
      <c r="M381" s="27"/>
      <c r="N381" s="31" t="str">
        <f>IFERROR(__xludf.DUMMYFUNCTION("importxml(C381,""//div[@class='educational-member-detail-body__sidebar-school-type-title']"")"),"#VALUE!")</f>
        <v>#VALUE!</v>
      </c>
      <c r="O381" s="27"/>
      <c r="P381" s="27"/>
      <c r="Q381" s="27"/>
      <c r="R381" s="27"/>
      <c r="S381" s="27"/>
      <c r="T381" s="27"/>
    </row>
    <row r="382">
      <c r="A382" s="27"/>
      <c r="B382" s="25">
        <v>377.0</v>
      </c>
      <c r="C382" s="27"/>
      <c r="D382" s="27" t="str">
        <f>IFERROR(__xludf.DUMMYFUNCTION("importxml(C382,""//div[@class='educational-member-detail-hero__content']//h1[@class='educational-member-detail-hero__title']"")"),"#VALUE!")</f>
        <v>#VALUE!</v>
      </c>
      <c r="E382" s="27"/>
      <c r="F382" s="27"/>
      <c r="G382" s="27"/>
      <c r="H382" s="27"/>
      <c r="I382" s="27"/>
      <c r="J382" s="27"/>
      <c r="K382" s="27"/>
      <c r="L382" s="27"/>
      <c r="M382" s="27"/>
      <c r="N382" s="31" t="str">
        <f>IFERROR(__xludf.DUMMYFUNCTION("importxml(C382,""//div[@class='educational-member-detail-body__sidebar-school-type-title']"")"),"#VALUE!")</f>
        <v>#VALUE!</v>
      </c>
      <c r="O382" s="27"/>
      <c r="P382" s="27"/>
      <c r="Q382" s="27"/>
      <c r="R382" s="27"/>
      <c r="S382" s="27"/>
      <c r="T382" s="27"/>
    </row>
    <row r="383">
      <c r="A383" s="27"/>
      <c r="B383" s="25">
        <v>378.0</v>
      </c>
      <c r="C383" s="27"/>
      <c r="D383" s="27" t="str">
        <f>IFERROR(__xludf.DUMMYFUNCTION("importxml(C383,""//div[@class='educational-member-detail-hero__content']//h1[@class='educational-member-detail-hero__title']"")"),"#VALUE!")</f>
        <v>#VALUE!</v>
      </c>
      <c r="E383" s="27"/>
      <c r="F383" s="27"/>
      <c r="G383" s="27"/>
      <c r="H383" s="27"/>
      <c r="I383" s="27"/>
      <c r="J383" s="27"/>
      <c r="K383" s="27"/>
      <c r="L383" s="27"/>
      <c r="M383" s="27"/>
      <c r="N383" s="31" t="str">
        <f>IFERROR(__xludf.DUMMYFUNCTION("importxml(C383,""//div[@class='educational-member-detail-body__sidebar-school-type-title']"")"),"#VALUE!")</f>
        <v>#VALUE!</v>
      </c>
      <c r="O383" s="27"/>
      <c r="P383" s="27"/>
      <c r="Q383" s="27"/>
      <c r="R383" s="27"/>
      <c r="S383" s="27"/>
      <c r="T383" s="27"/>
    </row>
    <row r="384">
      <c r="A384" s="27"/>
      <c r="B384" s="25">
        <v>379.0</v>
      </c>
      <c r="C384" s="27"/>
      <c r="D384" s="27" t="str">
        <f>IFERROR(__xludf.DUMMYFUNCTION("importxml(C384,""//div[@class='educational-member-detail-hero__content']//h1[@class='educational-member-detail-hero__title']"")"),"#VALUE!")</f>
        <v>#VALUE!</v>
      </c>
      <c r="E384" s="27"/>
      <c r="F384" s="27"/>
      <c r="G384" s="27"/>
      <c r="H384" s="27"/>
      <c r="I384" s="27"/>
      <c r="J384" s="27"/>
      <c r="K384" s="27"/>
      <c r="L384" s="27"/>
      <c r="M384" s="27"/>
      <c r="N384" s="31" t="str">
        <f>IFERROR(__xludf.DUMMYFUNCTION("importxml(C384,""//div[@class='educational-member-detail-body__sidebar-school-type-title']"")"),"#VALUE!")</f>
        <v>#VALUE!</v>
      </c>
      <c r="O384" s="27"/>
      <c r="P384" s="27"/>
      <c r="Q384" s="27"/>
      <c r="R384" s="27"/>
      <c r="S384" s="27"/>
      <c r="T384" s="27"/>
    </row>
    <row r="385">
      <c r="A385" s="27"/>
      <c r="B385" s="25">
        <v>380.0</v>
      </c>
      <c r="C385" s="27"/>
      <c r="D385" s="34"/>
      <c r="E385" s="35"/>
      <c r="F385" s="35"/>
      <c r="G385" s="35"/>
      <c r="H385" s="35"/>
      <c r="I385" s="35"/>
      <c r="J385" s="35"/>
      <c r="K385" s="35"/>
      <c r="L385" s="35"/>
      <c r="M385" s="35"/>
      <c r="N385" s="31"/>
      <c r="O385" s="35"/>
      <c r="P385" s="35"/>
      <c r="Q385" s="35"/>
      <c r="R385" s="35"/>
      <c r="S385" s="35"/>
      <c r="T385" s="35"/>
      <c r="U385" s="36"/>
    </row>
    <row r="386">
      <c r="A386" s="27"/>
      <c r="B386" s="25">
        <v>381.0</v>
      </c>
      <c r="C386" s="27"/>
      <c r="D386" s="37"/>
      <c r="E386" s="38"/>
      <c r="F386" s="39"/>
      <c r="G386" s="40"/>
      <c r="H386" s="39"/>
      <c r="I386" s="41"/>
      <c r="J386" s="39"/>
      <c r="K386" s="39"/>
      <c r="L386" s="39"/>
      <c r="M386" s="39"/>
      <c r="N386" s="31"/>
      <c r="O386" s="39"/>
      <c r="P386" s="39"/>
      <c r="Q386" s="38"/>
      <c r="R386" s="39"/>
      <c r="S386" s="39"/>
      <c r="T386" s="39"/>
      <c r="U386" s="42"/>
    </row>
    <row r="387">
      <c r="A387" s="27"/>
      <c r="B387" s="25">
        <v>382.0</v>
      </c>
      <c r="C387" s="27"/>
      <c r="D387" s="37"/>
      <c r="E387" s="38"/>
      <c r="F387" s="39"/>
      <c r="G387" s="40"/>
      <c r="H387" s="39"/>
      <c r="I387" s="41"/>
      <c r="J387" s="39"/>
      <c r="K387" s="39"/>
      <c r="L387" s="39"/>
      <c r="M387" s="39"/>
      <c r="N387" s="31"/>
      <c r="O387" s="39"/>
      <c r="P387" s="39"/>
      <c r="Q387" s="38"/>
      <c r="R387" s="39"/>
      <c r="S387" s="39"/>
      <c r="T387" s="39"/>
      <c r="U387" s="42"/>
    </row>
    <row r="388">
      <c r="A388" s="27"/>
      <c r="B388" s="25">
        <v>383.0</v>
      </c>
      <c r="C388" s="27"/>
      <c r="D388" s="37"/>
      <c r="E388" s="38"/>
      <c r="F388" s="39"/>
      <c r="G388" s="40"/>
      <c r="H388" s="38"/>
      <c r="I388" s="41"/>
      <c r="J388" s="39"/>
      <c r="K388" s="39"/>
      <c r="L388" s="39"/>
      <c r="M388" s="39"/>
      <c r="N388" s="31"/>
      <c r="O388" s="38"/>
      <c r="P388" s="38"/>
      <c r="Q388" s="38"/>
      <c r="R388" s="38"/>
      <c r="S388" s="38"/>
      <c r="T388" s="39"/>
      <c r="U388" s="42"/>
    </row>
    <row r="389">
      <c r="A389" s="27"/>
      <c r="B389" s="25">
        <v>384.0</v>
      </c>
      <c r="C389" s="27"/>
      <c r="D389" s="37"/>
      <c r="E389" s="38"/>
      <c r="F389" s="39"/>
      <c r="G389" s="40"/>
      <c r="H389" s="39"/>
      <c r="I389" s="39"/>
      <c r="J389" s="39"/>
      <c r="K389" s="39"/>
      <c r="L389" s="39"/>
      <c r="M389" s="39"/>
      <c r="N389" s="31"/>
      <c r="O389" s="38"/>
      <c r="P389" s="38"/>
      <c r="Q389" s="38"/>
      <c r="R389" s="38"/>
      <c r="S389" s="38"/>
      <c r="T389" s="38"/>
      <c r="U389" s="43"/>
    </row>
    <row r="390">
      <c r="A390" s="27"/>
      <c r="B390" s="25">
        <v>385.0</v>
      </c>
      <c r="C390" s="27"/>
      <c r="D390" s="37"/>
      <c r="E390" s="44"/>
      <c r="F390" s="37"/>
      <c r="G390" s="38"/>
      <c r="H390" s="38"/>
      <c r="I390" s="41"/>
      <c r="J390" s="39"/>
      <c r="K390" s="39"/>
      <c r="L390" s="39"/>
      <c r="M390" s="39"/>
      <c r="N390" s="31"/>
      <c r="O390" s="38"/>
      <c r="P390" s="38"/>
      <c r="Q390" s="38"/>
      <c r="R390" s="38"/>
      <c r="S390" s="38"/>
      <c r="T390" s="39"/>
      <c r="U390" s="42"/>
    </row>
    <row r="391">
      <c r="A391" s="27"/>
      <c r="B391" s="25">
        <v>386.0</v>
      </c>
      <c r="C391" s="27"/>
      <c r="D391" s="37"/>
      <c r="E391" s="45"/>
      <c r="F391" s="39"/>
      <c r="G391" s="40"/>
      <c r="H391" s="38"/>
      <c r="I391" s="46"/>
      <c r="J391" s="39"/>
      <c r="K391" s="39"/>
      <c r="L391" s="39"/>
      <c r="M391" s="39"/>
      <c r="N391" s="31"/>
      <c r="O391" s="38"/>
      <c r="P391" s="38"/>
      <c r="Q391" s="38"/>
      <c r="R391" s="38"/>
      <c r="S391" s="38"/>
      <c r="T391" s="39"/>
      <c r="U391" s="42"/>
    </row>
    <row r="392">
      <c r="A392" s="27"/>
      <c r="B392" s="25">
        <v>387.0</v>
      </c>
      <c r="C392" s="27"/>
      <c r="D392" s="37"/>
      <c r="E392" s="47"/>
      <c r="F392" s="37"/>
      <c r="G392" s="40"/>
      <c r="H392" s="38"/>
      <c r="I392" s="46"/>
      <c r="J392" s="39"/>
      <c r="K392" s="39"/>
      <c r="L392" s="39"/>
      <c r="M392" s="39"/>
      <c r="N392" s="31"/>
      <c r="O392" s="38"/>
      <c r="P392" s="38"/>
      <c r="Q392" s="38"/>
      <c r="R392" s="38"/>
      <c r="S392" s="38"/>
      <c r="T392" s="38"/>
      <c r="U392" s="43"/>
    </row>
    <row r="393">
      <c r="A393" s="27"/>
      <c r="B393" s="25">
        <v>388.0</v>
      </c>
      <c r="C393" s="27"/>
      <c r="D393" s="37"/>
      <c r="E393" s="48"/>
      <c r="F393" s="39"/>
      <c r="G393" s="40"/>
      <c r="H393" s="39"/>
      <c r="I393" s="46"/>
      <c r="J393" s="39"/>
      <c r="K393" s="39"/>
      <c r="L393" s="39"/>
      <c r="M393" s="39"/>
      <c r="N393" s="31"/>
      <c r="O393" s="39"/>
      <c r="P393" s="39"/>
      <c r="Q393" s="39"/>
      <c r="R393" s="39"/>
      <c r="S393" s="39"/>
      <c r="T393" s="39"/>
      <c r="U393" s="42"/>
    </row>
    <row r="394">
      <c r="A394" s="27"/>
      <c r="B394" s="25">
        <v>389.0</v>
      </c>
      <c r="C394" s="27"/>
      <c r="D394" s="37"/>
      <c r="E394" s="47"/>
      <c r="F394" s="37"/>
      <c r="G394" s="40"/>
      <c r="H394" s="39"/>
      <c r="I394" s="46"/>
      <c r="J394" s="39"/>
      <c r="K394" s="39"/>
      <c r="L394" s="39"/>
      <c r="M394" s="39"/>
      <c r="N394" s="31"/>
      <c r="O394" s="39"/>
      <c r="P394" s="39"/>
      <c r="Q394" s="38"/>
      <c r="R394" s="39"/>
      <c r="S394" s="39"/>
      <c r="T394" s="39"/>
      <c r="U394" s="42"/>
    </row>
    <row r="395">
      <c r="A395" s="27"/>
      <c r="B395" s="25">
        <v>390.0</v>
      </c>
      <c r="C395" s="27"/>
      <c r="D395" s="37"/>
      <c r="E395" s="49"/>
      <c r="F395" s="39"/>
      <c r="G395" s="40"/>
      <c r="H395" s="38"/>
      <c r="I395" s="46"/>
      <c r="J395" s="39"/>
      <c r="K395" s="39"/>
      <c r="L395" s="39"/>
      <c r="M395" s="39"/>
      <c r="N395" s="31"/>
      <c r="O395" s="38"/>
      <c r="P395" s="38"/>
      <c r="Q395" s="38"/>
      <c r="R395" s="38"/>
      <c r="S395" s="38"/>
      <c r="T395" s="39"/>
      <c r="U395" s="42"/>
    </row>
    <row r="396">
      <c r="A396" s="27"/>
      <c r="B396" s="25">
        <v>391.0</v>
      </c>
      <c r="C396" s="27"/>
      <c r="D396" s="37"/>
      <c r="E396" s="38"/>
      <c r="F396" s="39"/>
      <c r="G396" s="39"/>
      <c r="H396" s="38"/>
      <c r="I396" s="46"/>
      <c r="J396" s="39"/>
      <c r="K396" s="39"/>
      <c r="L396" s="39"/>
      <c r="M396" s="39"/>
      <c r="N396" s="31"/>
      <c r="O396" s="38"/>
      <c r="P396" s="38"/>
      <c r="Q396" s="38"/>
      <c r="R396" s="38"/>
      <c r="S396" s="38"/>
      <c r="T396" s="38"/>
      <c r="U396" s="43"/>
    </row>
    <row r="397">
      <c r="A397" s="27"/>
      <c r="B397" s="25">
        <v>392.0</v>
      </c>
      <c r="C397" s="27"/>
      <c r="D397" s="37"/>
      <c r="E397" s="38"/>
      <c r="F397" s="39"/>
      <c r="G397" s="47"/>
      <c r="H397" s="50"/>
      <c r="I397" s="39"/>
      <c r="J397" s="39"/>
      <c r="K397" s="39"/>
      <c r="L397" s="39"/>
      <c r="M397" s="39"/>
      <c r="N397" s="31"/>
      <c r="O397" s="38"/>
      <c r="P397" s="38"/>
      <c r="Q397" s="38"/>
      <c r="R397" s="38"/>
      <c r="S397" s="38"/>
      <c r="T397" s="38"/>
      <c r="U397" s="43"/>
    </row>
    <row r="398">
      <c r="A398" s="27"/>
      <c r="B398" s="25">
        <v>393.0</v>
      </c>
      <c r="C398" s="27"/>
      <c r="D398" s="37"/>
      <c r="E398" s="47"/>
      <c r="F398" s="37"/>
      <c r="G398" s="51"/>
      <c r="H398" s="39"/>
      <c r="I398" s="46"/>
      <c r="J398" s="39"/>
      <c r="K398" s="39"/>
      <c r="L398" s="39"/>
      <c r="M398" s="39"/>
      <c r="N398" s="31"/>
      <c r="O398" s="38"/>
      <c r="P398" s="38"/>
      <c r="Q398" s="38"/>
      <c r="R398" s="38"/>
      <c r="S398" s="38"/>
      <c r="T398" s="39"/>
      <c r="U398" s="42"/>
    </row>
    <row r="399">
      <c r="A399" s="27"/>
      <c r="B399" s="25">
        <v>394.0</v>
      </c>
      <c r="C399" s="27"/>
      <c r="D399" s="37"/>
      <c r="E399" s="48"/>
      <c r="F399" s="39"/>
      <c r="G399" s="39"/>
      <c r="H399" s="39"/>
      <c r="I399" s="39"/>
      <c r="J399" s="39"/>
      <c r="K399" s="39"/>
      <c r="L399" s="39"/>
      <c r="M399" s="39"/>
      <c r="N399" s="31"/>
      <c r="O399" s="38"/>
      <c r="P399" s="38"/>
      <c r="Q399" s="38"/>
      <c r="R399" s="38"/>
      <c r="S399" s="38"/>
      <c r="T399" s="39"/>
      <c r="U399" s="42"/>
    </row>
    <row r="400">
      <c r="A400" s="27"/>
      <c r="B400" s="25">
        <v>395.0</v>
      </c>
      <c r="C400" s="27"/>
      <c r="D400" s="37"/>
      <c r="E400" s="38"/>
      <c r="F400" s="39"/>
      <c r="G400" s="39"/>
      <c r="H400" s="38"/>
      <c r="I400" s="46"/>
      <c r="J400" s="39"/>
      <c r="K400" s="39"/>
      <c r="L400" s="39"/>
      <c r="M400" s="39"/>
      <c r="N400" s="31"/>
      <c r="O400" s="38"/>
      <c r="P400" s="38"/>
      <c r="Q400" s="38"/>
      <c r="R400" s="38"/>
      <c r="S400" s="38"/>
      <c r="T400" s="38"/>
      <c r="U400" s="43"/>
    </row>
    <row r="401">
      <c r="A401" s="27"/>
      <c r="B401" s="25">
        <v>396.0</v>
      </c>
      <c r="C401" s="27"/>
      <c r="D401" s="37"/>
      <c r="E401" s="47"/>
      <c r="F401" s="37"/>
      <c r="G401" s="40"/>
      <c r="H401" s="39"/>
      <c r="I401" s="46"/>
      <c r="J401" s="39"/>
      <c r="K401" s="39"/>
      <c r="L401" s="39"/>
      <c r="M401" s="39"/>
      <c r="N401" s="31"/>
      <c r="O401" s="39"/>
      <c r="P401" s="39"/>
      <c r="Q401" s="39"/>
      <c r="R401" s="39"/>
      <c r="S401" s="39"/>
      <c r="T401" s="39"/>
      <c r="U401" s="42"/>
    </row>
    <row r="402">
      <c r="A402" s="27"/>
      <c r="B402" s="27"/>
      <c r="C402" s="27"/>
      <c r="D402" s="52"/>
      <c r="E402" s="53"/>
      <c r="F402" s="54"/>
      <c r="G402" s="55"/>
      <c r="H402" s="56"/>
      <c r="I402" s="57"/>
      <c r="J402" s="54"/>
      <c r="K402" s="54"/>
      <c r="L402" s="54"/>
      <c r="M402" s="54"/>
      <c r="N402" s="58"/>
      <c r="O402" s="56"/>
      <c r="P402" s="56"/>
      <c r="Q402" s="56"/>
      <c r="R402" s="56"/>
      <c r="S402" s="56"/>
      <c r="T402" s="56"/>
      <c r="U402" s="59"/>
    </row>
    <row r="403">
      <c r="A403" s="27"/>
      <c r="B403" s="27"/>
      <c r="C403" s="27"/>
      <c r="D403" s="52"/>
      <c r="E403" s="56"/>
      <c r="F403" s="54"/>
      <c r="G403" s="54"/>
      <c r="H403" s="54"/>
      <c r="I403" s="57"/>
      <c r="J403" s="54"/>
      <c r="K403" s="54"/>
      <c r="L403" s="54"/>
      <c r="M403" s="54"/>
      <c r="N403" s="58"/>
      <c r="O403" s="56"/>
      <c r="P403" s="56"/>
      <c r="Q403" s="56"/>
      <c r="R403" s="56"/>
      <c r="S403" s="56"/>
      <c r="T403" s="54"/>
      <c r="U403" s="59"/>
    </row>
    <row r="404">
      <c r="A404" s="27"/>
      <c r="B404" s="27"/>
      <c r="C404" s="27"/>
      <c r="D404" s="52"/>
      <c r="E404" s="56"/>
      <c r="F404" s="54"/>
      <c r="G404" s="55"/>
      <c r="H404" s="54"/>
      <c r="I404" s="57"/>
      <c r="J404" s="54"/>
      <c r="K404" s="54"/>
      <c r="L404" s="54"/>
      <c r="M404" s="54"/>
      <c r="N404" s="58"/>
      <c r="O404" s="54"/>
      <c r="P404" s="54"/>
      <c r="Q404" s="54"/>
      <c r="R404" s="54"/>
      <c r="S404" s="54"/>
      <c r="T404" s="54"/>
      <c r="U404" s="59"/>
    </row>
    <row r="405">
      <c r="A405" s="27"/>
      <c r="B405" s="27"/>
      <c r="C405" s="27"/>
      <c r="D405" s="52"/>
      <c r="E405" s="56"/>
      <c r="F405" s="54"/>
      <c r="G405" s="54"/>
      <c r="H405" s="54"/>
      <c r="I405" s="57"/>
      <c r="J405" s="54"/>
      <c r="K405" s="54"/>
      <c r="L405" s="54"/>
      <c r="M405" s="54"/>
      <c r="N405" s="58"/>
      <c r="O405" s="54"/>
      <c r="P405" s="54"/>
      <c r="Q405" s="54"/>
      <c r="R405" s="54"/>
      <c r="S405" s="54"/>
      <c r="T405" s="54"/>
      <c r="U405" s="59"/>
    </row>
    <row r="406">
      <c r="A406" s="27"/>
      <c r="B406" s="27"/>
      <c r="C406" s="27"/>
      <c r="D406" s="52"/>
      <c r="E406" s="56"/>
      <c r="F406" s="54"/>
      <c r="G406" s="56"/>
      <c r="H406" s="56"/>
      <c r="I406" s="57"/>
      <c r="J406" s="54"/>
      <c r="K406" s="54"/>
      <c r="L406" s="54"/>
      <c r="M406" s="54"/>
      <c r="N406" s="58"/>
      <c r="O406" s="56"/>
      <c r="P406" s="56"/>
      <c r="Q406" s="56"/>
      <c r="R406" s="56"/>
      <c r="S406" s="56"/>
      <c r="T406" s="54"/>
      <c r="U406" s="59"/>
    </row>
    <row r="407">
      <c r="A407" s="27"/>
      <c r="B407" s="27"/>
      <c r="C407" s="27"/>
      <c r="D407" s="52"/>
      <c r="E407" s="56"/>
      <c r="F407" s="54"/>
      <c r="G407" s="55"/>
      <c r="H407" s="54"/>
      <c r="I407" s="57"/>
      <c r="J407" s="54"/>
      <c r="K407" s="54"/>
      <c r="L407" s="54"/>
      <c r="M407" s="54"/>
      <c r="N407" s="58"/>
      <c r="O407" s="54"/>
      <c r="P407" s="54"/>
      <c r="Q407" s="54"/>
      <c r="R407" s="54"/>
      <c r="S407" s="54"/>
      <c r="T407" s="54"/>
      <c r="U407" s="59"/>
    </row>
    <row r="408">
      <c r="A408" s="27"/>
      <c r="B408" s="27"/>
      <c r="C408" s="27"/>
      <c r="D408" s="52"/>
      <c r="E408" s="56"/>
      <c r="F408" s="54"/>
      <c r="G408" s="55"/>
      <c r="H408" s="56"/>
      <c r="I408" s="54"/>
      <c r="J408" s="54"/>
      <c r="K408" s="54"/>
      <c r="L408" s="54"/>
      <c r="M408" s="54"/>
      <c r="N408" s="58"/>
      <c r="O408" s="56"/>
      <c r="P408" s="56"/>
      <c r="Q408" s="56"/>
      <c r="R408" s="56"/>
      <c r="S408" s="56"/>
      <c r="T408" s="56"/>
      <c r="U408" s="60"/>
    </row>
    <row r="409">
      <c r="A409" s="27"/>
      <c r="B409" s="27"/>
      <c r="C409" s="27"/>
      <c r="D409" s="52"/>
      <c r="E409" s="56"/>
      <c r="F409" s="54"/>
      <c r="G409" s="55"/>
      <c r="H409" s="54"/>
      <c r="I409" s="57"/>
      <c r="J409" s="54"/>
      <c r="K409" s="54"/>
      <c r="L409" s="54"/>
      <c r="M409" s="54"/>
      <c r="N409" s="58"/>
      <c r="O409" s="54"/>
      <c r="P409" s="54"/>
      <c r="Q409" s="54"/>
      <c r="R409" s="54"/>
      <c r="S409" s="54"/>
      <c r="T409" s="54"/>
      <c r="U409" s="59"/>
    </row>
    <row r="410">
      <c r="A410" s="27"/>
      <c r="B410" s="27"/>
      <c r="C410" s="27"/>
      <c r="D410" s="52"/>
      <c r="E410" s="56"/>
      <c r="F410" s="54"/>
      <c r="G410" s="55"/>
      <c r="H410" s="61"/>
      <c r="I410" s="57"/>
      <c r="J410" s="54"/>
      <c r="K410" s="54"/>
      <c r="L410" s="54"/>
      <c r="M410" s="54"/>
      <c r="N410" s="58"/>
      <c r="O410" s="56"/>
      <c r="P410" s="56"/>
      <c r="Q410" s="56"/>
      <c r="R410" s="56"/>
      <c r="S410" s="56"/>
      <c r="T410" s="54"/>
      <c r="U410" s="59"/>
    </row>
    <row r="411">
      <c r="A411" s="27"/>
      <c r="B411" s="27"/>
      <c r="C411" s="27"/>
      <c r="D411" s="52"/>
      <c r="E411" s="56"/>
      <c r="F411" s="54"/>
      <c r="G411" s="55"/>
      <c r="H411" s="54"/>
      <c r="I411" s="54"/>
      <c r="J411" s="54"/>
      <c r="K411" s="54"/>
      <c r="L411" s="54"/>
      <c r="M411" s="54"/>
      <c r="N411" s="58"/>
      <c r="O411" s="54"/>
      <c r="P411" s="54"/>
      <c r="Q411" s="54"/>
      <c r="R411" s="54"/>
      <c r="S411" s="54"/>
      <c r="T411" s="54"/>
      <c r="U411" s="59"/>
    </row>
    <row r="412">
      <c r="A412" s="27"/>
      <c r="B412" s="27"/>
      <c r="C412" s="27"/>
      <c r="D412" s="52"/>
      <c r="E412" s="56"/>
      <c r="F412" s="54"/>
      <c r="G412" s="55"/>
      <c r="H412" s="54"/>
      <c r="I412" s="54"/>
      <c r="J412" s="54"/>
      <c r="K412" s="54"/>
      <c r="L412" s="54"/>
      <c r="M412" s="54"/>
      <c r="N412" s="58"/>
      <c r="O412" s="54"/>
      <c r="P412" s="54"/>
      <c r="Q412" s="54"/>
      <c r="R412" s="54"/>
      <c r="S412" s="54"/>
      <c r="T412" s="54"/>
      <c r="U412" s="59"/>
    </row>
    <row r="413">
      <c r="A413" s="27"/>
      <c r="B413" s="27"/>
      <c r="C413" s="27"/>
      <c r="D413" s="52"/>
      <c r="E413" s="56"/>
      <c r="F413" s="54"/>
      <c r="G413" s="55"/>
      <c r="H413" s="54"/>
      <c r="I413" s="57"/>
      <c r="J413" s="54"/>
      <c r="K413" s="54"/>
      <c r="L413" s="54"/>
      <c r="M413" s="54"/>
      <c r="N413" s="58"/>
      <c r="O413" s="54"/>
      <c r="P413" s="54"/>
      <c r="Q413" s="54"/>
      <c r="R413" s="54"/>
      <c r="S413" s="54"/>
      <c r="T413" s="54"/>
      <c r="U413" s="59"/>
    </row>
    <row r="414">
      <c r="A414" s="27"/>
      <c r="B414" s="27"/>
      <c r="C414" s="27"/>
      <c r="D414" s="52"/>
      <c r="E414" s="56"/>
      <c r="F414" s="54"/>
      <c r="G414" s="55"/>
      <c r="H414" s="56"/>
      <c r="I414" s="57"/>
      <c r="J414" s="54"/>
      <c r="K414" s="54"/>
      <c r="L414" s="54"/>
      <c r="M414" s="54"/>
      <c r="N414" s="58"/>
      <c r="O414" s="56"/>
      <c r="P414" s="56"/>
      <c r="Q414" s="56"/>
      <c r="R414" s="56"/>
      <c r="S414" s="56"/>
      <c r="T414" s="54"/>
      <c r="U414" s="59"/>
    </row>
    <row r="415">
      <c r="A415" s="27"/>
      <c r="B415" s="27"/>
      <c r="C415" s="27"/>
      <c r="D415" s="52"/>
      <c r="E415" s="62"/>
      <c r="F415" s="52"/>
      <c r="G415" s="55"/>
      <c r="H415" s="56"/>
      <c r="I415" s="57"/>
      <c r="J415" s="54"/>
      <c r="K415" s="54"/>
      <c r="L415" s="54"/>
      <c r="M415" s="54"/>
      <c r="N415" s="58"/>
      <c r="O415" s="56"/>
      <c r="P415" s="56"/>
      <c r="Q415" s="56"/>
      <c r="R415" s="56"/>
      <c r="S415" s="56"/>
      <c r="T415" s="54"/>
      <c r="U415" s="59"/>
    </row>
    <row r="416">
      <c r="A416" s="27"/>
      <c r="B416" s="27"/>
      <c r="C416" s="27"/>
      <c r="D416" s="52"/>
      <c r="E416" s="53"/>
      <c r="F416" s="54"/>
      <c r="G416" s="56"/>
      <c r="H416" s="54"/>
      <c r="I416" s="57"/>
      <c r="J416" s="54"/>
      <c r="K416" s="54"/>
      <c r="L416" s="54"/>
      <c r="M416" s="54"/>
      <c r="N416" s="58"/>
      <c r="O416" s="54"/>
      <c r="P416" s="54"/>
      <c r="Q416" s="54"/>
      <c r="R416" s="54"/>
      <c r="S416" s="54"/>
      <c r="T416" s="54"/>
      <c r="U416" s="59"/>
    </row>
    <row r="417">
      <c r="A417" s="27"/>
      <c r="B417" s="27"/>
      <c r="C417" s="27"/>
      <c r="D417" s="52"/>
      <c r="E417" s="56"/>
      <c r="F417" s="54"/>
      <c r="G417" s="55"/>
      <c r="H417" s="54"/>
      <c r="I417" s="54"/>
      <c r="J417" s="54"/>
      <c r="K417" s="54"/>
      <c r="L417" s="54"/>
      <c r="M417" s="54"/>
      <c r="N417" s="58"/>
      <c r="O417" s="54"/>
      <c r="P417" s="54"/>
      <c r="Q417" s="54"/>
      <c r="R417" s="54"/>
      <c r="S417" s="54"/>
      <c r="T417" s="54"/>
      <c r="U417" s="59"/>
    </row>
    <row r="418">
      <c r="A418" s="27"/>
      <c r="B418" s="27"/>
      <c r="C418" s="27"/>
      <c r="D418" s="52"/>
      <c r="E418" s="56"/>
      <c r="F418" s="54"/>
      <c r="G418" s="55"/>
      <c r="H418" s="56"/>
      <c r="I418" s="57"/>
      <c r="J418" s="54"/>
      <c r="K418" s="54"/>
      <c r="L418" s="54"/>
      <c r="M418" s="54"/>
      <c r="N418" s="58"/>
      <c r="O418" s="56"/>
      <c r="P418" s="56"/>
      <c r="Q418" s="56"/>
      <c r="R418" s="56"/>
      <c r="S418" s="56"/>
      <c r="T418" s="54"/>
      <c r="U418" s="59"/>
    </row>
    <row r="419">
      <c r="A419" s="27"/>
      <c r="B419" s="27"/>
      <c r="C419" s="27"/>
      <c r="D419" s="52"/>
      <c r="E419" s="56"/>
      <c r="F419" s="54"/>
      <c r="G419" s="55"/>
      <c r="H419" s="56"/>
      <c r="I419" s="54"/>
      <c r="J419" s="54"/>
      <c r="K419" s="54"/>
      <c r="L419" s="54"/>
      <c r="M419" s="54"/>
      <c r="N419" s="58"/>
      <c r="O419" s="56"/>
      <c r="P419" s="56"/>
      <c r="Q419" s="56"/>
      <c r="R419" s="56"/>
      <c r="S419" s="56"/>
      <c r="T419" s="54"/>
      <c r="U419" s="59"/>
    </row>
    <row r="420">
      <c r="A420" s="27"/>
      <c r="B420" s="27"/>
      <c r="C420" s="27"/>
      <c r="D420" s="52"/>
      <c r="E420" s="56"/>
      <c r="F420" s="54"/>
      <c r="G420" s="55"/>
      <c r="H420" s="56"/>
      <c r="I420" s="54"/>
      <c r="J420" s="54"/>
      <c r="K420" s="54"/>
      <c r="L420" s="54"/>
      <c r="M420" s="54"/>
      <c r="N420" s="58"/>
      <c r="O420" s="56"/>
      <c r="P420" s="56"/>
      <c r="Q420" s="56"/>
      <c r="R420" s="56"/>
      <c r="S420" s="56"/>
      <c r="T420" s="56"/>
      <c r="U420" s="59"/>
    </row>
    <row r="421">
      <c r="A421" s="27"/>
      <c r="B421" s="27"/>
      <c r="C421" s="27"/>
      <c r="D421" s="52"/>
      <c r="E421" s="62"/>
      <c r="F421" s="52"/>
      <c r="G421" s="55"/>
      <c r="H421" s="54"/>
      <c r="I421" s="54"/>
      <c r="J421" s="54"/>
      <c r="K421" s="54"/>
      <c r="L421" s="54"/>
      <c r="M421" s="54"/>
      <c r="N421" s="58"/>
      <c r="O421" s="54"/>
      <c r="P421" s="54"/>
      <c r="Q421" s="54"/>
      <c r="R421" s="54"/>
      <c r="S421" s="54"/>
      <c r="T421" s="54"/>
      <c r="U421" s="59"/>
    </row>
    <row r="422">
      <c r="A422" s="27"/>
      <c r="B422" s="27"/>
      <c r="C422" s="27"/>
      <c r="D422" s="52"/>
      <c r="E422" s="53"/>
      <c r="F422" s="54"/>
      <c r="G422" s="55"/>
      <c r="H422" s="56"/>
      <c r="I422" s="57"/>
      <c r="J422" s="54"/>
      <c r="K422" s="54"/>
      <c r="L422" s="54"/>
      <c r="M422" s="54"/>
      <c r="N422" s="58"/>
      <c r="O422" s="56"/>
      <c r="P422" s="56"/>
      <c r="Q422" s="56"/>
      <c r="R422" s="56"/>
      <c r="S422" s="56"/>
      <c r="T422" s="54"/>
      <c r="U422" s="59"/>
    </row>
    <row r="423">
      <c r="A423" s="27"/>
      <c r="B423" s="27"/>
      <c r="C423" s="27"/>
      <c r="D423" s="52"/>
      <c r="E423" s="62"/>
      <c r="F423" s="52"/>
      <c r="G423" s="55"/>
      <c r="H423" s="54"/>
      <c r="I423" s="57"/>
      <c r="J423" s="54"/>
      <c r="K423" s="54"/>
      <c r="L423" s="54"/>
      <c r="M423" s="54"/>
      <c r="N423" s="58"/>
      <c r="O423" s="54"/>
      <c r="P423" s="54"/>
      <c r="Q423" s="54"/>
      <c r="R423" s="54"/>
      <c r="S423" s="54"/>
      <c r="T423" s="54"/>
      <c r="U423" s="59"/>
    </row>
    <row r="424">
      <c r="A424" s="27"/>
      <c r="B424" s="27"/>
      <c r="C424" s="27"/>
      <c r="D424" s="52"/>
      <c r="E424" s="63"/>
      <c r="F424" s="54"/>
      <c r="G424" s="55"/>
      <c r="H424" s="54"/>
      <c r="I424" s="57"/>
      <c r="J424" s="54"/>
      <c r="K424" s="54"/>
      <c r="L424" s="54"/>
      <c r="M424" s="54"/>
      <c r="N424" s="58"/>
      <c r="O424" s="54"/>
      <c r="P424" s="54"/>
      <c r="Q424" s="56"/>
      <c r="R424" s="54"/>
      <c r="S424" s="54"/>
      <c r="T424" s="54"/>
      <c r="U424" s="59"/>
    </row>
    <row r="425">
      <c r="A425" s="27"/>
      <c r="B425" s="27"/>
      <c r="C425" s="27"/>
      <c r="D425" s="52"/>
      <c r="E425" s="62"/>
      <c r="F425" s="52"/>
      <c r="G425" s="55"/>
      <c r="H425" s="56"/>
      <c r="I425" s="57"/>
      <c r="J425" s="54"/>
      <c r="K425" s="54"/>
      <c r="L425" s="54"/>
      <c r="M425" s="54"/>
      <c r="N425" s="58"/>
      <c r="O425" s="56"/>
      <c r="P425" s="56"/>
      <c r="Q425" s="56"/>
      <c r="R425" s="56"/>
      <c r="S425" s="56"/>
      <c r="T425" s="56"/>
      <c r="U425" s="59"/>
    </row>
    <row r="426">
      <c r="A426" s="27"/>
      <c r="B426" s="27"/>
      <c r="C426" s="27"/>
      <c r="D426" s="52"/>
      <c r="E426" s="53"/>
      <c r="F426" s="54"/>
      <c r="G426" s="55"/>
      <c r="H426" s="54"/>
      <c r="I426" s="57"/>
      <c r="J426" s="54"/>
      <c r="K426" s="54"/>
      <c r="L426" s="54"/>
      <c r="M426" s="54"/>
      <c r="N426" s="58"/>
      <c r="O426" s="54"/>
      <c r="P426" s="54"/>
      <c r="Q426" s="56"/>
      <c r="R426" s="54"/>
      <c r="S426" s="54"/>
      <c r="T426" s="56"/>
      <c r="U426" s="60"/>
    </row>
    <row r="427">
      <c r="A427" s="27"/>
      <c r="B427" s="27"/>
      <c r="C427" s="27"/>
      <c r="D427" s="52"/>
      <c r="E427" s="62"/>
      <c r="F427" s="52"/>
      <c r="G427" s="55"/>
      <c r="H427" s="54"/>
      <c r="I427" s="57"/>
      <c r="J427" s="54"/>
      <c r="K427" s="54"/>
      <c r="L427" s="54"/>
      <c r="M427" s="54"/>
      <c r="N427" s="58"/>
      <c r="O427" s="54"/>
      <c r="P427" s="54"/>
      <c r="Q427" s="54"/>
      <c r="R427" s="54"/>
      <c r="S427" s="54"/>
      <c r="T427" s="54"/>
      <c r="U427" s="59"/>
    </row>
    <row r="428">
      <c r="A428" s="27"/>
      <c r="B428" s="27"/>
      <c r="C428" s="27"/>
      <c r="D428" s="52"/>
      <c r="E428" s="53"/>
      <c r="F428" s="54"/>
      <c r="G428" s="55"/>
      <c r="H428" s="54"/>
      <c r="I428" s="57"/>
      <c r="J428" s="54"/>
      <c r="K428" s="54"/>
      <c r="L428" s="54"/>
      <c r="M428" s="54"/>
      <c r="N428" s="58"/>
      <c r="O428" s="54"/>
      <c r="P428" s="56"/>
      <c r="Q428" s="56"/>
      <c r="R428" s="54"/>
      <c r="S428" s="54"/>
      <c r="T428" s="54"/>
      <c r="U428" s="59"/>
    </row>
    <row r="429">
      <c r="A429" s="27"/>
      <c r="B429" s="27"/>
      <c r="C429" s="27"/>
      <c r="D429" s="52"/>
      <c r="E429" s="62"/>
      <c r="F429" s="52"/>
      <c r="G429" s="55"/>
      <c r="H429" s="56"/>
      <c r="I429" s="57"/>
      <c r="J429" s="54"/>
      <c r="K429" s="54"/>
      <c r="L429" s="54"/>
      <c r="M429" s="54"/>
      <c r="N429" s="58"/>
      <c r="O429" s="56"/>
      <c r="P429" s="56"/>
      <c r="Q429" s="56"/>
      <c r="R429" s="56"/>
      <c r="S429" s="56"/>
      <c r="T429" s="54"/>
      <c r="U429" s="59"/>
    </row>
    <row r="430">
      <c r="A430" s="27"/>
      <c r="B430" s="27"/>
      <c r="C430" s="27"/>
      <c r="D430" s="52"/>
      <c r="E430" s="63"/>
      <c r="F430" s="54"/>
      <c r="G430" s="55"/>
      <c r="H430" s="54"/>
      <c r="I430" s="57"/>
      <c r="J430" s="54"/>
      <c r="K430" s="54"/>
      <c r="L430" s="54"/>
      <c r="M430" s="54"/>
      <c r="N430" s="58"/>
      <c r="O430" s="54"/>
      <c r="P430" s="54"/>
      <c r="Q430" s="56"/>
      <c r="R430" s="54"/>
      <c r="S430" s="54"/>
      <c r="T430" s="54"/>
      <c r="U430" s="59"/>
    </row>
    <row r="431">
      <c r="A431" s="27"/>
      <c r="B431" s="27"/>
      <c r="C431" s="27"/>
      <c r="D431" s="52"/>
      <c r="E431" s="62"/>
      <c r="F431" s="52"/>
      <c r="G431" s="55"/>
      <c r="H431" s="54"/>
      <c r="I431" s="54"/>
      <c r="J431" s="54"/>
      <c r="K431" s="54"/>
      <c r="L431" s="54"/>
      <c r="M431" s="54"/>
      <c r="N431" s="58"/>
      <c r="O431" s="54"/>
      <c r="P431" s="54"/>
      <c r="Q431" s="56"/>
      <c r="R431" s="54"/>
      <c r="S431" s="54"/>
      <c r="T431" s="54"/>
      <c r="U431" s="59"/>
    </row>
    <row r="432">
      <c r="A432" s="27"/>
      <c r="B432" s="27"/>
      <c r="C432" s="27"/>
      <c r="D432" s="52"/>
      <c r="E432" s="63"/>
      <c r="F432" s="54"/>
      <c r="G432" s="55"/>
      <c r="H432" s="54"/>
      <c r="I432" s="57"/>
      <c r="J432" s="54"/>
      <c r="K432" s="54"/>
      <c r="L432" s="54"/>
      <c r="M432" s="54"/>
      <c r="N432" s="58"/>
      <c r="O432" s="54"/>
      <c r="P432" s="54"/>
      <c r="Q432" s="54"/>
      <c r="R432" s="54"/>
      <c r="S432" s="54"/>
      <c r="T432" s="56"/>
      <c r="U432" s="59"/>
    </row>
    <row r="433">
      <c r="A433" s="27"/>
      <c r="B433" s="27"/>
      <c r="C433" s="27"/>
      <c r="D433" s="52"/>
      <c r="E433" s="62"/>
      <c r="F433" s="52"/>
      <c r="G433" s="55"/>
      <c r="H433" s="56"/>
      <c r="I433" s="57"/>
      <c r="J433" s="54"/>
      <c r="K433" s="54"/>
      <c r="L433" s="54"/>
      <c r="M433" s="54"/>
      <c r="N433" s="58"/>
      <c r="O433" s="56"/>
      <c r="P433" s="56"/>
      <c r="Q433" s="56"/>
      <c r="R433" s="56"/>
      <c r="S433" s="56"/>
      <c r="T433" s="56"/>
      <c r="U433" s="60"/>
    </row>
    <row r="434">
      <c r="A434" s="27"/>
      <c r="B434" s="27"/>
      <c r="C434" s="27"/>
      <c r="D434" s="52"/>
      <c r="E434" s="63"/>
      <c r="F434" s="54"/>
      <c r="G434" s="55"/>
      <c r="H434" s="54"/>
      <c r="I434" s="57"/>
      <c r="J434" s="54"/>
      <c r="K434" s="54"/>
      <c r="L434" s="54"/>
      <c r="M434" s="54"/>
      <c r="N434" s="58"/>
      <c r="O434" s="54"/>
      <c r="P434" s="54"/>
      <c r="Q434" s="56"/>
      <c r="R434" s="54"/>
      <c r="S434" s="54"/>
      <c r="T434" s="54"/>
      <c r="U434" s="59"/>
    </row>
    <row r="435">
      <c r="A435" s="27"/>
      <c r="B435" s="27"/>
      <c r="C435" s="27"/>
      <c r="D435" s="52"/>
      <c r="E435" s="62"/>
      <c r="F435" s="52"/>
      <c r="G435" s="55"/>
      <c r="H435" s="54"/>
      <c r="I435" s="54"/>
      <c r="J435" s="54"/>
      <c r="K435" s="54"/>
      <c r="L435" s="54"/>
      <c r="M435" s="54"/>
      <c r="N435" s="58"/>
      <c r="O435" s="54"/>
      <c r="P435" s="54"/>
      <c r="Q435" s="56"/>
      <c r="R435" s="54"/>
      <c r="S435" s="54"/>
      <c r="T435" s="54"/>
      <c r="U435" s="59"/>
    </row>
    <row r="436">
      <c r="A436" s="27"/>
      <c r="B436" s="27"/>
      <c r="C436" s="27"/>
      <c r="D436" s="52"/>
      <c r="E436" s="62"/>
      <c r="F436" s="52"/>
      <c r="G436" s="55"/>
      <c r="H436" s="54"/>
      <c r="I436" s="57"/>
      <c r="J436" s="54"/>
      <c r="K436" s="54"/>
      <c r="L436" s="54"/>
      <c r="M436" s="54"/>
      <c r="N436" s="58"/>
      <c r="O436" s="54"/>
      <c r="P436" s="54"/>
      <c r="Q436" s="56"/>
      <c r="R436" s="54"/>
      <c r="S436" s="54"/>
      <c r="T436" s="54"/>
      <c r="U436" s="59"/>
    </row>
    <row r="437">
      <c r="A437" s="27"/>
      <c r="B437" s="27"/>
      <c r="C437" s="27"/>
      <c r="D437" s="52"/>
      <c r="E437" s="63"/>
      <c r="F437" s="54"/>
      <c r="G437" s="55"/>
      <c r="H437" s="56"/>
      <c r="I437" s="54"/>
      <c r="J437" s="54"/>
      <c r="K437" s="54"/>
      <c r="L437" s="54"/>
      <c r="M437" s="54"/>
      <c r="N437" s="58"/>
      <c r="O437" s="56"/>
      <c r="P437" s="56"/>
      <c r="Q437" s="56"/>
      <c r="R437" s="56"/>
      <c r="S437" s="56"/>
      <c r="T437" s="54"/>
      <c r="U437" s="59"/>
    </row>
    <row r="438">
      <c r="A438" s="27"/>
      <c r="B438" s="27"/>
      <c r="C438" s="27"/>
      <c r="D438" s="52"/>
      <c r="E438" s="62"/>
      <c r="F438" s="52"/>
      <c r="G438" s="55"/>
      <c r="H438" s="56"/>
      <c r="I438" s="57"/>
      <c r="J438" s="54"/>
      <c r="K438" s="54"/>
      <c r="L438" s="54"/>
      <c r="M438" s="54"/>
      <c r="N438" s="58"/>
      <c r="O438" s="56"/>
      <c r="P438" s="56"/>
      <c r="Q438" s="56"/>
      <c r="R438" s="56"/>
      <c r="S438" s="56"/>
      <c r="T438" s="56"/>
      <c r="U438" s="60"/>
    </row>
    <row r="439">
      <c r="A439" s="27"/>
      <c r="B439" s="27"/>
      <c r="C439" s="27"/>
      <c r="D439" s="52"/>
      <c r="E439" s="63"/>
      <c r="F439" s="54"/>
      <c r="G439" s="55"/>
      <c r="H439" s="54"/>
      <c r="I439" s="57"/>
      <c r="J439" s="54"/>
      <c r="K439" s="54"/>
      <c r="L439" s="54"/>
      <c r="M439" s="54"/>
      <c r="N439" s="58"/>
      <c r="O439" s="54"/>
      <c r="P439" s="54"/>
      <c r="Q439" s="54"/>
      <c r="R439" s="54"/>
      <c r="S439" s="54"/>
      <c r="T439" s="54"/>
      <c r="U439" s="59"/>
    </row>
    <row r="440">
      <c r="A440" s="27"/>
      <c r="B440" s="27"/>
      <c r="C440" s="27"/>
      <c r="D440" s="52"/>
      <c r="E440" s="62"/>
      <c r="F440" s="52"/>
      <c r="G440" s="55"/>
      <c r="H440" s="54"/>
      <c r="I440" s="57"/>
      <c r="J440" s="54"/>
      <c r="K440" s="54"/>
      <c r="L440" s="54"/>
      <c r="M440" s="54"/>
      <c r="N440" s="58"/>
      <c r="O440" s="54"/>
      <c r="P440" s="54"/>
      <c r="Q440" s="56"/>
      <c r="R440" s="54"/>
      <c r="S440" s="54"/>
      <c r="T440" s="54"/>
      <c r="U440" s="59"/>
    </row>
    <row r="441">
      <c r="A441" s="27"/>
      <c r="B441" s="27"/>
      <c r="C441" s="27"/>
      <c r="D441" s="52"/>
      <c r="E441" s="53"/>
      <c r="F441" s="54"/>
      <c r="G441" s="61"/>
      <c r="H441" s="56"/>
      <c r="I441" s="64"/>
      <c r="J441" s="65"/>
      <c r="K441" s="54"/>
      <c r="L441" s="54"/>
      <c r="M441" s="54"/>
      <c r="N441" s="58"/>
      <c r="O441" s="56"/>
      <c r="P441" s="56"/>
      <c r="Q441" s="56"/>
      <c r="R441" s="56"/>
      <c r="S441" s="56"/>
      <c r="T441" s="56"/>
      <c r="U441" s="60"/>
    </row>
    <row r="442">
      <c r="A442" s="27"/>
      <c r="B442" s="27"/>
      <c r="C442" s="27"/>
      <c r="D442" s="52"/>
      <c r="E442" s="62"/>
      <c r="F442" s="52"/>
      <c r="G442" s="55"/>
      <c r="H442" s="54"/>
      <c r="I442" s="66"/>
      <c r="J442" s="54"/>
      <c r="K442" s="54"/>
      <c r="L442" s="54"/>
      <c r="M442" s="54"/>
      <c r="N442" s="58"/>
      <c r="O442" s="54"/>
      <c r="P442" s="54"/>
      <c r="Q442" s="54"/>
      <c r="R442" s="54"/>
      <c r="S442" s="54"/>
      <c r="T442" s="54"/>
      <c r="U442" s="59"/>
    </row>
    <row r="443">
      <c r="A443" s="27"/>
      <c r="B443" s="27"/>
      <c r="C443" s="27"/>
      <c r="D443" s="52"/>
      <c r="E443" s="53"/>
      <c r="F443" s="54"/>
      <c r="G443" s="55"/>
      <c r="H443" s="56"/>
      <c r="I443" s="57"/>
      <c r="J443" s="54"/>
      <c r="K443" s="54"/>
      <c r="L443" s="54"/>
      <c r="M443" s="54"/>
      <c r="N443" s="58"/>
      <c r="O443" s="56"/>
      <c r="P443" s="56"/>
      <c r="Q443" s="56"/>
      <c r="R443" s="56"/>
      <c r="S443" s="56"/>
      <c r="T443" s="56"/>
      <c r="U443" s="60"/>
    </row>
    <row r="444">
      <c r="A444" s="27"/>
      <c r="B444" s="27"/>
      <c r="C444" s="27"/>
      <c r="D444" s="52"/>
      <c r="E444" s="62"/>
      <c r="F444" s="52"/>
      <c r="G444" s="55"/>
      <c r="H444" s="54"/>
      <c r="I444" s="57"/>
      <c r="J444" s="54"/>
      <c r="K444" s="54"/>
      <c r="L444" s="54"/>
      <c r="M444" s="54"/>
      <c r="N444" s="58"/>
      <c r="O444" s="54"/>
      <c r="P444" s="54"/>
      <c r="Q444" s="56"/>
      <c r="R444" s="54"/>
      <c r="S444" s="54"/>
      <c r="T444" s="54"/>
      <c r="U444" s="59"/>
    </row>
    <row r="445">
      <c r="A445" s="27"/>
      <c r="B445" s="27"/>
      <c r="C445" s="27"/>
      <c r="D445" s="52"/>
      <c r="E445" s="63"/>
      <c r="F445" s="54"/>
      <c r="G445" s="55"/>
      <c r="H445" s="54"/>
      <c r="I445" s="57"/>
      <c r="J445" s="54"/>
      <c r="K445" s="54"/>
      <c r="L445" s="54"/>
      <c r="M445" s="54"/>
      <c r="N445" s="58"/>
      <c r="O445" s="54"/>
      <c r="P445" s="54"/>
      <c r="Q445" s="56"/>
      <c r="R445" s="54"/>
      <c r="S445" s="54"/>
      <c r="T445" s="54"/>
      <c r="U445" s="59"/>
    </row>
    <row r="446">
      <c r="A446" s="27"/>
      <c r="B446" s="27"/>
      <c r="C446" s="27"/>
      <c r="D446" s="52"/>
      <c r="E446" s="62"/>
      <c r="F446" s="52"/>
      <c r="G446" s="55"/>
      <c r="H446" s="54"/>
      <c r="I446" s="57"/>
      <c r="J446" s="54"/>
      <c r="K446" s="54"/>
      <c r="L446" s="54"/>
      <c r="M446" s="54"/>
      <c r="N446" s="58"/>
      <c r="O446" s="54"/>
      <c r="P446" s="54"/>
      <c r="Q446" s="56"/>
      <c r="R446" s="54"/>
      <c r="S446" s="54"/>
      <c r="T446" s="54"/>
      <c r="U446" s="59"/>
    </row>
    <row r="447">
      <c r="A447" s="27"/>
      <c r="B447" s="27"/>
      <c r="C447" s="27"/>
      <c r="D447" s="52"/>
      <c r="E447" s="63"/>
      <c r="F447" s="54"/>
      <c r="G447" s="55"/>
      <c r="H447" s="54"/>
      <c r="I447" s="57"/>
      <c r="J447" s="54"/>
      <c r="K447" s="54"/>
      <c r="L447" s="54"/>
      <c r="M447" s="54"/>
      <c r="N447" s="58"/>
      <c r="O447" s="54"/>
      <c r="P447" s="54"/>
      <c r="Q447" s="54"/>
      <c r="R447" s="54"/>
      <c r="S447" s="54"/>
      <c r="T447" s="54"/>
      <c r="U447" s="59"/>
    </row>
    <row r="448">
      <c r="A448" s="27"/>
      <c r="B448" s="27"/>
      <c r="C448" s="27"/>
      <c r="D448" s="52"/>
      <c r="E448" s="62"/>
      <c r="F448" s="52"/>
      <c r="G448" s="55"/>
      <c r="H448" s="54"/>
      <c r="I448" s="54"/>
      <c r="J448" s="54"/>
      <c r="K448" s="54"/>
      <c r="L448" s="54"/>
      <c r="M448" s="54"/>
      <c r="N448" s="58"/>
      <c r="O448" s="54"/>
      <c r="P448" s="54"/>
      <c r="Q448" s="54"/>
      <c r="R448" s="54"/>
      <c r="S448" s="54"/>
      <c r="T448" s="54"/>
      <c r="U448" s="59"/>
    </row>
    <row r="449">
      <c r="A449" s="27"/>
      <c r="B449" s="27"/>
      <c r="C449" s="27"/>
      <c r="D449" s="52"/>
      <c r="E449" s="63"/>
      <c r="F449" s="54"/>
      <c r="G449" s="55"/>
      <c r="H449" s="54"/>
      <c r="I449" s="57"/>
      <c r="J449" s="54"/>
      <c r="K449" s="54"/>
      <c r="L449" s="54"/>
      <c r="M449" s="54"/>
      <c r="N449" s="58"/>
      <c r="O449" s="54"/>
      <c r="P449" s="56"/>
      <c r="Q449" s="56"/>
      <c r="R449" s="54"/>
      <c r="S449" s="54"/>
      <c r="T449" s="54"/>
      <c r="U449" s="59"/>
    </row>
    <row r="450">
      <c r="A450" s="27"/>
      <c r="B450" s="27"/>
      <c r="C450" s="27"/>
      <c r="D450" s="52"/>
      <c r="E450" s="62"/>
      <c r="F450" s="52"/>
      <c r="G450" s="55"/>
      <c r="H450" s="54"/>
      <c r="I450" s="57"/>
      <c r="J450" s="54"/>
      <c r="K450" s="54"/>
      <c r="L450" s="54"/>
      <c r="M450" s="54"/>
      <c r="N450" s="58"/>
      <c r="O450" s="54"/>
      <c r="P450" s="54"/>
      <c r="Q450" s="54"/>
      <c r="R450" s="54"/>
      <c r="S450" s="54"/>
      <c r="T450" s="54"/>
      <c r="U450" s="59"/>
    </row>
    <row r="451">
      <c r="A451" s="27"/>
      <c r="B451" s="27"/>
      <c r="C451" s="27"/>
      <c r="D451" s="52"/>
      <c r="E451" s="63"/>
      <c r="F451" s="54"/>
      <c r="G451" s="55"/>
      <c r="H451" s="54"/>
      <c r="I451" s="57"/>
      <c r="J451" s="54"/>
      <c r="K451" s="54"/>
      <c r="L451" s="54"/>
      <c r="M451" s="54"/>
      <c r="N451" s="58"/>
      <c r="O451" s="54"/>
      <c r="P451" s="54"/>
      <c r="Q451" s="56"/>
      <c r="R451" s="54"/>
      <c r="S451" s="54"/>
      <c r="T451" s="54"/>
      <c r="U451" s="59"/>
    </row>
    <row r="452">
      <c r="A452" s="27"/>
      <c r="B452" s="27"/>
      <c r="C452" s="27"/>
      <c r="D452" s="52"/>
      <c r="E452" s="62"/>
      <c r="F452" s="52"/>
      <c r="G452" s="55"/>
      <c r="H452" s="54"/>
      <c r="I452" s="57"/>
      <c r="J452" s="54"/>
      <c r="K452" s="54"/>
      <c r="L452" s="54"/>
      <c r="M452" s="54"/>
      <c r="N452" s="58"/>
      <c r="O452" s="54"/>
      <c r="P452" s="54"/>
      <c r="Q452" s="54"/>
      <c r="R452" s="54"/>
      <c r="S452" s="54"/>
      <c r="T452" s="54"/>
      <c r="U452" s="59"/>
    </row>
    <row r="453">
      <c r="A453" s="27"/>
      <c r="B453" s="27"/>
      <c r="C453" s="27"/>
      <c r="D453" s="52"/>
      <c r="E453" s="63"/>
      <c r="F453" s="54"/>
      <c r="G453" s="56"/>
      <c r="H453" s="54"/>
      <c r="I453" s="57"/>
      <c r="J453" s="54"/>
      <c r="K453" s="54"/>
      <c r="L453" s="54"/>
      <c r="M453" s="54"/>
      <c r="N453" s="58"/>
      <c r="O453" s="54"/>
      <c r="P453" s="54"/>
      <c r="Q453" s="54"/>
      <c r="R453" s="54"/>
      <c r="S453" s="54"/>
      <c r="T453" s="54"/>
      <c r="U453" s="59"/>
    </row>
    <row r="454">
      <c r="A454" s="27"/>
      <c r="B454" s="27"/>
      <c r="C454" s="27"/>
      <c r="D454" s="52"/>
      <c r="E454" s="62"/>
      <c r="F454" s="52"/>
      <c r="G454" s="56"/>
      <c r="H454" s="54"/>
      <c r="I454" s="54"/>
      <c r="J454" s="54"/>
      <c r="K454" s="54"/>
      <c r="L454" s="54"/>
      <c r="M454" s="54"/>
      <c r="N454" s="58"/>
      <c r="O454" s="56"/>
      <c r="P454" s="54"/>
      <c r="Q454" s="54"/>
      <c r="R454" s="54"/>
      <c r="S454" s="54"/>
      <c r="T454" s="54"/>
      <c r="U454" s="59"/>
    </row>
    <row r="455">
      <c r="A455" s="27"/>
      <c r="B455" s="27"/>
      <c r="C455" s="27"/>
      <c r="D455" s="67"/>
      <c r="E455" s="53"/>
      <c r="F455" s="56"/>
      <c r="G455" s="56"/>
      <c r="H455" s="56"/>
      <c r="I455" s="56"/>
      <c r="J455" s="56"/>
      <c r="K455" s="56"/>
      <c r="L455" s="56"/>
      <c r="M455" s="56"/>
      <c r="N455" s="68"/>
      <c r="O455" s="56"/>
      <c r="P455" s="56"/>
      <c r="Q455" s="56"/>
      <c r="R455" s="56"/>
      <c r="S455" s="56"/>
      <c r="T455" s="56"/>
      <c r="U455" s="60"/>
    </row>
    <row r="456">
      <c r="A456" s="27"/>
      <c r="B456" s="27"/>
      <c r="C456" s="27"/>
      <c r="D456" s="67"/>
      <c r="E456" s="56"/>
      <c r="F456" s="56"/>
      <c r="G456" s="56"/>
      <c r="H456" s="56"/>
      <c r="I456" s="56"/>
      <c r="J456" s="56"/>
      <c r="K456" s="56"/>
      <c r="L456" s="56"/>
      <c r="M456" s="56"/>
      <c r="N456" s="68"/>
      <c r="O456" s="56"/>
      <c r="P456" s="56"/>
      <c r="Q456" s="56"/>
      <c r="R456" s="56"/>
      <c r="S456" s="56"/>
      <c r="T456" s="56"/>
      <c r="U456" s="60"/>
    </row>
    <row r="457">
      <c r="A457" s="27"/>
      <c r="B457" s="27"/>
      <c r="C457" s="27"/>
      <c r="D457" s="67"/>
      <c r="E457" s="56"/>
      <c r="F457" s="56"/>
      <c r="G457" s="56"/>
      <c r="H457" s="56"/>
      <c r="I457" s="56"/>
      <c r="J457" s="56"/>
      <c r="K457" s="56"/>
      <c r="L457" s="56"/>
      <c r="M457" s="56"/>
      <c r="N457" s="68"/>
      <c r="O457" s="56"/>
      <c r="P457" s="56"/>
      <c r="Q457" s="56"/>
      <c r="R457" s="56"/>
      <c r="S457" s="56"/>
      <c r="T457" s="56"/>
      <c r="U457" s="60"/>
    </row>
    <row r="458">
      <c r="A458" s="27"/>
      <c r="B458" s="27"/>
      <c r="C458" s="27"/>
      <c r="D458" s="67"/>
      <c r="E458" s="56"/>
      <c r="F458" s="56"/>
      <c r="G458" s="56"/>
      <c r="H458" s="56"/>
      <c r="I458" s="56"/>
      <c r="J458" s="56"/>
      <c r="K458" s="56"/>
      <c r="L458" s="56"/>
      <c r="M458" s="56"/>
      <c r="N458" s="68"/>
      <c r="O458" s="56"/>
      <c r="P458" s="56"/>
      <c r="Q458" s="56"/>
      <c r="R458" s="56"/>
      <c r="S458" s="56"/>
      <c r="T458" s="56"/>
      <c r="U458" s="60"/>
    </row>
    <row r="459">
      <c r="A459" s="27"/>
      <c r="B459" s="27"/>
      <c r="C459" s="27"/>
      <c r="D459" s="67"/>
      <c r="E459" s="56"/>
      <c r="F459" s="56"/>
      <c r="G459" s="56"/>
      <c r="H459" s="56"/>
      <c r="I459" s="56"/>
      <c r="J459" s="56"/>
      <c r="K459" s="56"/>
      <c r="L459" s="56"/>
      <c r="M459" s="56"/>
      <c r="N459" s="68"/>
      <c r="O459" s="56"/>
      <c r="P459" s="56"/>
      <c r="Q459" s="56"/>
      <c r="R459" s="56"/>
      <c r="S459" s="56"/>
      <c r="T459" s="56"/>
      <c r="U459" s="60"/>
    </row>
    <row r="460">
      <c r="A460" s="27"/>
      <c r="B460" s="27"/>
      <c r="C460" s="27"/>
      <c r="D460" s="67"/>
      <c r="E460" s="56"/>
      <c r="F460" s="56"/>
      <c r="G460" s="56"/>
      <c r="H460" s="56"/>
      <c r="I460" s="56"/>
      <c r="J460" s="56"/>
      <c r="K460" s="56"/>
      <c r="L460" s="56"/>
      <c r="M460" s="56"/>
      <c r="N460" s="68"/>
      <c r="O460" s="56"/>
      <c r="P460" s="56"/>
      <c r="Q460" s="56"/>
      <c r="R460" s="56"/>
      <c r="S460" s="56"/>
      <c r="T460" s="56"/>
      <c r="U460" s="60"/>
    </row>
    <row r="461">
      <c r="A461" s="27"/>
      <c r="B461" s="27"/>
      <c r="C461" s="27"/>
      <c r="D461" s="67"/>
      <c r="E461" s="56"/>
      <c r="F461" s="56"/>
      <c r="G461" s="56"/>
      <c r="H461" s="56"/>
      <c r="I461" s="56"/>
      <c r="J461" s="56"/>
      <c r="K461" s="56"/>
      <c r="L461" s="56"/>
      <c r="M461" s="56"/>
      <c r="N461" s="68"/>
      <c r="O461" s="56"/>
      <c r="P461" s="56"/>
      <c r="Q461" s="56"/>
      <c r="R461" s="56"/>
      <c r="S461" s="56"/>
      <c r="T461" s="56"/>
      <c r="U461" s="60"/>
    </row>
    <row r="462">
      <c r="A462" s="27"/>
      <c r="B462" s="27"/>
      <c r="C462" s="27"/>
      <c r="D462" s="67"/>
      <c r="E462" s="56"/>
      <c r="F462" s="56"/>
      <c r="G462" s="56"/>
      <c r="H462" s="56"/>
      <c r="I462" s="56"/>
      <c r="J462" s="56"/>
      <c r="K462" s="56"/>
      <c r="L462" s="56"/>
      <c r="M462" s="56"/>
      <c r="N462" s="68"/>
      <c r="O462" s="56"/>
      <c r="P462" s="56"/>
      <c r="Q462" s="56"/>
      <c r="R462" s="56"/>
      <c r="S462" s="56"/>
      <c r="T462" s="56"/>
      <c r="U462" s="60"/>
    </row>
    <row r="463">
      <c r="A463" s="27"/>
      <c r="B463" s="27"/>
      <c r="C463" s="27"/>
      <c r="D463" s="67"/>
      <c r="E463" s="56"/>
      <c r="F463" s="56"/>
      <c r="G463" s="56"/>
      <c r="H463" s="56"/>
      <c r="I463" s="56"/>
      <c r="J463" s="56"/>
      <c r="K463" s="56"/>
      <c r="L463" s="56"/>
      <c r="M463" s="56"/>
      <c r="N463" s="68"/>
      <c r="O463" s="56"/>
      <c r="P463" s="56"/>
      <c r="Q463" s="56"/>
      <c r="R463" s="56"/>
      <c r="S463" s="56"/>
      <c r="T463" s="56"/>
      <c r="U463" s="60"/>
    </row>
    <row r="464">
      <c r="A464" s="27"/>
      <c r="B464" s="27"/>
      <c r="C464" s="27"/>
      <c r="D464" s="67"/>
      <c r="E464" s="56"/>
      <c r="F464" s="56"/>
      <c r="G464" s="56"/>
      <c r="H464" s="56"/>
      <c r="I464" s="56"/>
      <c r="J464" s="56"/>
      <c r="K464" s="56"/>
      <c r="L464" s="56"/>
      <c r="M464" s="56"/>
      <c r="N464" s="68"/>
      <c r="O464" s="56"/>
      <c r="P464" s="56"/>
      <c r="Q464" s="56"/>
      <c r="R464" s="56"/>
      <c r="S464" s="56"/>
      <c r="T464" s="56"/>
      <c r="U464" s="60"/>
    </row>
    <row r="465">
      <c r="A465" s="27"/>
      <c r="B465" s="27"/>
      <c r="C465" s="27"/>
      <c r="D465" s="67"/>
      <c r="E465" s="56"/>
      <c r="F465" s="56"/>
      <c r="G465" s="56"/>
      <c r="H465" s="56"/>
      <c r="I465" s="56"/>
      <c r="J465" s="56"/>
      <c r="K465" s="56"/>
      <c r="L465" s="56"/>
      <c r="M465" s="56"/>
      <c r="N465" s="68"/>
      <c r="O465" s="56"/>
      <c r="P465" s="56"/>
      <c r="Q465" s="56"/>
      <c r="R465" s="56"/>
      <c r="S465" s="56"/>
      <c r="T465" s="56"/>
      <c r="U465" s="60"/>
    </row>
    <row r="466">
      <c r="A466" s="27"/>
      <c r="B466" s="27"/>
      <c r="C466" s="27"/>
      <c r="D466" s="67"/>
      <c r="E466" s="56"/>
      <c r="F466" s="56"/>
      <c r="G466" s="56"/>
      <c r="H466" s="56"/>
      <c r="I466" s="56"/>
      <c r="J466" s="56"/>
      <c r="K466" s="56"/>
      <c r="L466" s="56"/>
      <c r="M466" s="56"/>
      <c r="N466" s="68"/>
      <c r="O466" s="56"/>
      <c r="P466" s="56"/>
      <c r="Q466" s="56"/>
      <c r="R466" s="56"/>
      <c r="S466" s="56"/>
      <c r="T466" s="56"/>
      <c r="U466" s="60"/>
    </row>
    <row r="467">
      <c r="A467" s="27"/>
      <c r="B467" s="27"/>
      <c r="C467" s="27"/>
      <c r="D467" s="67"/>
      <c r="E467" s="56"/>
      <c r="F467" s="56"/>
      <c r="G467" s="56"/>
      <c r="H467" s="56"/>
      <c r="I467" s="56"/>
      <c r="J467" s="56"/>
      <c r="K467" s="56"/>
      <c r="L467" s="56"/>
      <c r="M467" s="56"/>
      <c r="N467" s="68"/>
      <c r="O467" s="56"/>
      <c r="P467" s="56"/>
      <c r="Q467" s="56"/>
      <c r="R467" s="56"/>
      <c r="S467" s="56"/>
      <c r="T467" s="56"/>
      <c r="U467" s="60"/>
    </row>
    <row r="468">
      <c r="A468" s="27"/>
      <c r="B468" s="27"/>
      <c r="C468" s="27"/>
      <c r="D468" s="67"/>
      <c r="E468" s="56"/>
      <c r="F468" s="56"/>
      <c r="G468" s="56"/>
      <c r="H468" s="56"/>
      <c r="I468" s="56"/>
      <c r="J468" s="56"/>
      <c r="K468" s="56"/>
      <c r="L468" s="56"/>
      <c r="M468" s="56"/>
      <c r="N468" s="68"/>
      <c r="O468" s="56"/>
      <c r="P468" s="56"/>
      <c r="Q468" s="56"/>
      <c r="R468" s="56"/>
      <c r="S468" s="56"/>
      <c r="T468" s="56"/>
      <c r="U468" s="60"/>
    </row>
    <row r="469">
      <c r="A469" s="27"/>
      <c r="B469" s="27"/>
      <c r="C469" s="27"/>
      <c r="D469" s="67"/>
      <c r="E469" s="56"/>
      <c r="F469" s="56"/>
      <c r="G469" s="56"/>
      <c r="H469" s="56"/>
      <c r="I469" s="56"/>
      <c r="J469" s="56"/>
      <c r="K469" s="56"/>
      <c r="L469" s="56"/>
      <c r="M469" s="56"/>
      <c r="N469" s="68"/>
      <c r="O469" s="56"/>
      <c r="P469" s="56"/>
      <c r="Q469" s="56"/>
      <c r="R469" s="56"/>
      <c r="S469" s="56"/>
      <c r="T469" s="56"/>
      <c r="U469" s="60"/>
    </row>
    <row r="470">
      <c r="A470" s="27"/>
      <c r="B470" s="27"/>
      <c r="C470" s="27"/>
      <c r="D470" s="67"/>
      <c r="E470" s="56"/>
      <c r="F470" s="56"/>
      <c r="G470" s="56"/>
      <c r="H470" s="56"/>
      <c r="I470" s="56"/>
      <c r="J470" s="56"/>
      <c r="K470" s="56"/>
      <c r="L470" s="56"/>
      <c r="M470" s="56"/>
      <c r="N470" s="68"/>
      <c r="O470" s="56"/>
      <c r="P470" s="56"/>
      <c r="Q470" s="56"/>
      <c r="R470" s="56"/>
      <c r="S470" s="56"/>
      <c r="T470" s="56"/>
      <c r="U470" s="60"/>
    </row>
    <row r="471">
      <c r="A471" s="27"/>
      <c r="B471" s="27"/>
      <c r="C471" s="27"/>
      <c r="D471" s="67"/>
      <c r="E471" s="56"/>
      <c r="F471" s="56"/>
      <c r="G471" s="56"/>
      <c r="H471" s="56"/>
      <c r="I471" s="56"/>
      <c r="J471" s="56"/>
      <c r="K471" s="56"/>
      <c r="L471" s="56"/>
      <c r="M471" s="56"/>
      <c r="N471" s="68"/>
      <c r="O471" s="56"/>
      <c r="P471" s="56"/>
      <c r="Q471" s="56"/>
      <c r="R471" s="56"/>
      <c r="S471" s="56"/>
      <c r="T471" s="56"/>
      <c r="U471" s="60"/>
    </row>
    <row r="472">
      <c r="A472" s="27"/>
      <c r="B472" s="27"/>
      <c r="C472" s="27"/>
      <c r="D472" s="67"/>
      <c r="E472" s="56"/>
      <c r="F472" s="56"/>
      <c r="G472" s="56"/>
      <c r="H472" s="56"/>
      <c r="I472" s="56"/>
      <c r="J472" s="56"/>
      <c r="K472" s="56"/>
      <c r="L472" s="56"/>
      <c r="M472" s="56"/>
      <c r="N472" s="68"/>
      <c r="O472" s="56"/>
      <c r="P472" s="56"/>
      <c r="Q472" s="56"/>
      <c r="R472" s="56"/>
      <c r="S472" s="56"/>
      <c r="T472" s="56"/>
      <c r="U472" s="60"/>
    </row>
    <row r="473">
      <c r="A473" s="27"/>
      <c r="B473" s="27"/>
      <c r="C473" s="27"/>
      <c r="D473" s="67"/>
      <c r="E473" s="56"/>
      <c r="F473" s="56"/>
      <c r="G473" s="56"/>
      <c r="H473" s="56"/>
      <c r="I473" s="56"/>
      <c r="J473" s="56"/>
      <c r="K473" s="56"/>
      <c r="L473" s="56"/>
      <c r="M473" s="56"/>
      <c r="N473" s="68"/>
      <c r="O473" s="56"/>
      <c r="P473" s="56"/>
      <c r="Q473" s="56"/>
      <c r="R473" s="56"/>
      <c r="S473" s="56"/>
      <c r="T473" s="56"/>
      <c r="U473" s="60"/>
    </row>
    <row r="474">
      <c r="A474" s="27"/>
      <c r="B474" s="27"/>
      <c r="C474" s="27"/>
      <c r="D474" s="67"/>
      <c r="E474" s="56"/>
      <c r="F474" s="56"/>
      <c r="G474" s="56"/>
      <c r="H474" s="56"/>
      <c r="I474" s="56"/>
      <c r="J474" s="56"/>
      <c r="K474" s="56"/>
      <c r="L474" s="56"/>
      <c r="M474" s="56"/>
      <c r="N474" s="68"/>
      <c r="O474" s="56"/>
      <c r="P474" s="56"/>
      <c r="Q474" s="56"/>
      <c r="R474" s="56"/>
      <c r="S474" s="56"/>
      <c r="T474" s="56"/>
      <c r="U474" s="60"/>
    </row>
    <row r="475">
      <c r="A475" s="27"/>
      <c r="B475" s="27"/>
      <c r="C475" s="27"/>
      <c r="D475" s="67"/>
      <c r="E475" s="56"/>
      <c r="F475" s="56"/>
      <c r="G475" s="56"/>
      <c r="H475" s="56"/>
      <c r="I475" s="56"/>
      <c r="J475" s="56"/>
      <c r="K475" s="56"/>
      <c r="L475" s="56"/>
      <c r="M475" s="56"/>
      <c r="N475" s="68"/>
      <c r="O475" s="56"/>
      <c r="P475" s="56"/>
      <c r="Q475" s="56"/>
      <c r="R475" s="56"/>
      <c r="S475" s="56"/>
      <c r="T475" s="56"/>
      <c r="U475" s="60"/>
    </row>
    <row r="476">
      <c r="A476" s="27"/>
      <c r="B476" s="27"/>
      <c r="C476" s="27"/>
      <c r="D476" s="67"/>
      <c r="E476" s="56"/>
      <c r="F476" s="56"/>
      <c r="G476" s="56"/>
      <c r="H476" s="56"/>
      <c r="I476" s="56"/>
      <c r="J476" s="56"/>
      <c r="K476" s="56"/>
      <c r="L476" s="56"/>
      <c r="M476" s="56"/>
      <c r="N476" s="68"/>
      <c r="O476" s="56"/>
      <c r="P476" s="56"/>
      <c r="Q476" s="56"/>
      <c r="R476" s="56"/>
      <c r="S476" s="56"/>
      <c r="T476" s="56"/>
      <c r="U476" s="60"/>
    </row>
    <row r="477">
      <c r="A477" s="27"/>
      <c r="B477" s="27"/>
      <c r="C477" s="27"/>
      <c r="D477" s="67"/>
      <c r="E477" s="56"/>
      <c r="F477" s="56"/>
      <c r="G477" s="56"/>
      <c r="H477" s="56"/>
      <c r="I477" s="56"/>
      <c r="J477" s="56"/>
      <c r="K477" s="56"/>
      <c r="L477" s="56"/>
      <c r="M477" s="56"/>
      <c r="N477" s="68"/>
      <c r="O477" s="56"/>
      <c r="P477" s="56"/>
      <c r="Q477" s="56"/>
      <c r="R477" s="56"/>
      <c r="S477" s="56"/>
      <c r="T477" s="56"/>
      <c r="U477" s="60"/>
    </row>
    <row r="478">
      <c r="A478" s="27"/>
      <c r="B478" s="27"/>
      <c r="C478" s="27"/>
      <c r="D478" s="67"/>
      <c r="E478" s="56"/>
      <c r="F478" s="56"/>
      <c r="G478" s="56"/>
      <c r="H478" s="56"/>
      <c r="I478" s="56"/>
      <c r="J478" s="56"/>
      <c r="K478" s="56"/>
      <c r="L478" s="56"/>
      <c r="M478" s="56"/>
      <c r="N478" s="68"/>
      <c r="O478" s="56"/>
      <c r="P478" s="56"/>
      <c r="Q478" s="56"/>
      <c r="R478" s="56"/>
      <c r="S478" s="56"/>
      <c r="T478" s="56"/>
      <c r="U478" s="60"/>
    </row>
    <row r="479">
      <c r="A479" s="27"/>
      <c r="B479" s="27"/>
      <c r="C479" s="27"/>
      <c r="D479" s="67"/>
      <c r="E479" s="56"/>
      <c r="F479" s="56"/>
      <c r="G479" s="56"/>
      <c r="H479" s="56"/>
      <c r="I479" s="56"/>
      <c r="J479" s="56"/>
      <c r="K479" s="56"/>
      <c r="L479" s="56"/>
      <c r="M479" s="56"/>
      <c r="N479" s="68"/>
      <c r="O479" s="56"/>
      <c r="P479" s="56"/>
      <c r="Q479" s="56"/>
      <c r="R479" s="56"/>
      <c r="S479" s="56"/>
      <c r="T479" s="56"/>
      <c r="U479" s="60"/>
    </row>
    <row r="480">
      <c r="A480" s="27"/>
      <c r="B480" s="27"/>
      <c r="C480" s="27"/>
      <c r="D480" s="67"/>
      <c r="E480" s="56"/>
      <c r="F480" s="56"/>
      <c r="G480" s="56"/>
      <c r="H480" s="56"/>
      <c r="I480" s="56"/>
      <c r="J480" s="56"/>
      <c r="K480" s="56"/>
      <c r="L480" s="56"/>
      <c r="M480" s="56"/>
      <c r="N480" s="68"/>
      <c r="O480" s="56"/>
      <c r="P480" s="56"/>
      <c r="Q480" s="56"/>
      <c r="R480" s="56"/>
      <c r="S480" s="56"/>
      <c r="T480" s="56"/>
      <c r="U480" s="60"/>
    </row>
    <row r="481">
      <c r="A481" s="27"/>
      <c r="B481" s="27"/>
      <c r="C481" s="27"/>
      <c r="D481" s="67"/>
      <c r="E481" s="56"/>
      <c r="F481" s="56"/>
      <c r="G481" s="56"/>
      <c r="H481" s="56"/>
      <c r="I481" s="56"/>
      <c r="J481" s="56"/>
      <c r="K481" s="56"/>
      <c r="L481" s="56"/>
      <c r="M481" s="56"/>
      <c r="N481" s="68"/>
      <c r="O481" s="56"/>
      <c r="P481" s="56"/>
      <c r="Q481" s="56"/>
      <c r="R481" s="56"/>
      <c r="S481" s="56"/>
      <c r="T481" s="56"/>
      <c r="U481" s="60"/>
    </row>
    <row r="482">
      <c r="A482" s="27"/>
      <c r="B482" s="27"/>
      <c r="C482" s="27"/>
      <c r="D482" s="67"/>
      <c r="E482" s="56"/>
      <c r="F482" s="56"/>
      <c r="G482" s="56"/>
      <c r="H482" s="56"/>
      <c r="I482" s="56"/>
      <c r="J482" s="56"/>
      <c r="K482" s="56"/>
      <c r="L482" s="56"/>
      <c r="M482" s="56"/>
      <c r="N482" s="68"/>
      <c r="O482" s="56"/>
      <c r="P482" s="56"/>
      <c r="Q482" s="56"/>
      <c r="R482" s="56"/>
      <c r="S482" s="56"/>
      <c r="T482" s="56"/>
      <c r="U482" s="60"/>
    </row>
    <row r="483">
      <c r="A483" s="27"/>
      <c r="B483" s="27"/>
      <c r="C483" s="27"/>
      <c r="D483" s="67"/>
      <c r="E483" s="56"/>
      <c r="F483" s="56"/>
      <c r="G483" s="56"/>
      <c r="H483" s="56"/>
      <c r="I483" s="56"/>
      <c r="J483" s="56"/>
      <c r="K483" s="56"/>
      <c r="L483" s="56"/>
      <c r="M483" s="56"/>
      <c r="N483" s="68"/>
      <c r="O483" s="56"/>
      <c r="P483" s="56"/>
      <c r="Q483" s="56"/>
      <c r="R483" s="56"/>
      <c r="S483" s="56"/>
      <c r="T483" s="56"/>
      <c r="U483" s="60"/>
    </row>
    <row r="484">
      <c r="A484" s="27"/>
      <c r="B484" s="27"/>
      <c r="C484" s="27"/>
      <c r="D484" s="67"/>
      <c r="E484" s="56"/>
      <c r="F484" s="56"/>
      <c r="G484" s="56"/>
      <c r="H484" s="56"/>
      <c r="I484" s="56"/>
      <c r="J484" s="56"/>
      <c r="K484" s="56"/>
      <c r="L484" s="56"/>
      <c r="M484" s="56"/>
      <c r="N484" s="68"/>
      <c r="O484" s="56"/>
      <c r="P484" s="56"/>
      <c r="Q484" s="56"/>
      <c r="R484" s="56"/>
      <c r="S484" s="56"/>
      <c r="T484" s="56"/>
      <c r="U484" s="60"/>
    </row>
    <row r="485">
      <c r="A485" s="27"/>
      <c r="B485" s="27"/>
      <c r="C485" s="27"/>
      <c r="D485" s="67"/>
      <c r="E485" s="56"/>
      <c r="F485" s="56"/>
      <c r="G485" s="56"/>
      <c r="H485" s="56"/>
      <c r="I485" s="56"/>
      <c r="J485" s="56"/>
      <c r="K485" s="56"/>
      <c r="L485" s="56"/>
      <c r="M485" s="56"/>
      <c r="N485" s="68"/>
      <c r="O485" s="56"/>
      <c r="P485" s="56"/>
      <c r="Q485" s="56"/>
      <c r="R485" s="56"/>
      <c r="S485" s="56"/>
      <c r="T485" s="56"/>
      <c r="U485" s="60"/>
    </row>
    <row r="486">
      <c r="A486" s="27"/>
      <c r="B486" s="27"/>
      <c r="C486" s="27"/>
      <c r="D486" s="67"/>
      <c r="E486" s="56"/>
      <c r="F486" s="56"/>
      <c r="G486" s="56"/>
      <c r="H486" s="56"/>
      <c r="I486" s="56"/>
      <c r="J486" s="56"/>
      <c r="K486" s="56"/>
      <c r="L486" s="56"/>
      <c r="M486" s="56"/>
      <c r="N486" s="68"/>
      <c r="O486" s="56"/>
      <c r="P486" s="56"/>
      <c r="Q486" s="56"/>
      <c r="R486" s="56"/>
      <c r="S486" s="56"/>
      <c r="T486" s="56"/>
      <c r="U486" s="60"/>
    </row>
    <row r="487">
      <c r="A487" s="27"/>
      <c r="B487" s="27"/>
      <c r="C487" s="27"/>
      <c r="D487" s="67"/>
      <c r="E487" s="56"/>
      <c r="F487" s="56"/>
      <c r="G487" s="56"/>
      <c r="H487" s="56"/>
      <c r="I487" s="56"/>
      <c r="J487" s="56"/>
      <c r="K487" s="56"/>
      <c r="L487" s="56"/>
      <c r="M487" s="56"/>
      <c r="N487" s="68"/>
      <c r="O487" s="56"/>
      <c r="P487" s="56"/>
      <c r="Q487" s="56"/>
      <c r="R487" s="56"/>
      <c r="S487" s="56"/>
      <c r="T487" s="56"/>
      <c r="U487" s="60"/>
    </row>
    <row r="488">
      <c r="A488" s="27"/>
      <c r="B488" s="27"/>
      <c r="C488" s="27"/>
      <c r="D488" s="67"/>
      <c r="E488" s="56"/>
      <c r="F488" s="56"/>
      <c r="G488" s="56"/>
      <c r="H488" s="56"/>
      <c r="I488" s="56"/>
      <c r="J488" s="56"/>
      <c r="K488" s="56"/>
      <c r="L488" s="56"/>
      <c r="M488" s="56"/>
      <c r="N488" s="68"/>
      <c r="O488" s="56"/>
      <c r="P488" s="56"/>
      <c r="Q488" s="56"/>
      <c r="R488" s="56"/>
      <c r="S488" s="56"/>
      <c r="T488" s="56"/>
      <c r="U488" s="60"/>
    </row>
    <row r="489">
      <c r="A489" s="27"/>
      <c r="B489" s="27"/>
      <c r="C489" s="27"/>
      <c r="D489" s="67"/>
      <c r="E489" s="56"/>
      <c r="F489" s="56"/>
      <c r="G489" s="56"/>
      <c r="H489" s="56"/>
      <c r="I489" s="56"/>
      <c r="J489" s="56"/>
      <c r="K489" s="56"/>
      <c r="L489" s="56"/>
      <c r="M489" s="56"/>
      <c r="N489" s="68"/>
      <c r="O489" s="56"/>
      <c r="P489" s="56"/>
      <c r="Q489" s="56"/>
      <c r="R489" s="56"/>
      <c r="S489" s="56"/>
      <c r="T489" s="56"/>
      <c r="U489" s="60"/>
    </row>
    <row r="490">
      <c r="A490" s="27"/>
      <c r="B490" s="27"/>
      <c r="C490" s="27"/>
      <c r="D490" s="67"/>
      <c r="E490" s="56"/>
      <c r="F490" s="56"/>
      <c r="G490" s="56"/>
      <c r="H490" s="56"/>
      <c r="I490" s="56"/>
      <c r="J490" s="56"/>
      <c r="K490" s="56"/>
      <c r="L490" s="56"/>
      <c r="M490" s="56"/>
      <c r="N490" s="68"/>
      <c r="O490" s="56"/>
      <c r="P490" s="56"/>
      <c r="Q490" s="56"/>
      <c r="R490" s="56"/>
      <c r="S490" s="56"/>
      <c r="T490" s="56"/>
      <c r="U490" s="60"/>
    </row>
    <row r="491">
      <c r="A491" s="27"/>
      <c r="B491" s="27"/>
      <c r="C491" s="27"/>
      <c r="D491" s="67"/>
      <c r="E491" s="56"/>
      <c r="F491" s="56"/>
      <c r="G491" s="56"/>
      <c r="H491" s="56"/>
      <c r="I491" s="56"/>
      <c r="J491" s="56"/>
      <c r="K491" s="56"/>
      <c r="L491" s="56"/>
      <c r="M491" s="56"/>
      <c r="N491" s="68"/>
      <c r="O491" s="56"/>
      <c r="P491" s="56"/>
      <c r="Q491" s="56"/>
      <c r="R491" s="56"/>
      <c r="S491" s="56"/>
      <c r="T491" s="56"/>
      <c r="U491" s="60"/>
    </row>
    <row r="492">
      <c r="A492" s="27"/>
      <c r="B492" s="27"/>
      <c r="C492" s="27"/>
      <c r="D492" s="67"/>
      <c r="E492" s="56"/>
      <c r="F492" s="56"/>
      <c r="G492" s="56"/>
      <c r="H492" s="56"/>
      <c r="I492" s="56"/>
      <c r="J492" s="56"/>
      <c r="K492" s="56"/>
      <c r="L492" s="56"/>
      <c r="M492" s="56"/>
      <c r="N492" s="68"/>
      <c r="O492" s="56"/>
      <c r="P492" s="56"/>
      <c r="Q492" s="56"/>
      <c r="R492" s="56"/>
      <c r="S492" s="56"/>
      <c r="T492" s="56"/>
      <c r="U492" s="60"/>
    </row>
    <row r="493">
      <c r="A493" s="27"/>
      <c r="B493" s="27"/>
      <c r="C493" s="27"/>
      <c r="D493" s="67"/>
      <c r="E493" s="56"/>
      <c r="F493" s="56"/>
      <c r="G493" s="56"/>
      <c r="H493" s="56"/>
      <c r="I493" s="56"/>
      <c r="J493" s="56"/>
      <c r="K493" s="56"/>
      <c r="L493" s="56"/>
      <c r="M493" s="56"/>
      <c r="N493" s="68"/>
      <c r="O493" s="56"/>
      <c r="P493" s="56"/>
      <c r="Q493" s="56"/>
      <c r="R493" s="56"/>
      <c r="S493" s="56"/>
      <c r="T493" s="56"/>
      <c r="U493" s="60"/>
    </row>
    <row r="494">
      <c r="A494" s="27"/>
      <c r="B494" s="27"/>
      <c r="C494" s="27"/>
      <c r="D494" s="67"/>
      <c r="E494" s="56"/>
      <c r="F494" s="56"/>
      <c r="G494" s="56"/>
      <c r="H494" s="56"/>
      <c r="I494" s="56"/>
      <c r="J494" s="56"/>
      <c r="K494" s="56"/>
      <c r="L494" s="56"/>
      <c r="M494" s="56"/>
      <c r="N494" s="68"/>
      <c r="O494" s="56"/>
      <c r="P494" s="56"/>
      <c r="Q494" s="56"/>
      <c r="R494" s="56"/>
      <c r="S494" s="56"/>
      <c r="T494" s="56"/>
      <c r="U494" s="60"/>
    </row>
    <row r="495">
      <c r="A495" s="27"/>
      <c r="B495" s="27"/>
      <c r="C495" s="27"/>
      <c r="D495" s="67"/>
      <c r="E495" s="56"/>
      <c r="F495" s="56"/>
      <c r="G495" s="56"/>
      <c r="H495" s="56"/>
      <c r="I495" s="56"/>
      <c r="J495" s="56"/>
      <c r="K495" s="56"/>
      <c r="L495" s="56"/>
      <c r="M495" s="56"/>
      <c r="N495" s="68"/>
      <c r="O495" s="56"/>
      <c r="P495" s="56"/>
      <c r="Q495" s="56"/>
      <c r="R495" s="56"/>
      <c r="S495" s="56"/>
      <c r="T495" s="56"/>
      <c r="U495" s="60"/>
    </row>
    <row r="496">
      <c r="A496" s="27"/>
      <c r="B496" s="27"/>
      <c r="C496" s="27"/>
      <c r="D496" s="67"/>
      <c r="E496" s="56"/>
      <c r="F496" s="56"/>
      <c r="G496" s="56"/>
      <c r="H496" s="56"/>
      <c r="I496" s="56"/>
      <c r="J496" s="56"/>
      <c r="K496" s="56"/>
      <c r="L496" s="56"/>
      <c r="M496" s="56"/>
      <c r="N496" s="68"/>
      <c r="O496" s="56"/>
      <c r="P496" s="56"/>
      <c r="Q496" s="56"/>
      <c r="R496" s="56"/>
      <c r="S496" s="56"/>
      <c r="T496" s="56"/>
      <c r="U496" s="60"/>
    </row>
    <row r="497">
      <c r="A497" s="27"/>
      <c r="B497" s="27"/>
      <c r="C497" s="27"/>
      <c r="D497" s="67"/>
      <c r="E497" s="56"/>
      <c r="F497" s="56"/>
      <c r="G497" s="56"/>
      <c r="H497" s="56"/>
      <c r="I497" s="56"/>
      <c r="J497" s="56"/>
      <c r="K497" s="56"/>
      <c r="L497" s="56"/>
      <c r="M497" s="56"/>
      <c r="N497" s="68"/>
      <c r="O497" s="56"/>
      <c r="P497" s="56"/>
      <c r="Q497" s="56"/>
      <c r="R497" s="56"/>
      <c r="S497" s="56"/>
      <c r="T497" s="56"/>
      <c r="U497" s="60"/>
    </row>
    <row r="498">
      <c r="A498" s="27"/>
      <c r="B498" s="27"/>
      <c r="C498" s="27"/>
      <c r="D498" s="67"/>
      <c r="E498" s="56"/>
      <c r="F498" s="56"/>
      <c r="G498" s="56"/>
      <c r="H498" s="56"/>
      <c r="I498" s="56"/>
      <c r="J498" s="56"/>
      <c r="K498" s="56"/>
      <c r="L498" s="56"/>
      <c r="M498" s="56"/>
      <c r="N498" s="68"/>
      <c r="O498" s="56"/>
      <c r="P498" s="56"/>
      <c r="Q498" s="56"/>
      <c r="R498" s="56"/>
      <c r="S498" s="56"/>
      <c r="T498" s="56"/>
      <c r="U498" s="60"/>
    </row>
    <row r="499">
      <c r="A499" s="27"/>
      <c r="B499" s="27"/>
      <c r="C499" s="27"/>
      <c r="D499" s="67"/>
      <c r="E499" s="56"/>
      <c r="F499" s="56"/>
      <c r="G499" s="56"/>
      <c r="H499" s="56"/>
      <c r="I499" s="56"/>
      <c r="J499" s="56"/>
      <c r="K499" s="56"/>
      <c r="L499" s="56"/>
      <c r="M499" s="56"/>
      <c r="N499" s="68"/>
      <c r="O499" s="56"/>
      <c r="P499" s="56"/>
      <c r="Q499" s="56"/>
      <c r="R499" s="56"/>
      <c r="S499" s="56"/>
      <c r="T499" s="56"/>
      <c r="U499" s="60"/>
    </row>
    <row r="500">
      <c r="A500" s="27"/>
      <c r="B500" s="27"/>
      <c r="C500" s="27"/>
      <c r="D500" s="67"/>
      <c r="E500" s="56"/>
      <c r="F500" s="56"/>
      <c r="G500" s="56"/>
      <c r="H500" s="56"/>
      <c r="I500" s="56"/>
      <c r="J500" s="56"/>
      <c r="K500" s="56"/>
      <c r="L500" s="56"/>
      <c r="M500" s="56"/>
      <c r="N500" s="68"/>
      <c r="O500" s="56"/>
      <c r="P500" s="56"/>
      <c r="Q500" s="56"/>
      <c r="R500" s="56"/>
      <c r="S500" s="56"/>
      <c r="T500" s="56"/>
      <c r="U500" s="60"/>
    </row>
    <row r="501">
      <c r="A501" s="27"/>
      <c r="B501" s="27"/>
      <c r="C501" s="27"/>
      <c r="D501" s="67"/>
      <c r="E501" s="56"/>
      <c r="F501" s="56"/>
      <c r="G501" s="56"/>
      <c r="H501" s="56"/>
      <c r="I501" s="56"/>
      <c r="J501" s="56"/>
      <c r="K501" s="56"/>
      <c r="L501" s="56"/>
      <c r="M501" s="56"/>
      <c r="N501" s="68"/>
      <c r="O501" s="56"/>
      <c r="P501" s="56"/>
      <c r="Q501" s="56"/>
      <c r="R501" s="56"/>
      <c r="S501" s="56"/>
      <c r="T501" s="56"/>
      <c r="U501" s="60"/>
    </row>
    <row r="502">
      <c r="A502" s="27"/>
      <c r="B502" s="27"/>
      <c r="C502" s="27"/>
      <c r="D502" s="67"/>
      <c r="E502" s="56"/>
      <c r="F502" s="56"/>
      <c r="G502" s="56"/>
      <c r="H502" s="56"/>
      <c r="I502" s="56"/>
      <c r="J502" s="56"/>
      <c r="K502" s="56"/>
      <c r="L502" s="56"/>
      <c r="M502" s="56"/>
      <c r="N502" s="68"/>
      <c r="O502" s="56"/>
      <c r="P502" s="56"/>
      <c r="Q502" s="56"/>
      <c r="R502" s="56"/>
      <c r="S502" s="56"/>
      <c r="T502" s="56"/>
      <c r="U502" s="60"/>
    </row>
    <row r="503">
      <c r="A503" s="27"/>
      <c r="B503" s="27"/>
      <c r="C503" s="27"/>
      <c r="D503" s="67"/>
      <c r="E503" s="56"/>
      <c r="F503" s="56"/>
      <c r="G503" s="56"/>
      <c r="H503" s="56"/>
      <c r="I503" s="56"/>
      <c r="J503" s="56"/>
      <c r="K503" s="56"/>
      <c r="L503" s="56"/>
      <c r="M503" s="56"/>
      <c r="N503" s="68"/>
      <c r="O503" s="56"/>
      <c r="P503" s="56"/>
      <c r="Q503" s="56"/>
      <c r="R503" s="56"/>
      <c r="S503" s="56"/>
      <c r="T503" s="56"/>
      <c r="U503" s="60"/>
    </row>
    <row r="504">
      <c r="A504" s="27"/>
      <c r="B504" s="27"/>
      <c r="C504" s="27"/>
      <c r="D504" s="67"/>
      <c r="E504" s="56"/>
      <c r="F504" s="56"/>
      <c r="G504" s="56"/>
      <c r="H504" s="56"/>
      <c r="I504" s="56"/>
      <c r="J504" s="56"/>
      <c r="K504" s="56"/>
      <c r="L504" s="56"/>
      <c r="M504" s="56"/>
      <c r="N504" s="68"/>
      <c r="O504" s="56"/>
      <c r="P504" s="56"/>
      <c r="Q504" s="56"/>
      <c r="R504" s="56"/>
      <c r="S504" s="56"/>
      <c r="T504" s="56"/>
      <c r="U504" s="60"/>
    </row>
    <row r="505">
      <c r="A505" s="27"/>
      <c r="B505" s="27"/>
      <c r="C505" s="27"/>
      <c r="D505" s="67"/>
      <c r="E505" s="56"/>
      <c r="F505" s="56"/>
      <c r="G505" s="56"/>
      <c r="H505" s="56"/>
      <c r="I505" s="56"/>
      <c r="J505" s="56"/>
      <c r="K505" s="56"/>
      <c r="L505" s="56"/>
      <c r="M505" s="56"/>
      <c r="N505" s="68"/>
      <c r="O505" s="56"/>
      <c r="P505" s="56"/>
      <c r="Q505" s="56"/>
      <c r="R505" s="56"/>
      <c r="S505" s="56"/>
      <c r="T505" s="56"/>
      <c r="U505" s="60"/>
    </row>
    <row r="506">
      <c r="A506" s="27"/>
      <c r="B506" s="27"/>
      <c r="C506" s="27"/>
      <c r="D506" s="67"/>
      <c r="E506" s="56"/>
      <c r="F506" s="56"/>
      <c r="G506" s="56"/>
      <c r="H506" s="56"/>
      <c r="I506" s="56"/>
      <c r="J506" s="56"/>
      <c r="K506" s="56"/>
      <c r="L506" s="56"/>
      <c r="M506" s="56"/>
      <c r="N506" s="68"/>
      <c r="O506" s="56"/>
      <c r="P506" s="56"/>
      <c r="Q506" s="56"/>
      <c r="R506" s="56"/>
      <c r="S506" s="56"/>
      <c r="T506" s="56"/>
      <c r="U506" s="60"/>
    </row>
    <row r="507">
      <c r="A507" s="27"/>
      <c r="B507" s="27"/>
      <c r="C507" s="27"/>
      <c r="D507" s="67"/>
      <c r="E507" s="56"/>
      <c r="F507" s="56"/>
      <c r="G507" s="56"/>
      <c r="H507" s="56"/>
      <c r="I507" s="56"/>
      <c r="J507" s="56"/>
      <c r="K507" s="56"/>
      <c r="L507" s="56"/>
      <c r="M507" s="56"/>
      <c r="N507" s="68"/>
      <c r="O507" s="56"/>
      <c r="P507" s="56"/>
      <c r="Q507" s="56"/>
      <c r="R507" s="56"/>
      <c r="S507" s="56"/>
      <c r="T507" s="56"/>
      <c r="U507" s="60"/>
    </row>
    <row r="508">
      <c r="A508" s="27"/>
      <c r="B508" s="27"/>
      <c r="C508" s="27"/>
      <c r="D508" s="67"/>
      <c r="E508" s="56"/>
      <c r="F508" s="56"/>
      <c r="G508" s="56"/>
      <c r="H508" s="56"/>
      <c r="I508" s="56"/>
      <c r="J508" s="56"/>
      <c r="K508" s="56"/>
      <c r="L508" s="56"/>
      <c r="M508" s="56"/>
      <c r="N508" s="68"/>
      <c r="O508" s="56"/>
      <c r="P508" s="56"/>
      <c r="Q508" s="56"/>
      <c r="R508" s="56"/>
      <c r="S508" s="56"/>
      <c r="T508" s="56"/>
      <c r="U508" s="60"/>
    </row>
    <row r="509">
      <c r="A509" s="27"/>
      <c r="B509" s="27"/>
      <c r="C509" s="27"/>
      <c r="D509" s="67"/>
      <c r="E509" s="56"/>
      <c r="F509" s="56"/>
      <c r="G509" s="56"/>
      <c r="H509" s="56"/>
      <c r="I509" s="56"/>
      <c r="J509" s="56"/>
      <c r="K509" s="56"/>
      <c r="L509" s="56"/>
      <c r="M509" s="56"/>
      <c r="N509" s="68"/>
      <c r="O509" s="56"/>
      <c r="P509" s="56"/>
      <c r="Q509" s="56"/>
      <c r="R509" s="56"/>
      <c r="S509" s="56"/>
      <c r="T509" s="56"/>
      <c r="U509" s="60"/>
    </row>
    <row r="510">
      <c r="A510" s="27"/>
      <c r="B510" s="27"/>
      <c r="C510" s="27"/>
      <c r="D510" s="67"/>
      <c r="E510" s="56"/>
      <c r="F510" s="56"/>
      <c r="G510" s="56"/>
      <c r="H510" s="56"/>
      <c r="I510" s="56"/>
      <c r="J510" s="56"/>
      <c r="K510" s="56"/>
      <c r="L510" s="56"/>
      <c r="M510" s="56"/>
      <c r="N510" s="68"/>
      <c r="O510" s="56"/>
      <c r="P510" s="56"/>
      <c r="Q510" s="56"/>
      <c r="R510" s="56"/>
      <c r="S510" s="56"/>
      <c r="T510" s="56"/>
      <c r="U510" s="60"/>
    </row>
    <row r="511">
      <c r="A511" s="27"/>
      <c r="B511" s="27"/>
      <c r="C511" s="27"/>
      <c r="D511" s="67"/>
      <c r="E511" s="56"/>
      <c r="F511" s="56"/>
      <c r="G511" s="56"/>
      <c r="H511" s="56"/>
      <c r="I511" s="56"/>
      <c r="J511" s="56"/>
      <c r="K511" s="56"/>
      <c r="L511" s="56"/>
      <c r="M511" s="56"/>
      <c r="N511" s="68"/>
      <c r="O511" s="56"/>
      <c r="P511" s="56"/>
      <c r="Q511" s="56"/>
      <c r="R511" s="56"/>
      <c r="S511" s="56"/>
      <c r="T511" s="56"/>
      <c r="U511" s="60"/>
    </row>
    <row r="512">
      <c r="A512" s="27"/>
      <c r="B512" s="27"/>
      <c r="C512" s="27"/>
      <c r="D512" s="67"/>
      <c r="E512" s="56"/>
      <c r="F512" s="56"/>
      <c r="G512" s="56"/>
      <c r="H512" s="56"/>
      <c r="I512" s="56"/>
      <c r="J512" s="56"/>
      <c r="K512" s="56"/>
      <c r="L512" s="56"/>
      <c r="M512" s="56"/>
      <c r="N512" s="68"/>
      <c r="O512" s="56"/>
      <c r="P512" s="56"/>
      <c r="Q512" s="56"/>
      <c r="R512" s="56"/>
      <c r="S512" s="56"/>
      <c r="T512" s="56"/>
      <c r="U512" s="60"/>
    </row>
    <row r="513">
      <c r="A513" s="27"/>
      <c r="B513" s="27"/>
      <c r="C513" s="27"/>
      <c r="D513" s="67"/>
      <c r="E513" s="56"/>
      <c r="F513" s="56"/>
      <c r="G513" s="56"/>
      <c r="H513" s="56"/>
      <c r="I513" s="56"/>
      <c r="J513" s="56"/>
      <c r="K513" s="56"/>
      <c r="L513" s="56"/>
      <c r="M513" s="56"/>
      <c r="N513" s="68"/>
      <c r="O513" s="56"/>
      <c r="P513" s="56"/>
      <c r="Q513" s="56"/>
      <c r="R513" s="56"/>
      <c r="S513" s="56"/>
      <c r="T513" s="56"/>
      <c r="U513" s="60"/>
    </row>
    <row r="514">
      <c r="A514" s="27"/>
      <c r="B514" s="27"/>
      <c r="C514" s="27"/>
      <c r="D514" s="67"/>
      <c r="E514" s="56"/>
      <c r="F514" s="56"/>
      <c r="G514" s="56"/>
      <c r="H514" s="56"/>
      <c r="I514" s="56"/>
      <c r="J514" s="56"/>
      <c r="K514" s="56"/>
      <c r="L514" s="56"/>
      <c r="M514" s="56"/>
      <c r="N514" s="68"/>
      <c r="O514" s="56"/>
      <c r="P514" s="56"/>
      <c r="Q514" s="56"/>
      <c r="R514" s="56"/>
      <c r="S514" s="56"/>
      <c r="T514" s="56"/>
      <c r="U514" s="60"/>
    </row>
    <row r="515">
      <c r="A515" s="27"/>
      <c r="B515" s="27"/>
      <c r="C515" s="27"/>
      <c r="D515" s="67"/>
      <c r="E515" s="56"/>
      <c r="F515" s="56"/>
      <c r="G515" s="56"/>
      <c r="H515" s="56"/>
      <c r="I515" s="56"/>
      <c r="J515" s="56"/>
      <c r="K515" s="56"/>
      <c r="L515" s="56"/>
      <c r="M515" s="56"/>
      <c r="N515" s="68"/>
      <c r="O515" s="56"/>
      <c r="P515" s="56"/>
      <c r="Q515" s="56"/>
      <c r="R515" s="56"/>
      <c r="S515" s="56"/>
      <c r="T515" s="56"/>
      <c r="U515" s="60"/>
    </row>
    <row r="516">
      <c r="A516" s="27"/>
      <c r="B516" s="27"/>
      <c r="C516" s="27"/>
      <c r="D516" s="67"/>
      <c r="E516" s="56"/>
      <c r="F516" s="56"/>
      <c r="G516" s="56"/>
      <c r="H516" s="56"/>
      <c r="I516" s="56"/>
      <c r="J516" s="56"/>
      <c r="K516" s="56"/>
      <c r="L516" s="56"/>
      <c r="M516" s="56"/>
      <c r="N516" s="68"/>
      <c r="O516" s="56"/>
      <c r="P516" s="56"/>
      <c r="Q516" s="56"/>
      <c r="R516" s="56"/>
      <c r="S516" s="56"/>
      <c r="T516" s="56"/>
      <c r="U516" s="60"/>
    </row>
    <row r="517">
      <c r="A517" s="27"/>
      <c r="B517" s="27"/>
      <c r="C517" s="27"/>
      <c r="D517" s="67"/>
      <c r="E517" s="56"/>
      <c r="F517" s="56"/>
      <c r="G517" s="56"/>
      <c r="H517" s="56"/>
      <c r="I517" s="56"/>
      <c r="J517" s="56"/>
      <c r="K517" s="56"/>
      <c r="L517" s="56"/>
      <c r="M517" s="56"/>
      <c r="N517" s="68"/>
      <c r="O517" s="56"/>
      <c r="P517" s="56"/>
      <c r="Q517" s="56"/>
      <c r="R517" s="56"/>
      <c r="S517" s="56"/>
      <c r="T517" s="56"/>
      <c r="U517" s="60"/>
    </row>
    <row r="518">
      <c r="A518" s="27"/>
      <c r="B518" s="27"/>
      <c r="C518" s="27"/>
      <c r="D518" s="67"/>
      <c r="E518" s="56"/>
      <c r="F518" s="56"/>
      <c r="G518" s="56"/>
      <c r="H518" s="56"/>
      <c r="I518" s="56"/>
      <c r="J518" s="56"/>
      <c r="K518" s="56"/>
      <c r="L518" s="56"/>
      <c r="M518" s="56"/>
      <c r="N518" s="68"/>
      <c r="O518" s="56"/>
      <c r="P518" s="56"/>
      <c r="Q518" s="56"/>
      <c r="R518" s="56"/>
      <c r="S518" s="56"/>
      <c r="T518" s="56"/>
      <c r="U518" s="60"/>
    </row>
    <row r="519">
      <c r="A519" s="27"/>
      <c r="B519" s="27"/>
      <c r="C519" s="27"/>
      <c r="D519" s="67"/>
      <c r="E519" s="56"/>
      <c r="F519" s="56"/>
      <c r="G519" s="56"/>
      <c r="H519" s="56"/>
      <c r="I519" s="56"/>
      <c r="J519" s="56"/>
      <c r="K519" s="56"/>
      <c r="L519" s="56"/>
      <c r="M519" s="56"/>
      <c r="N519" s="68"/>
      <c r="O519" s="56"/>
      <c r="P519" s="56"/>
      <c r="Q519" s="56"/>
      <c r="R519" s="56"/>
      <c r="S519" s="56"/>
      <c r="T519" s="56"/>
      <c r="U519" s="60"/>
    </row>
    <row r="520">
      <c r="A520" s="27"/>
      <c r="B520" s="27"/>
      <c r="C520" s="27"/>
      <c r="D520" s="67"/>
      <c r="E520" s="56"/>
      <c r="F520" s="56"/>
      <c r="G520" s="56"/>
      <c r="H520" s="56"/>
      <c r="I520" s="56"/>
      <c r="J520" s="56"/>
      <c r="K520" s="56"/>
      <c r="L520" s="56"/>
      <c r="M520" s="56"/>
      <c r="N520" s="68"/>
      <c r="O520" s="56"/>
      <c r="P520" s="56"/>
      <c r="Q520" s="56"/>
      <c r="R520" s="56"/>
      <c r="S520" s="56"/>
      <c r="T520" s="56"/>
      <c r="U520" s="60"/>
    </row>
    <row r="521">
      <c r="A521" s="27"/>
      <c r="B521" s="27"/>
      <c r="C521" s="27"/>
      <c r="D521" s="67"/>
      <c r="E521" s="56"/>
      <c r="F521" s="56"/>
      <c r="G521" s="56"/>
      <c r="H521" s="56"/>
      <c r="I521" s="56"/>
      <c r="J521" s="56"/>
      <c r="K521" s="56"/>
      <c r="L521" s="56"/>
      <c r="M521" s="56"/>
      <c r="N521" s="68"/>
      <c r="O521" s="56"/>
      <c r="P521" s="56"/>
      <c r="Q521" s="56"/>
      <c r="R521" s="56"/>
      <c r="S521" s="56"/>
      <c r="T521" s="56"/>
      <c r="U521" s="60"/>
    </row>
    <row r="522">
      <c r="A522" s="27"/>
      <c r="B522" s="27"/>
      <c r="C522" s="27"/>
      <c r="D522" s="67"/>
      <c r="E522" s="56"/>
      <c r="F522" s="56"/>
      <c r="G522" s="56"/>
      <c r="H522" s="56"/>
      <c r="I522" s="56"/>
      <c r="J522" s="56"/>
      <c r="K522" s="56"/>
      <c r="L522" s="56"/>
      <c r="M522" s="56"/>
      <c r="N522" s="68"/>
      <c r="O522" s="56"/>
      <c r="P522" s="56"/>
      <c r="Q522" s="56"/>
      <c r="R522" s="56"/>
      <c r="S522" s="56"/>
      <c r="T522" s="56"/>
      <c r="U522" s="60"/>
    </row>
    <row r="523">
      <c r="A523" s="27"/>
      <c r="B523" s="27"/>
      <c r="C523" s="27"/>
      <c r="D523" s="67"/>
      <c r="E523" s="56"/>
      <c r="F523" s="56"/>
      <c r="G523" s="56"/>
      <c r="H523" s="56"/>
      <c r="I523" s="56"/>
      <c r="J523" s="56"/>
      <c r="K523" s="56"/>
      <c r="L523" s="56"/>
      <c r="M523" s="56"/>
      <c r="N523" s="68"/>
      <c r="O523" s="56"/>
      <c r="P523" s="56"/>
      <c r="Q523" s="56"/>
      <c r="R523" s="56"/>
      <c r="S523" s="56"/>
      <c r="T523" s="56"/>
      <c r="U523" s="60"/>
    </row>
    <row r="524">
      <c r="A524" s="27"/>
      <c r="B524" s="27"/>
      <c r="C524" s="27"/>
      <c r="D524" s="67"/>
      <c r="E524" s="56"/>
      <c r="F524" s="56"/>
      <c r="G524" s="56"/>
      <c r="H524" s="56"/>
      <c r="I524" s="56"/>
      <c r="J524" s="56"/>
      <c r="K524" s="56"/>
      <c r="L524" s="56"/>
      <c r="M524" s="56"/>
      <c r="N524" s="68"/>
      <c r="O524" s="56"/>
      <c r="P524" s="56"/>
      <c r="Q524" s="56"/>
      <c r="R524" s="56"/>
      <c r="S524" s="56"/>
      <c r="T524" s="56"/>
      <c r="U524" s="60"/>
    </row>
    <row r="525">
      <c r="A525" s="27"/>
      <c r="B525" s="27"/>
      <c r="C525" s="27"/>
      <c r="D525" s="67"/>
      <c r="E525" s="56"/>
      <c r="F525" s="56"/>
      <c r="G525" s="56"/>
      <c r="H525" s="56"/>
      <c r="I525" s="56"/>
      <c r="J525" s="56"/>
      <c r="K525" s="56"/>
      <c r="L525" s="56"/>
      <c r="M525" s="56"/>
      <c r="N525" s="68"/>
      <c r="O525" s="56"/>
      <c r="P525" s="56"/>
      <c r="Q525" s="56"/>
      <c r="R525" s="56"/>
      <c r="S525" s="56"/>
      <c r="T525" s="56"/>
      <c r="U525" s="60"/>
    </row>
    <row r="526">
      <c r="A526" s="27"/>
      <c r="B526" s="27"/>
      <c r="C526" s="27"/>
      <c r="D526" s="67"/>
      <c r="E526" s="56"/>
      <c r="F526" s="56"/>
      <c r="G526" s="56"/>
      <c r="H526" s="56"/>
      <c r="I526" s="56"/>
      <c r="J526" s="56"/>
      <c r="K526" s="56"/>
      <c r="L526" s="56"/>
      <c r="M526" s="56"/>
      <c r="N526" s="68"/>
      <c r="O526" s="56"/>
      <c r="P526" s="56"/>
      <c r="Q526" s="56"/>
      <c r="R526" s="56"/>
      <c r="S526" s="56"/>
      <c r="T526" s="56"/>
      <c r="U526" s="60"/>
    </row>
    <row r="527">
      <c r="A527" s="27"/>
      <c r="B527" s="27"/>
      <c r="C527" s="27"/>
      <c r="D527" s="67"/>
      <c r="E527" s="56"/>
      <c r="F527" s="56"/>
      <c r="G527" s="56"/>
      <c r="H527" s="56"/>
      <c r="I527" s="56"/>
      <c r="J527" s="56"/>
      <c r="K527" s="56"/>
      <c r="L527" s="56"/>
      <c r="M527" s="56"/>
      <c r="N527" s="68"/>
      <c r="O527" s="56"/>
      <c r="P527" s="56"/>
      <c r="Q527" s="56"/>
      <c r="R527" s="56"/>
      <c r="S527" s="56"/>
      <c r="T527" s="56"/>
      <c r="U527" s="60"/>
    </row>
    <row r="528">
      <c r="A528" s="27"/>
      <c r="B528" s="27"/>
      <c r="C528" s="27"/>
      <c r="D528" s="67"/>
      <c r="E528" s="56"/>
      <c r="F528" s="56"/>
      <c r="G528" s="56"/>
      <c r="H528" s="56"/>
      <c r="I528" s="56"/>
      <c r="J528" s="56"/>
      <c r="K528" s="56"/>
      <c r="L528" s="56"/>
      <c r="M528" s="56"/>
      <c r="N528" s="68"/>
      <c r="O528" s="56"/>
      <c r="P528" s="56"/>
      <c r="Q528" s="56"/>
      <c r="R528" s="56"/>
      <c r="S528" s="56"/>
      <c r="T528" s="56"/>
      <c r="U528" s="60"/>
    </row>
    <row r="529">
      <c r="A529" s="27"/>
      <c r="B529" s="27"/>
      <c r="C529" s="27"/>
      <c r="D529" s="67"/>
      <c r="E529" s="56"/>
      <c r="F529" s="56"/>
      <c r="G529" s="56"/>
      <c r="H529" s="56"/>
      <c r="I529" s="56"/>
      <c r="J529" s="56"/>
      <c r="K529" s="56"/>
      <c r="L529" s="56"/>
      <c r="M529" s="56"/>
      <c r="N529" s="68"/>
      <c r="O529" s="56"/>
      <c r="P529" s="56"/>
      <c r="Q529" s="56"/>
      <c r="R529" s="56"/>
      <c r="S529" s="56"/>
      <c r="T529" s="56"/>
      <c r="U529" s="60"/>
    </row>
    <row r="530">
      <c r="A530" s="27"/>
      <c r="B530" s="27"/>
      <c r="C530" s="27"/>
      <c r="D530" s="67"/>
      <c r="E530" s="56"/>
      <c r="F530" s="56"/>
      <c r="G530" s="56"/>
      <c r="H530" s="56"/>
      <c r="I530" s="56"/>
      <c r="J530" s="56"/>
      <c r="K530" s="56"/>
      <c r="L530" s="56"/>
      <c r="M530" s="56"/>
      <c r="N530" s="68"/>
      <c r="O530" s="56"/>
      <c r="P530" s="56"/>
      <c r="Q530" s="56"/>
      <c r="R530" s="56"/>
      <c r="S530" s="56"/>
      <c r="T530" s="56"/>
      <c r="U530" s="60"/>
    </row>
    <row r="531">
      <c r="A531" s="27"/>
      <c r="B531" s="27"/>
      <c r="C531" s="27"/>
      <c r="D531" s="67"/>
      <c r="E531" s="56"/>
      <c r="F531" s="56"/>
      <c r="G531" s="56"/>
      <c r="H531" s="56"/>
      <c r="I531" s="56"/>
      <c r="J531" s="56"/>
      <c r="K531" s="56"/>
      <c r="L531" s="56"/>
      <c r="M531" s="56"/>
      <c r="N531" s="68"/>
      <c r="O531" s="56"/>
      <c r="P531" s="56"/>
      <c r="Q531" s="56"/>
      <c r="R531" s="56"/>
      <c r="S531" s="56"/>
      <c r="T531" s="56"/>
      <c r="U531" s="60"/>
    </row>
    <row r="532">
      <c r="A532" s="27"/>
      <c r="B532" s="27"/>
      <c r="C532" s="27"/>
      <c r="D532" s="67"/>
      <c r="E532" s="56"/>
      <c r="F532" s="56"/>
      <c r="G532" s="56"/>
      <c r="H532" s="56"/>
      <c r="I532" s="56"/>
      <c r="J532" s="56"/>
      <c r="K532" s="56"/>
      <c r="L532" s="56"/>
      <c r="M532" s="56"/>
      <c r="N532" s="68"/>
      <c r="O532" s="56"/>
      <c r="P532" s="56"/>
      <c r="Q532" s="56"/>
      <c r="R532" s="56"/>
      <c r="S532" s="56"/>
      <c r="T532" s="56"/>
      <c r="U532" s="60"/>
    </row>
    <row r="533">
      <c r="A533" s="27"/>
      <c r="B533" s="27"/>
      <c r="C533" s="27"/>
      <c r="D533" s="67"/>
      <c r="E533" s="56"/>
      <c r="F533" s="56"/>
      <c r="G533" s="56"/>
      <c r="H533" s="56"/>
      <c r="I533" s="56"/>
      <c r="J533" s="56"/>
      <c r="K533" s="56"/>
      <c r="L533" s="56"/>
      <c r="M533" s="56"/>
      <c r="N533" s="68"/>
      <c r="O533" s="56"/>
      <c r="P533" s="56"/>
      <c r="Q533" s="56"/>
      <c r="R533" s="56"/>
      <c r="S533" s="56"/>
      <c r="T533" s="56"/>
      <c r="U533" s="60"/>
    </row>
    <row r="534">
      <c r="A534" s="27"/>
      <c r="B534" s="27"/>
      <c r="C534" s="27"/>
      <c r="D534" s="67"/>
      <c r="E534" s="56"/>
      <c r="F534" s="56"/>
      <c r="G534" s="56"/>
      <c r="H534" s="56"/>
      <c r="I534" s="56"/>
      <c r="J534" s="56"/>
      <c r="K534" s="56"/>
      <c r="L534" s="56"/>
      <c r="M534" s="56"/>
      <c r="N534" s="68"/>
      <c r="O534" s="56"/>
      <c r="P534" s="56"/>
      <c r="Q534" s="56"/>
      <c r="R534" s="56"/>
      <c r="S534" s="56"/>
      <c r="T534" s="56"/>
      <c r="U534" s="60"/>
    </row>
    <row r="535">
      <c r="A535" s="27"/>
      <c r="B535" s="27"/>
      <c r="C535" s="27"/>
      <c r="D535" s="67"/>
      <c r="E535" s="56"/>
      <c r="F535" s="56"/>
      <c r="G535" s="56"/>
      <c r="H535" s="56"/>
      <c r="I535" s="56"/>
      <c r="J535" s="56"/>
      <c r="K535" s="56"/>
      <c r="L535" s="56"/>
      <c r="M535" s="56"/>
      <c r="N535" s="68"/>
      <c r="O535" s="56"/>
      <c r="P535" s="56"/>
      <c r="Q535" s="56"/>
      <c r="R535" s="56"/>
      <c r="S535" s="56"/>
      <c r="T535" s="56"/>
      <c r="U535" s="60"/>
    </row>
    <row r="536">
      <c r="A536" s="27"/>
      <c r="B536" s="27"/>
      <c r="C536" s="27"/>
      <c r="D536" s="67"/>
      <c r="E536" s="56"/>
      <c r="F536" s="56"/>
      <c r="G536" s="56"/>
      <c r="H536" s="56"/>
      <c r="I536" s="56"/>
      <c r="J536" s="56"/>
      <c r="K536" s="56"/>
      <c r="L536" s="56"/>
      <c r="M536" s="56"/>
      <c r="N536" s="68"/>
      <c r="O536" s="56"/>
      <c r="P536" s="56"/>
      <c r="Q536" s="56"/>
      <c r="R536" s="56"/>
      <c r="S536" s="56"/>
      <c r="T536" s="56"/>
      <c r="U536" s="60"/>
    </row>
    <row r="537">
      <c r="A537" s="27"/>
      <c r="B537" s="27"/>
      <c r="C537" s="27"/>
      <c r="D537" s="67"/>
      <c r="E537" s="56"/>
      <c r="F537" s="56"/>
      <c r="G537" s="56"/>
      <c r="H537" s="56"/>
      <c r="I537" s="56"/>
      <c r="J537" s="56"/>
      <c r="K537" s="56"/>
      <c r="L537" s="56"/>
      <c r="M537" s="56"/>
      <c r="N537" s="68"/>
      <c r="O537" s="56"/>
      <c r="P537" s="56"/>
      <c r="Q537" s="56"/>
      <c r="R537" s="56"/>
      <c r="S537" s="56"/>
      <c r="T537" s="56"/>
      <c r="U537" s="60"/>
    </row>
    <row r="538">
      <c r="A538" s="27"/>
      <c r="B538" s="27"/>
      <c r="C538" s="27"/>
      <c r="D538" s="67"/>
      <c r="E538" s="56"/>
      <c r="F538" s="56"/>
      <c r="G538" s="56"/>
      <c r="H538" s="56"/>
      <c r="I538" s="56"/>
      <c r="J538" s="56"/>
      <c r="K538" s="56"/>
      <c r="L538" s="56"/>
      <c r="M538" s="56"/>
      <c r="N538" s="68"/>
      <c r="O538" s="56"/>
      <c r="P538" s="56"/>
      <c r="Q538" s="56"/>
      <c r="R538" s="56"/>
      <c r="S538" s="56"/>
      <c r="T538" s="56"/>
      <c r="U538" s="60"/>
    </row>
    <row r="539">
      <c r="A539" s="27"/>
      <c r="B539" s="27"/>
      <c r="C539" s="27"/>
      <c r="D539" s="67"/>
      <c r="E539" s="56"/>
      <c r="F539" s="56"/>
      <c r="G539" s="56"/>
      <c r="H539" s="56"/>
      <c r="I539" s="56"/>
      <c r="J539" s="56"/>
      <c r="K539" s="56"/>
      <c r="L539" s="56"/>
      <c r="M539" s="56"/>
      <c r="N539" s="68"/>
      <c r="O539" s="56"/>
      <c r="P539" s="56"/>
      <c r="Q539" s="56"/>
      <c r="R539" s="56"/>
      <c r="S539" s="56"/>
      <c r="T539" s="56"/>
      <c r="U539" s="60"/>
    </row>
    <row r="540">
      <c r="A540" s="27"/>
      <c r="B540" s="27"/>
      <c r="C540" s="27"/>
      <c r="D540" s="67"/>
      <c r="E540" s="56"/>
      <c r="F540" s="56"/>
      <c r="G540" s="56"/>
      <c r="H540" s="56"/>
      <c r="I540" s="56"/>
      <c r="J540" s="56"/>
      <c r="K540" s="56"/>
      <c r="L540" s="56"/>
      <c r="M540" s="56"/>
      <c r="N540" s="68"/>
      <c r="O540" s="56"/>
      <c r="P540" s="56"/>
      <c r="Q540" s="56"/>
      <c r="R540" s="56"/>
      <c r="S540" s="56"/>
      <c r="T540" s="56"/>
      <c r="U540" s="60"/>
    </row>
    <row r="541">
      <c r="A541" s="27"/>
      <c r="B541" s="27"/>
      <c r="C541" s="27"/>
      <c r="D541" s="67"/>
      <c r="E541" s="56"/>
      <c r="F541" s="56"/>
      <c r="G541" s="56"/>
      <c r="H541" s="56"/>
      <c r="I541" s="56"/>
      <c r="J541" s="56"/>
      <c r="K541" s="56"/>
      <c r="L541" s="56"/>
      <c r="M541" s="56"/>
      <c r="N541" s="68"/>
      <c r="O541" s="56"/>
      <c r="P541" s="56"/>
      <c r="Q541" s="56"/>
      <c r="R541" s="56"/>
      <c r="S541" s="56"/>
      <c r="T541" s="56"/>
      <c r="U541" s="60"/>
    </row>
    <row r="542">
      <c r="A542" s="27"/>
      <c r="B542" s="27"/>
      <c r="C542" s="27"/>
      <c r="D542" s="67"/>
      <c r="E542" s="56"/>
      <c r="F542" s="56"/>
      <c r="G542" s="56"/>
      <c r="H542" s="56"/>
      <c r="I542" s="56"/>
      <c r="J542" s="56"/>
      <c r="K542" s="56"/>
      <c r="L542" s="56"/>
      <c r="M542" s="56"/>
      <c r="N542" s="68"/>
      <c r="O542" s="56"/>
      <c r="P542" s="56"/>
      <c r="Q542" s="56"/>
      <c r="R542" s="56"/>
      <c r="S542" s="56"/>
      <c r="T542" s="56"/>
      <c r="U542" s="60"/>
    </row>
    <row r="543">
      <c r="A543" s="27"/>
      <c r="B543" s="27"/>
      <c r="C543" s="27"/>
      <c r="D543" s="67"/>
      <c r="E543" s="56"/>
      <c r="F543" s="56"/>
      <c r="G543" s="56"/>
      <c r="H543" s="56"/>
      <c r="I543" s="56"/>
      <c r="J543" s="56"/>
      <c r="K543" s="56"/>
      <c r="L543" s="56"/>
      <c r="M543" s="56"/>
      <c r="N543" s="68"/>
      <c r="O543" s="56"/>
      <c r="P543" s="56"/>
      <c r="Q543" s="56"/>
      <c r="R543" s="56"/>
      <c r="S543" s="56"/>
      <c r="T543" s="56"/>
      <c r="U543" s="60"/>
    </row>
    <row r="544">
      <c r="A544" s="27"/>
      <c r="B544" s="27"/>
      <c r="C544" s="27"/>
      <c r="D544" s="67"/>
      <c r="E544" s="56"/>
      <c r="F544" s="56"/>
      <c r="G544" s="56"/>
      <c r="H544" s="56"/>
      <c r="I544" s="56"/>
      <c r="J544" s="56"/>
      <c r="K544" s="56"/>
      <c r="L544" s="56"/>
      <c r="M544" s="56"/>
      <c r="N544" s="68"/>
      <c r="O544" s="56"/>
      <c r="P544" s="56"/>
      <c r="Q544" s="56"/>
      <c r="R544" s="56"/>
      <c r="S544" s="56"/>
      <c r="T544" s="56"/>
      <c r="U544" s="60"/>
    </row>
    <row r="545">
      <c r="A545" s="27"/>
      <c r="B545" s="27"/>
      <c r="C545" s="27"/>
      <c r="D545" s="67"/>
      <c r="E545" s="56"/>
      <c r="F545" s="56"/>
      <c r="G545" s="56"/>
      <c r="H545" s="56"/>
      <c r="I545" s="56"/>
      <c r="J545" s="56"/>
      <c r="K545" s="56"/>
      <c r="L545" s="56"/>
      <c r="M545" s="56"/>
      <c r="N545" s="68"/>
      <c r="O545" s="56"/>
      <c r="P545" s="56"/>
      <c r="Q545" s="56"/>
      <c r="R545" s="56"/>
      <c r="S545" s="56"/>
      <c r="T545" s="56"/>
      <c r="U545" s="60"/>
    </row>
    <row r="546">
      <c r="A546" s="27"/>
      <c r="B546" s="27"/>
      <c r="C546" s="27"/>
      <c r="D546" s="67"/>
      <c r="E546" s="56"/>
      <c r="F546" s="56"/>
      <c r="G546" s="56"/>
      <c r="H546" s="56"/>
      <c r="I546" s="56"/>
      <c r="J546" s="56"/>
      <c r="K546" s="56"/>
      <c r="L546" s="56"/>
      <c r="M546" s="56"/>
      <c r="N546" s="68"/>
      <c r="O546" s="56"/>
      <c r="P546" s="56"/>
      <c r="Q546" s="56"/>
      <c r="R546" s="56"/>
      <c r="S546" s="56"/>
      <c r="T546" s="56"/>
      <c r="U546" s="60"/>
    </row>
    <row r="547">
      <c r="A547" s="27"/>
      <c r="B547" s="27"/>
      <c r="C547" s="27"/>
      <c r="D547" s="67"/>
      <c r="E547" s="56"/>
      <c r="F547" s="56"/>
      <c r="G547" s="56"/>
      <c r="H547" s="56"/>
      <c r="I547" s="56"/>
      <c r="J547" s="56"/>
      <c r="K547" s="56"/>
      <c r="L547" s="56"/>
      <c r="M547" s="56"/>
      <c r="N547" s="68"/>
      <c r="O547" s="56"/>
      <c r="P547" s="56"/>
      <c r="Q547" s="56"/>
      <c r="R547" s="56"/>
      <c r="S547" s="56"/>
      <c r="T547" s="56"/>
      <c r="U547" s="60"/>
    </row>
    <row r="548">
      <c r="A548" s="27"/>
      <c r="B548" s="27"/>
      <c r="C548" s="27"/>
      <c r="D548" s="67"/>
      <c r="E548" s="56"/>
      <c r="F548" s="56"/>
      <c r="G548" s="56"/>
      <c r="H548" s="56"/>
      <c r="I548" s="56"/>
      <c r="J548" s="56"/>
      <c r="K548" s="56"/>
      <c r="L548" s="56"/>
      <c r="M548" s="56"/>
      <c r="N548" s="68"/>
      <c r="O548" s="56"/>
      <c r="P548" s="56"/>
      <c r="Q548" s="56"/>
      <c r="R548" s="56"/>
      <c r="S548" s="56"/>
      <c r="T548" s="56"/>
      <c r="U548" s="60"/>
    </row>
    <row r="549">
      <c r="A549" s="27"/>
      <c r="B549" s="27"/>
      <c r="C549" s="27"/>
      <c r="D549" s="67"/>
      <c r="E549" s="56"/>
      <c r="F549" s="56"/>
      <c r="G549" s="56"/>
      <c r="H549" s="56"/>
      <c r="I549" s="56"/>
      <c r="J549" s="56"/>
      <c r="K549" s="56"/>
      <c r="L549" s="56"/>
      <c r="M549" s="56"/>
      <c r="N549" s="68"/>
      <c r="O549" s="56"/>
      <c r="P549" s="56"/>
      <c r="Q549" s="56"/>
      <c r="R549" s="56"/>
      <c r="S549" s="56"/>
      <c r="T549" s="56"/>
      <c r="U549" s="60"/>
    </row>
    <row r="550">
      <c r="A550" s="27"/>
      <c r="B550" s="27"/>
      <c r="C550" s="27"/>
      <c r="D550" s="67"/>
      <c r="E550" s="56"/>
      <c r="F550" s="56"/>
      <c r="G550" s="56"/>
      <c r="H550" s="56"/>
      <c r="I550" s="56"/>
      <c r="J550" s="56"/>
      <c r="K550" s="56"/>
      <c r="L550" s="56"/>
      <c r="M550" s="56"/>
      <c r="N550" s="68"/>
      <c r="O550" s="56"/>
      <c r="P550" s="56"/>
      <c r="Q550" s="56"/>
      <c r="R550" s="56"/>
      <c r="S550" s="56"/>
      <c r="T550" s="56"/>
      <c r="U550" s="60"/>
    </row>
    <row r="551">
      <c r="A551" s="27"/>
      <c r="B551" s="27"/>
      <c r="C551" s="27"/>
      <c r="D551" s="67"/>
      <c r="E551" s="56"/>
      <c r="F551" s="56"/>
      <c r="G551" s="56"/>
      <c r="H551" s="56"/>
      <c r="I551" s="56"/>
      <c r="J551" s="56"/>
      <c r="K551" s="56"/>
      <c r="L551" s="56"/>
      <c r="M551" s="56"/>
      <c r="N551" s="68"/>
      <c r="O551" s="56"/>
      <c r="P551" s="56"/>
      <c r="Q551" s="56"/>
      <c r="R551" s="56"/>
      <c r="S551" s="56"/>
      <c r="T551" s="56"/>
      <c r="U551" s="60"/>
    </row>
    <row r="552">
      <c r="A552" s="27"/>
      <c r="B552" s="27"/>
      <c r="C552" s="27"/>
      <c r="D552" s="67"/>
      <c r="E552" s="56"/>
      <c r="F552" s="56"/>
      <c r="G552" s="56"/>
      <c r="H552" s="56"/>
      <c r="I552" s="56"/>
      <c r="J552" s="56"/>
      <c r="K552" s="56"/>
      <c r="L552" s="56"/>
      <c r="M552" s="56"/>
      <c r="N552" s="68"/>
      <c r="O552" s="56"/>
      <c r="P552" s="56"/>
      <c r="Q552" s="56"/>
      <c r="R552" s="56"/>
      <c r="S552" s="56"/>
      <c r="T552" s="56"/>
      <c r="U552" s="60"/>
    </row>
    <row r="553">
      <c r="A553" s="27"/>
      <c r="B553" s="27"/>
      <c r="C553" s="27"/>
      <c r="D553" s="67"/>
      <c r="E553" s="56"/>
      <c r="F553" s="56"/>
      <c r="G553" s="56"/>
      <c r="H553" s="56"/>
      <c r="I553" s="56"/>
      <c r="J553" s="56"/>
      <c r="K553" s="56"/>
      <c r="L553" s="56"/>
      <c r="M553" s="56"/>
      <c r="N553" s="68"/>
      <c r="O553" s="56"/>
      <c r="P553" s="56"/>
      <c r="Q553" s="56"/>
      <c r="R553" s="56"/>
      <c r="S553" s="56"/>
      <c r="T553" s="56"/>
      <c r="U553" s="60"/>
    </row>
    <row r="554">
      <c r="A554" s="27"/>
      <c r="B554" s="27"/>
      <c r="C554" s="27"/>
      <c r="D554" s="67"/>
      <c r="E554" s="56"/>
      <c r="F554" s="56"/>
      <c r="G554" s="56"/>
      <c r="H554" s="56"/>
      <c r="I554" s="56"/>
      <c r="J554" s="56"/>
      <c r="K554" s="56"/>
      <c r="L554" s="56"/>
      <c r="M554" s="56"/>
      <c r="N554" s="68"/>
      <c r="O554" s="56"/>
      <c r="P554" s="56"/>
      <c r="Q554" s="56"/>
      <c r="R554" s="56"/>
      <c r="S554" s="56"/>
      <c r="T554" s="56"/>
      <c r="U554" s="60"/>
    </row>
    <row r="555">
      <c r="A555" s="27"/>
      <c r="B555" s="27"/>
      <c r="C555" s="27"/>
      <c r="D555" s="67"/>
      <c r="E555" s="56"/>
      <c r="F555" s="56"/>
      <c r="G555" s="56"/>
      <c r="H555" s="56"/>
      <c r="I555" s="56"/>
      <c r="J555" s="56"/>
      <c r="K555" s="56"/>
      <c r="L555" s="56"/>
      <c r="M555" s="56"/>
      <c r="N555" s="68"/>
      <c r="O555" s="56"/>
      <c r="P555" s="56"/>
      <c r="Q555" s="56"/>
      <c r="R555" s="56"/>
      <c r="S555" s="56"/>
      <c r="T555" s="56"/>
      <c r="U555" s="60"/>
    </row>
    <row r="556">
      <c r="A556" s="27"/>
      <c r="B556" s="27"/>
      <c r="C556" s="27"/>
      <c r="D556" s="67"/>
      <c r="E556" s="56"/>
      <c r="F556" s="56"/>
      <c r="G556" s="56"/>
      <c r="H556" s="56"/>
      <c r="I556" s="56"/>
      <c r="J556" s="56"/>
      <c r="K556" s="56"/>
      <c r="L556" s="56"/>
      <c r="M556" s="56"/>
      <c r="N556" s="68"/>
      <c r="O556" s="56"/>
      <c r="P556" s="56"/>
      <c r="Q556" s="56"/>
      <c r="R556" s="56"/>
      <c r="S556" s="56"/>
      <c r="T556" s="56"/>
      <c r="U556" s="60"/>
    </row>
    <row r="557">
      <c r="A557" s="27"/>
      <c r="B557" s="27"/>
      <c r="C557" s="27"/>
      <c r="D557" s="67"/>
      <c r="E557" s="56"/>
      <c r="F557" s="56"/>
      <c r="G557" s="56"/>
      <c r="H557" s="56"/>
      <c r="I557" s="56"/>
      <c r="J557" s="56"/>
      <c r="K557" s="56"/>
      <c r="L557" s="56"/>
      <c r="M557" s="56"/>
      <c r="N557" s="68"/>
      <c r="O557" s="56"/>
      <c r="P557" s="56"/>
      <c r="Q557" s="56"/>
      <c r="R557" s="56"/>
      <c r="S557" s="56"/>
      <c r="T557" s="56"/>
      <c r="U557" s="60"/>
    </row>
    <row r="558">
      <c r="A558" s="27"/>
      <c r="B558" s="27"/>
      <c r="C558" s="27"/>
      <c r="D558" s="67"/>
      <c r="E558" s="56"/>
      <c r="F558" s="56"/>
      <c r="G558" s="56"/>
      <c r="H558" s="56"/>
      <c r="I558" s="56"/>
      <c r="J558" s="56"/>
      <c r="K558" s="56"/>
      <c r="L558" s="56"/>
      <c r="M558" s="56"/>
      <c r="N558" s="68"/>
      <c r="O558" s="56"/>
      <c r="P558" s="56"/>
      <c r="Q558" s="56"/>
      <c r="R558" s="56"/>
      <c r="S558" s="56"/>
      <c r="T558" s="56"/>
      <c r="U558" s="60"/>
    </row>
    <row r="559">
      <c r="A559" s="27"/>
      <c r="B559" s="27"/>
      <c r="C559" s="27"/>
      <c r="D559" s="67"/>
      <c r="E559" s="56"/>
      <c r="F559" s="56"/>
      <c r="G559" s="56"/>
      <c r="H559" s="56"/>
      <c r="I559" s="56"/>
      <c r="J559" s="56"/>
      <c r="K559" s="56"/>
      <c r="L559" s="56"/>
      <c r="M559" s="56"/>
      <c r="N559" s="68"/>
      <c r="O559" s="56"/>
      <c r="P559" s="56"/>
      <c r="Q559" s="56"/>
      <c r="R559" s="56"/>
      <c r="S559" s="56"/>
      <c r="T559" s="56"/>
      <c r="U559" s="60"/>
    </row>
    <row r="560">
      <c r="A560" s="27"/>
      <c r="B560" s="27"/>
      <c r="C560" s="27"/>
      <c r="D560" s="67"/>
      <c r="E560" s="56"/>
      <c r="F560" s="56"/>
      <c r="G560" s="56"/>
      <c r="H560" s="56"/>
      <c r="I560" s="56"/>
      <c r="J560" s="56"/>
      <c r="K560" s="56"/>
      <c r="L560" s="56"/>
      <c r="M560" s="56"/>
      <c r="N560" s="68"/>
      <c r="O560" s="56"/>
      <c r="P560" s="56"/>
      <c r="Q560" s="56"/>
      <c r="R560" s="56"/>
      <c r="S560" s="56"/>
      <c r="T560" s="56"/>
      <c r="U560" s="60"/>
    </row>
    <row r="561">
      <c r="A561" s="27"/>
      <c r="B561" s="27"/>
      <c r="C561" s="27"/>
      <c r="D561" s="67"/>
      <c r="E561" s="56"/>
      <c r="F561" s="56"/>
      <c r="G561" s="56"/>
      <c r="H561" s="56"/>
      <c r="I561" s="56"/>
      <c r="J561" s="56"/>
      <c r="K561" s="56"/>
      <c r="L561" s="56"/>
      <c r="M561" s="56"/>
      <c r="N561" s="68"/>
      <c r="O561" s="56"/>
      <c r="P561" s="56"/>
      <c r="Q561" s="56"/>
      <c r="R561" s="56"/>
      <c r="S561" s="56"/>
      <c r="T561" s="56"/>
      <c r="U561" s="60"/>
    </row>
    <row r="562">
      <c r="A562" s="27"/>
      <c r="B562" s="27"/>
      <c r="C562" s="27"/>
      <c r="D562" s="67"/>
      <c r="E562" s="56"/>
      <c r="F562" s="56"/>
      <c r="G562" s="56"/>
      <c r="H562" s="56"/>
      <c r="I562" s="56"/>
      <c r="J562" s="56"/>
      <c r="K562" s="56"/>
      <c r="L562" s="56"/>
      <c r="M562" s="56"/>
      <c r="N562" s="68"/>
      <c r="O562" s="56"/>
      <c r="P562" s="56"/>
      <c r="Q562" s="56"/>
      <c r="R562" s="56"/>
      <c r="S562" s="56"/>
      <c r="T562" s="56"/>
      <c r="U562" s="60"/>
    </row>
    <row r="563">
      <c r="A563" s="27"/>
      <c r="B563" s="27"/>
      <c r="C563" s="27"/>
      <c r="D563" s="67"/>
      <c r="E563" s="56"/>
      <c r="F563" s="56"/>
      <c r="G563" s="56"/>
      <c r="H563" s="56"/>
      <c r="I563" s="56"/>
      <c r="J563" s="56"/>
      <c r="K563" s="56"/>
      <c r="L563" s="56"/>
      <c r="M563" s="56"/>
      <c r="N563" s="68"/>
      <c r="O563" s="56"/>
      <c r="P563" s="56"/>
      <c r="Q563" s="56"/>
      <c r="R563" s="56"/>
      <c r="S563" s="56"/>
      <c r="T563" s="56"/>
      <c r="U563" s="60"/>
    </row>
    <row r="564">
      <c r="A564" s="27"/>
      <c r="B564" s="27"/>
      <c r="C564" s="27"/>
      <c r="D564" s="67"/>
      <c r="E564" s="56"/>
      <c r="F564" s="56"/>
      <c r="G564" s="56"/>
      <c r="H564" s="56"/>
      <c r="I564" s="56"/>
      <c r="J564" s="56"/>
      <c r="K564" s="56"/>
      <c r="L564" s="56"/>
      <c r="M564" s="56"/>
      <c r="N564" s="68"/>
      <c r="O564" s="56"/>
      <c r="P564" s="56"/>
      <c r="Q564" s="56"/>
      <c r="R564" s="56"/>
      <c r="S564" s="56"/>
      <c r="T564" s="56"/>
      <c r="U564" s="60"/>
    </row>
    <row r="565">
      <c r="A565" s="27"/>
      <c r="B565" s="27"/>
      <c r="C565" s="27"/>
      <c r="D565" s="67"/>
      <c r="E565" s="56"/>
      <c r="F565" s="56"/>
      <c r="G565" s="56"/>
      <c r="H565" s="56"/>
      <c r="I565" s="56"/>
      <c r="J565" s="56"/>
      <c r="K565" s="56"/>
      <c r="L565" s="56"/>
      <c r="M565" s="56"/>
      <c r="N565" s="68"/>
      <c r="O565" s="56"/>
      <c r="P565" s="56"/>
      <c r="Q565" s="56"/>
      <c r="R565" s="56"/>
      <c r="S565" s="56"/>
      <c r="T565" s="56"/>
      <c r="U565" s="60"/>
    </row>
    <row r="566">
      <c r="A566" s="27"/>
      <c r="B566" s="27"/>
      <c r="C566" s="27"/>
      <c r="D566" s="67"/>
      <c r="E566" s="56"/>
      <c r="F566" s="56"/>
      <c r="G566" s="56"/>
      <c r="H566" s="56"/>
      <c r="I566" s="56"/>
      <c r="J566" s="56"/>
      <c r="K566" s="56"/>
      <c r="L566" s="56"/>
      <c r="M566" s="56"/>
      <c r="N566" s="68"/>
      <c r="O566" s="56"/>
      <c r="P566" s="56"/>
      <c r="Q566" s="56"/>
      <c r="R566" s="56"/>
      <c r="S566" s="56"/>
      <c r="T566" s="56"/>
      <c r="U566" s="60"/>
    </row>
    <row r="567">
      <c r="A567" s="27"/>
      <c r="B567" s="27"/>
      <c r="C567" s="27"/>
      <c r="D567" s="67"/>
      <c r="E567" s="56"/>
      <c r="F567" s="56"/>
      <c r="G567" s="56"/>
      <c r="H567" s="56"/>
      <c r="I567" s="56"/>
      <c r="J567" s="56"/>
      <c r="K567" s="56"/>
      <c r="L567" s="56"/>
      <c r="M567" s="56"/>
      <c r="N567" s="68"/>
      <c r="O567" s="56"/>
      <c r="P567" s="56"/>
      <c r="Q567" s="56"/>
      <c r="R567" s="56"/>
      <c r="S567" s="56"/>
      <c r="T567" s="56"/>
      <c r="U567" s="60"/>
    </row>
    <row r="568">
      <c r="A568" s="27"/>
      <c r="B568" s="27"/>
      <c r="C568" s="27"/>
      <c r="D568" s="67"/>
      <c r="E568" s="56"/>
      <c r="F568" s="56"/>
      <c r="G568" s="56"/>
      <c r="H568" s="56"/>
      <c r="I568" s="56"/>
      <c r="J568" s="56"/>
      <c r="K568" s="56"/>
      <c r="L568" s="56"/>
      <c r="M568" s="56"/>
      <c r="N568" s="68"/>
      <c r="O568" s="56"/>
      <c r="P568" s="56"/>
      <c r="Q568" s="56"/>
      <c r="R568" s="56"/>
      <c r="S568" s="56"/>
      <c r="T568" s="56"/>
      <c r="U568" s="60"/>
    </row>
    <row r="569">
      <c r="A569" s="27"/>
      <c r="B569" s="27"/>
      <c r="C569" s="27"/>
      <c r="D569" s="67"/>
      <c r="E569" s="56"/>
      <c r="F569" s="56"/>
      <c r="G569" s="56"/>
      <c r="H569" s="56"/>
      <c r="I569" s="56"/>
      <c r="J569" s="56"/>
      <c r="K569" s="56"/>
      <c r="L569" s="56"/>
      <c r="M569" s="56"/>
      <c r="N569" s="68"/>
      <c r="O569" s="56"/>
      <c r="P569" s="56"/>
      <c r="Q569" s="56"/>
      <c r="R569" s="56"/>
      <c r="S569" s="56"/>
      <c r="T569" s="56"/>
      <c r="U569" s="60"/>
    </row>
    <row r="570">
      <c r="A570" s="27"/>
      <c r="B570" s="27"/>
      <c r="C570" s="27"/>
      <c r="D570" s="67"/>
      <c r="E570" s="56"/>
      <c r="F570" s="56"/>
      <c r="G570" s="56"/>
      <c r="H570" s="56"/>
      <c r="I570" s="56"/>
      <c r="J570" s="56"/>
      <c r="K570" s="56"/>
      <c r="L570" s="56"/>
      <c r="M570" s="56"/>
      <c r="N570" s="68"/>
      <c r="O570" s="56"/>
      <c r="P570" s="56"/>
      <c r="Q570" s="56"/>
      <c r="R570" s="56"/>
      <c r="S570" s="56"/>
      <c r="T570" s="56"/>
      <c r="U570" s="60"/>
    </row>
    <row r="571">
      <c r="A571" s="27"/>
      <c r="B571" s="27"/>
      <c r="C571" s="27"/>
      <c r="D571" s="67"/>
      <c r="E571" s="56"/>
      <c r="F571" s="56"/>
      <c r="G571" s="56"/>
      <c r="H571" s="56"/>
      <c r="I571" s="56"/>
      <c r="J571" s="56"/>
      <c r="K571" s="56"/>
      <c r="L571" s="56"/>
      <c r="M571" s="56"/>
      <c r="N571" s="68"/>
      <c r="O571" s="56"/>
      <c r="P571" s="56"/>
      <c r="Q571" s="56"/>
      <c r="R571" s="56"/>
      <c r="S571" s="56"/>
      <c r="T571" s="56"/>
      <c r="U571" s="60"/>
    </row>
    <row r="572">
      <c r="A572" s="27"/>
      <c r="B572" s="27"/>
      <c r="C572" s="27"/>
      <c r="D572" s="67"/>
      <c r="E572" s="56"/>
      <c r="F572" s="56"/>
      <c r="G572" s="56"/>
      <c r="H572" s="56"/>
      <c r="I572" s="56"/>
      <c r="J572" s="56"/>
      <c r="K572" s="56"/>
      <c r="L572" s="56"/>
      <c r="M572" s="56"/>
      <c r="N572" s="68"/>
      <c r="O572" s="56"/>
      <c r="P572" s="56"/>
      <c r="Q572" s="56"/>
      <c r="R572" s="56"/>
      <c r="S572" s="56"/>
      <c r="T572" s="56"/>
      <c r="U572" s="60"/>
    </row>
    <row r="573">
      <c r="A573" s="27"/>
      <c r="B573" s="27"/>
      <c r="C573" s="27"/>
      <c r="D573" s="67"/>
      <c r="E573" s="56"/>
      <c r="F573" s="56"/>
      <c r="G573" s="56"/>
      <c r="H573" s="56"/>
      <c r="I573" s="56"/>
      <c r="J573" s="56"/>
      <c r="K573" s="56"/>
      <c r="L573" s="56"/>
      <c r="M573" s="56"/>
      <c r="N573" s="68"/>
      <c r="O573" s="56"/>
      <c r="P573" s="56"/>
      <c r="Q573" s="56"/>
      <c r="R573" s="56"/>
      <c r="S573" s="56"/>
      <c r="T573" s="56"/>
      <c r="U573" s="60"/>
    </row>
    <row r="574">
      <c r="A574" s="27"/>
      <c r="B574" s="27"/>
      <c r="C574" s="27"/>
      <c r="D574" s="67"/>
      <c r="E574" s="56"/>
      <c r="F574" s="56"/>
      <c r="G574" s="56"/>
      <c r="H574" s="56"/>
      <c r="I574" s="56"/>
      <c r="J574" s="56"/>
      <c r="K574" s="56"/>
      <c r="L574" s="56"/>
      <c r="M574" s="56"/>
      <c r="N574" s="68"/>
      <c r="O574" s="56"/>
      <c r="P574" s="56"/>
      <c r="Q574" s="56"/>
      <c r="R574" s="56"/>
      <c r="S574" s="56"/>
      <c r="T574" s="56"/>
      <c r="U574" s="60"/>
    </row>
    <row r="575">
      <c r="A575" s="27"/>
      <c r="B575" s="27"/>
      <c r="C575" s="27"/>
      <c r="D575" s="67"/>
      <c r="E575" s="56"/>
      <c r="F575" s="56"/>
      <c r="G575" s="56"/>
      <c r="H575" s="56"/>
      <c r="I575" s="56"/>
      <c r="J575" s="56"/>
      <c r="K575" s="56"/>
      <c r="L575" s="56"/>
      <c r="M575" s="56"/>
      <c r="N575" s="68"/>
      <c r="O575" s="56"/>
      <c r="P575" s="56"/>
      <c r="Q575" s="56"/>
      <c r="R575" s="56"/>
      <c r="S575" s="56"/>
      <c r="T575" s="56"/>
      <c r="U575" s="60"/>
    </row>
    <row r="576">
      <c r="A576" s="27"/>
      <c r="B576" s="27"/>
      <c r="C576" s="27"/>
      <c r="D576" s="67"/>
      <c r="E576" s="56"/>
      <c r="F576" s="56"/>
      <c r="G576" s="56"/>
      <c r="H576" s="56"/>
      <c r="I576" s="56"/>
      <c r="J576" s="56"/>
      <c r="K576" s="56"/>
      <c r="L576" s="56"/>
      <c r="M576" s="56"/>
      <c r="N576" s="68"/>
      <c r="O576" s="56"/>
      <c r="P576" s="56"/>
      <c r="Q576" s="56"/>
      <c r="R576" s="56"/>
      <c r="S576" s="56"/>
      <c r="T576" s="56"/>
      <c r="U576" s="60"/>
    </row>
    <row r="577">
      <c r="A577" s="27"/>
      <c r="B577" s="27"/>
      <c r="C577" s="27"/>
      <c r="D577" s="67"/>
      <c r="E577" s="56"/>
      <c r="F577" s="56"/>
      <c r="G577" s="56"/>
      <c r="H577" s="56"/>
      <c r="I577" s="56"/>
      <c r="J577" s="56"/>
      <c r="K577" s="56"/>
      <c r="L577" s="56"/>
      <c r="M577" s="56"/>
      <c r="N577" s="68"/>
      <c r="O577" s="56"/>
      <c r="P577" s="56"/>
      <c r="Q577" s="56"/>
      <c r="R577" s="56"/>
      <c r="S577" s="56"/>
      <c r="T577" s="56"/>
      <c r="U577" s="60"/>
    </row>
    <row r="578">
      <c r="A578" s="27"/>
      <c r="B578" s="27"/>
      <c r="C578" s="27"/>
      <c r="D578" s="67"/>
      <c r="E578" s="56"/>
      <c r="F578" s="56"/>
      <c r="G578" s="56"/>
      <c r="H578" s="56"/>
      <c r="I578" s="56"/>
      <c r="J578" s="56"/>
      <c r="K578" s="56"/>
      <c r="L578" s="56"/>
      <c r="M578" s="56"/>
      <c r="N578" s="68"/>
      <c r="O578" s="56"/>
      <c r="P578" s="56"/>
      <c r="Q578" s="56"/>
      <c r="R578" s="56"/>
      <c r="S578" s="56"/>
      <c r="T578" s="56"/>
      <c r="U578" s="60"/>
    </row>
    <row r="579">
      <c r="A579" s="27"/>
      <c r="B579" s="27"/>
      <c r="C579" s="27"/>
      <c r="D579" s="67"/>
      <c r="E579" s="56"/>
      <c r="F579" s="56"/>
      <c r="G579" s="56"/>
      <c r="H579" s="56"/>
      <c r="I579" s="56"/>
      <c r="J579" s="56"/>
      <c r="K579" s="56"/>
      <c r="L579" s="56"/>
      <c r="M579" s="56"/>
      <c r="N579" s="68"/>
      <c r="O579" s="56"/>
      <c r="P579" s="56"/>
      <c r="Q579" s="56"/>
      <c r="R579" s="56"/>
      <c r="S579" s="56"/>
      <c r="T579" s="56"/>
      <c r="U579" s="60"/>
    </row>
    <row r="580">
      <c r="A580" s="27"/>
      <c r="B580" s="27"/>
      <c r="C580" s="27"/>
      <c r="D580" s="67"/>
      <c r="E580" s="56"/>
      <c r="F580" s="56"/>
      <c r="G580" s="56"/>
      <c r="H580" s="56"/>
      <c r="I580" s="56"/>
      <c r="J580" s="56"/>
      <c r="K580" s="56"/>
      <c r="L580" s="56"/>
      <c r="M580" s="56"/>
      <c r="N580" s="68"/>
      <c r="O580" s="56"/>
      <c r="P580" s="56"/>
      <c r="Q580" s="56"/>
      <c r="R580" s="56"/>
      <c r="S580" s="56"/>
      <c r="T580" s="56"/>
      <c r="U580" s="60"/>
    </row>
    <row r="581">
      <c r="A581" s="27"/>
      <c r="B581" s="27"/>
      <c r="C581" s="27"/>
      <c r="D581" s="67"/>
      <c r="E581" s="56"/>
      <c r="F581" s="56"/>
      <c r="G581" s="56"/>
      <c r="H581" s="56"/>
      <c r="I581" s="56"/>
      <c r="J581" s="56"/>
      <c r="K581" s="56"/>
      <c r="L581" s="56"/>
      <c r="M581" s="56"/>
      <c r="N581" s="68"/>
      <c r="O581" s="56"/>
      <c r="P581" s="56"/>
      <c r="Q581" s="56"/>
      <c r="R581" s="56"/>
      <c r="S581" s="56"/>
      <c r="T581" s="56"/>
      <c r="U581" s="60"/>
    </row>
    <row r="582">
      <c r="A582" s="27"/>
      <c r="B582" s="27"/>
      <c r="C582" s="27"/>
      <c r="D582" s="67"/>
      <c r="E582" s="56"/>
      <c r="F582" s="56"/>
      <c r="G582" s="56"/>
      <c r="H582" s="56"/>
      <c r="I582" s="56"/>
      <c r="J582" s="56"/>
      <c r="K582" s="56"/>
      <c r="L582" s="56"/>
      <c r="M582" s="56"/>
      <c r="N582" s="68"/>
      <c r="O582" s="56"/>
      <c r="P582" s="56"/>
      <c r="Q582" s="56"/>
      <c r="R582" s="56"/>
      <c r="S582" s="56"/>
      <c r="T582" s="56"/>
      <c r="U582" s="60"/>
    </row>
    <row r="583">
      <c r="A583" s="27"/>
      <c r="B583" s="27"/>
      <c r="C583" s="27"/>
      <c r="D583" s="67"/>
      <c r="E583" s="56"/>
      <c r="F583" s="56"/>
      <c r="G583" s="56"/>
      <c r="H583" s="56"/>
      <c r="I583" s="56"/>
      <c r="J583" s="56"/>
      <c r="K583" s="56"/>
      <c r="L583" s="56"/>
      <c r="M583" s="56"/>
      <c r="N583" s="68"/>
      <c r="O583" s="56"/>
      <c r="P583" s="56"/>
      <c r="Q583" s="56"/>
      <c r="R583" s="56"/>
      <c r="S583" s="56"/>
      <c r="T583" s="56"/>
      <c r="U583" s="60"/>
    </row>
    <row r="584">
      <c r="A584" s="27"/>
      <c r="B584" s="27"/>
      <c r="C584" s="27"/>
      <c r="D584" s="67"/>
      <c r="E584" s="56"/>
      <c r="F584" s="56"/>
      <c r="G584" s="56"/>
      <c r="H584" s="56"/>
      <c r="I584" s="56"/>
      <c r="J584" s="56"/>
      <c r="K584" s="56"/>
      <c r="L584" s="56"/>
      <c r="M584" s="56"/>
      <c r="N584" s="68"/>
      <c r="O584" s="56"/>
      <c r="P584" s="56"/>
      <c r="Q584" s="56"/>
      <c r="R584" s="56"/>
      <c r="S584" s="56"/>
      <c r="T584" s="56"/>
      <c r="U584" s="60"/>
    </row>
    <row r="585">
      <c r="A585" s="27"/>
      <c r="B585" s="27"/>
      <c r="C585" s="27"/>
      <c r="D585" s="67"/>
      <c r="E585" s="56"/>
      <c r="F585" s="56"/>
      <c r="G585" s="56"/>
      <c r="H585" s="56"/>
      <c r="I585" s="56"/>
      <c r="J585" s="56"/>
      <c r="K585" s="56"/>
      <c r="L585" s="56"/>
      <c r="M585" s="56"/>
      <c r="N585" s="68"/>
      <c r="O585" s="56"/>
      <c r="P585" s="56"/>
      <c r="Q585" s="56"/>
      <c r="R585" s="56"/>
      <c r="S585" s="56"/>
      <c r="T585" s="56"/>
      <c r="U585" s="60"/>
    </row>
    <row r="586">
      <c r="A586" s="27"/>
      <c r="B586" s="27"/>
      <c r="C586" s="27"/>
      <c r="D586" s="27"/>
      <c r="E586" s="27"/>
      <c r="F586" s="27"/>
      <c r="G586" s="27"/>
      <c r="H586" s="27"/>
      <c r="I586" s="27"/>
      <c r="J586" s="27"/>
      <c r="K586" s="27"/>
      <c r="L586" s="27"/>
      <c r="M586" s="27"/>
      <c r="N586" s="69"/>
      <c r="O586" s="27"/>
      <c r="P586" s="27"/>
      <c r="Q586" s="27"/>
      <c r="R586" s="27"/>
      <c r="S586" s="27"/>
      <c r="T586" s="27"/>
    </row>
    <row r="587">
      <c r="A587" s="27"/>
      <c r="B587" s="27"/>
      <c r="C587" s="27"/>
      <c r="D587" s="27"/>
      <c r="E587" s="27"/>
      <c r="F587" s="27"/>
      <c r="G587" s="27"/>
      <c r="H587" s="27"/>
      <c r="I587" s="27"/>
      <c r="J587" s="27"/>
      <c r="K587" s="27"/>
      <c r="L587" s="27"/>
      <c r="M587" s="27"/>
      <c r="N587" s="69"/>
      <c r="O587" s="27"/>
      <c r="P587" s="27"/>
      <c r="Q587" s="27"/>
      <c r="R587" s="27"/>
      <c r="S587" s="27"/>
      <c r="T587" s="27"/>
    </row>
    <row r="588">
      <c r="A588" s="27"/>
      <c r="B588" s="27"/>
      <c r="C588" s="27"/>
      <c r="D588" s="27"/>
      <c r="E588" s="27"/>
      <c r="F588" s="27"/>
      <c r="G588" s="27"/>
      <c r="H588" s="27"/>
      <c r="I588" s="27"/>
      <c r="J588" s="27"/>
      <c r="K588" s="27"/>
      <c r="L588" s="27"/>
      <c r="M588" s="27"/>
      <c r="N588" s="69"/>
      <c r="O588" s="27"/>
      <c r="P588" s="27"/>
      <c r="Q588" s="27"/>
      <c r="R588" s="27"/>
      <c r="S588" s="27"/>
      <c r="T588" s="27"/>
    </row>
    <row r="589">
      <c r="A589" s="27"/>
      <c r="B589" s="27"/>
      <c r="C589" s="27"/>
      <c r="D589" s="27"/>
      <c r="E589" s="27"/>
      <c r="F589" s="27"/>
      <c r="G589" s="27"/>
      <c r="H589" s="27"/>
      <c r="I589" s="27"/>
      <c r="J589" s="27"/>
      <c r="K589" s="27"/>
      <c r="L589" s="27"/>
      <c r="M589" s="27"/>
      <c r="N589" s="69"/>
      <c r="O589" s="27"/>
      <c r="P589" s="27"/>
      <c r="Q589" s="27"/>
      <c r="R589" s="27"/>
      <c r="S589" s="27"/>
      <c r="T589" s="27"/>
    </row>
    <row r="590">
      <c r="A590" s="27"/>
      <c r="B590" s="27"/>
      <c r="C590" s="27"/>
      <c r="D590" s="27"/>
      <c r="E590" s="27"/>
      <c r="F590" s="27"/>
      <c r="G590" s="27"/>
      <c r="H590" s="27"/>
      <c r="I590" s="27"/>
      <c r="J590" s="27"/>
      <c r="K590" s="27"/>
      <c r="L590" s="27"/>
      <c r="M590" s="27"/>
      <c r="N590" s="69"/>
      <c r="O590" s="27"/>
      <c r="P590" s="27"/>
      <c r="Q590" s="27"/>
      <c r="R590" s="27"/>
      <c r="S590" s="27"/>
      <c r="T590" s="27"/>
    </row>
    <row r="591">
      <c r="A591" s="27"/>
      <c r="B591" s="27"/>
      <c r="C591" s="27"/>
      <c r="D591" s="27"/>
      <c r="E591" s="27"/>
      <c r="F591" s="27"/>
      <c r="G591" s="27"/>
      <c r="H591" s="27"/>
      <c r="I591" s="27"/>
      <c r="J591" s="27"/>
      <c r="K591" s="27"/>
      <c r="L591" s="27"/>
      <c r="M591" s="27"/>
      <c r="N591" s="69"/>
      <c r="O591" s="27"/>
      <c r="P591" s="27"/>
      <c r="Q591" s="27"/>
      <c r="R591" s="27"/>
      <c r="S591" s="27"/>
      <c r="T591" s="27"/>
    </row>
    <row r="592">
      <c r="A592" s="27"/>
      <c r="B592" s="27"/>
      <c r="C592" s="27"/>
      <c r="D592" s="27"/>
      <c r="E592" s="27"/>
      <c r="F592" s="27"/>
      <c r="G592" s="27"/>
      <c r="H592" s="27"/>
      <c r="I592" s="27"/>
      <c r="J592" s="27"/>
      <c r="K592" s="27"/>
      <c r="L592" s="27"/>
      <c r="M592" s="27"/>
      <c r="N592" s="69"/>
      <c r="O592" s="27"/>
      <c r="P592" s="27"/>
      <c r="Q592" s="27"/>
      <c r="R592" s="27"/>
      <c r="S592" s="27"/>
      <c r="T592" s="27"/>
    </row>
    <row r="593">
      <c r="A593" s="27"/>
      <c r="B593" s="27"/>
      <c r="C593" s="27"/>
      <c r="D593" s="27"/>
      <c r="E593" s="27"/>
      <c r="F593" s="27"/>
      <c r="G593" s="27"/>
      <c r="H593" s="27"/>
      <c r="I593" s="27"/>
      <c r="J593" s="27"/>
      <c r="K593" s="27"/>
      <c r="L593" s="27"/>
      <c r="M593" s="27"/>
      <c r="N593" s="69"/>
      <c r="O593" s="27"/>
      <c r="P593" s="27"/>
      <c r="Q593" s="27"/>
      <c r="R593" s="27"/>
      <c r="S593" s="27"/>
      <c r="T593" s="27"/>
    </row>
    <row r="594">
      <c r="A594" s="27"/>
      <c r="B594" s="27"/>
      <c r="C594" s="27"/>
      <c r="D594" s="27"/>
      <c r="E594" s="27"/>
      <c r="F594" s="27"/>
      <c r="G594" s="27"/>
      <c r="H594" s="27"/>
      <c r="I594" s="27"/>
      <c r="J594" s="27"/>
      <c r="K594" s="27"/>
      <c r="L594" s="27"/>
      <c r="M594" s="27"/>
      <c r="N594" s="69"/>
      <c r="O594" s="27"/>
      <c r="P594" s="27"/>
      <c r="Q594" s="27"/>
      <c r="R594" s="27"/>
      <c r="S594" s="27"/>
      <c r="T594" s="27"/>
    </row>
    <row r="595">
      <c r="A595" s="27"/>
      <c r="B595" s="27"/>
      <c r="C595" s="27"/>
      <c r="D595" s="27"/>
      <c r="E595" s="27"/>
      <c r="F595" s="27"/>
      <c r="G595" s="27"/>
      <c r="H595" s="27"/>
      <c r="I595" s="27"/>
      <c r="J595" s="27"/>
      <c r="K595" s="27"/>
      <c r="L595" s="27"/>
      <c r="M595" s="27"/>
      <c r="N595" s="69"/>
      <c r="O595" s="27"/>
      <c r="P595" s="27"/>
      <c r="Q595" s="27"/>
      <c r="R595" s="27"/>
      <c r="S595" s="27"/>
      <c r="T595" s="27"/>
    </row>
    <row r="596">
      <c r="A596" s="27"/>
      <c r="B596" s="27"/>
      <c r="C596" s="27"/>
      <c r="D596" s="27"/>
      <c r="E596" s="27"/>
      <c r="F596" s="27"/>
      <c r="G596" s="27"/>
      <c r="H596" s="27"/>
      <c r="I596" s="27"/>
      <c r="J596" s="27"/>
      <c r="K596" s="27"/>
      <c r="L596" s="27"/>
      <c r="M596" s="27"/>
      <c r="N596" s="69"/>
      <c r="O596" s="27"/>
      <c r="P596" s="27"/>
      <c r="Q596" s="27"/>
      <c r="R596" s="27"/>
      <c r="S596" s="27"/>
      <c r="T596" s="27"/>
    </row>
    <row r="597">
      <c r="A597" s="27"/>
      <c r="B597" s="27"/>
      <c r="C597" s="27"/>
      <c r="D597" s="27"/>
      <c r="E597" s="27"/>
      <c r="F597" s="27"/>
      <c r="G597" s="27"/>
      <c r="H597" s="27"/>
      <c r="I597" s="27"/>
      <c r="J597" s="27"/>
      <c r="K597" s="27"/>
      <c r="L597" s="27"/>
      <c r="M597" s="27"/>
      <c r="N597" s="69"/>
      <c r="O597" s="27"/>
      <c r="P597" s="27"/>
      <c r="Q597" s="27"/>
      <c r="R597" s="27"/>
      <c r="S597" s="27"/>
      <c r="T597" s="27"/>
    </row>
    <row r="598">
      <c r="A598" s="27"/>
      <c r="B598" s="27"/>
      <c r="C598" s="27"/>
      <c r="D598" s="27"/>
      <c r="E598" s="27"/>
      <c r="F598" s="27"/>
      <c r="G598" s="27"/>
      <c r="H598" s="27"/>
      <c r="I598" s="27"/>
      <c r="J598" s="27"/>
      <c r="K598" s="27"/>
      <c r="L598" s="27"/>
      <c r="M598" s="27"/>
      <c r="N598" s="69"/>
      <c r="O598" s="27"/>
      <c r="P598" s="27"/>
      <c r="Q598" s="27"/>
      <c r="R598" s="27"/>
      <c r="S598" s="27"/>
      <c r="T598" s="27"/>
    </row>
    <row r="599">
      <c r="A599" s="27"/>
      <c r="B599" s="27"/>
      <c r="C599" s="27"/>
      <c r="D599" s="27"/>
      <c r="E599" s="27"/>
      <c r="F599" s="27"/>
      <c r="G599" s="27"/>
      <c r="H599" s="27"/>
      <c r="I599" s="27"/>
      <c r="J599" s="27"/>
      <c r="K599" s="27"/>
      <c r="L599" s="27"/>
      <c r="M599" s="27"/>
      <c r="N599" s="69"/>
      <c r="O599" s="27"/>
      <c r="P599" s="27"/>
      <c r="Q599" s="27"/>
      <c r="R599" s="27"/>
      <c r="S599" s="27"/>
      <c r="T599" s="27"/>
    </row>
    <row r="600">
      <c r="A600" s="27"/>
      <c r="B600" s="27"/>
      <c r="C600" s="27"/>
      <c r="D600" s="27"/>
      <c r="E600" s="27"/>
      <c r="F600" s="27"/>
      <c r="G600" s="27"/>
      <c r="H600" s="27"/>
      <c r="I600" s="27"/>
      <c r="J600" s="27"/>
      <c r="K600" s="27"/>
      <c r="L600" s="27"/>
      <c r="M600" s="27"/>
      <c r="N600" s="69"/>
      <c r="O600" s="27"/>
      <c r="P600" s="27"/>
      <c r="Q600" s="27"/>
      <c r="R600" s="27"/>
      <c r="S600" s="27"/>
      <c r="T600" s="27"/>
    </row>
    <row r="601">
      <c r="A601" s="27"/>
      <c r="B601" s="27"/>
      <c r="C601" s="27"/>
      <c r="D601" s="27"/>
      <c r="E601" s="27"/>
      <c r="F601" s="27"/>
      <c r="G601" s="27"/>
      <c r="H601" s="27"/>
      <c r="I601" s="27"/>
      <c r="J601" s="27"/>
      <c r="K601" s="27"/>
      <c r="L601" s="27"/>
      <c r="M601" s="27"/>
      <c r="N601" s="69"/>
      <c r="O601" s="27"/>
      <c r="P601" s="27"/>
      <c r="Q601" s="27"/>
      <c r="R601" s="27"/>
      <c r="S601" s="27"/>
      <c r="T601" s="27"/>
    </row>
    <row r="602">
      <c r="A602" s="27"/>
      <c r="B602" s="27"/>
      <c r="C602" s="27"/>
      <c r="D602" s="27"/>
      <c r="E602" s="27"/>
      <c r="F602" s="27"/>
      <c r="G602" s="27"/>
      <c r="H602" s="27"/>
      <c r="I602" s="27"/>
      <c r="J602" s="27"/>
      <c r="K602" s="27"/>
      <c r="L602" s="27"/>
      <c r="M602" s="27"/>
      <c r="N602" s="69"/>
      <c r="O602" s="27"/>
      <c r="P602" s="27"/>
      <c r="Q602" s="27"/>
      <c r="R602" s="27"/>
      <c r="S602" s="27"/>
      <c r="T602" s="27"/>
    </row>
    <row r="603">
      <c r="A603" s="27"/>
      <c r="B603" s="27"/>
      <c r="C603" s="27"/>
      <c r="D603" s="27"/>
      <c r="E603" s="27"/>
      <c r="F603" s="27"/>
      <c r="G603" s="27"/>
      <c r="H603" s="27"/>
      <c r="I603" s="27"/>
      <c r="J603" s="27"/>
      <c r="K603" s="27"/>
      <c r="L603" s="27"/>
      <c r="M603" s="27"/>
      <c r="N603" s="69"/>
      <c r="O603" s="27"/>
      <c r="P603" s="27"/>
      <c r="Q603" s="27"/>
      <c r="R603" s="27"/>
      <c r="S603" s="27"/>
      <c r="T603" s="27"/>
    </row>
    <row r="604">
      <c r="A604" s="27"/>
      <c r="B604" s="27"/>
      <c r="C604" s="27"/>
      <c r="D604" s="27"/>
      <c r="E604" s="27"/>
      <c r="F604" s="27"/>
      <c r="G604" s="27"/>
      <c r="H604" s="27"/>
      <c r="I604" s="27"/>
      <c r="J604" s="27"/>
      <c r="K604" s="27"/>
      <c r="L604" s="27"/>
      <c r="M604" s="27"/>
      <c r="N604" s="69"/>
      <c r="O604" s="27"/>
      <c r="P604" s="27"/>
      <c r="Q604" s="27"/>
      <c r="R604" s="27"/>
      <c r="S604" s="27"/>
      <c r="T604" s="27"/>
    </row>
    <row r="605">
      <c r="A605" s="27"/>
      <c r="B605" s="27"/>
      <c r="C605" s="27"/>
      <c r="D605" s="27"/>
      <c r="E605" s="27"/>
      <c r="F605" s="27"/>
      <c r="G605" s="27"/>
      <c r="H605" s="27"/>
      <c r="I605" s="27"/>
      <c r="J605" s="27"/>
      <c r="K605" s="27"/>
      <c r="L605" s="27"/>
      <c r="M605" s="27"/>
      <c r="N605" s="69"/>
      <c r="O605" s="27"/>
      <c r="P605" s="27"/>
      <c r="Q605" s="27"/>
      <c r="R605" s="27"/>
      <c r="S605" s="27"/>
      <c r="T605" s="27"/>
    </row>
    <row r="606">
      <c r="A606" s="27"/>
      <c r="B606" s="27"/>
      <c r="C606" s="27"/>
      <c r="D606" s="27"/>
      <c r="E606" s="27"/>
      <c r="F606" s="27"/>
      <c r="G606" s="27"/>
      <c r="H606" s="27"/>
      <c r="I606" s="27"/>
      <c r="J606" s="27"/>
      <c r="K606" s="27"/>
      <c r="L606" s="27"/>
      <c r="M606" s="27"/>
      <c r="N606" s="69"/>
      <c r="O606" s="27"/>
      <c r="P606" s="27"/>
      <c r="Q606" s="27"/>
      <c r="R606" s="27"/>
      <c r="S606" s="27"/>
      <c r="T606" s="27"/>
    </row>
    <row r="607">
      <c r="A607" s="27"/>
      <c r="B607" s="27"/>
      <c r="C607" s="27"/>
      <c r="D607" s="27"/>
      <c r="E607" s="27"/>
      <c r="F607" s="27"/>
      <c r="G607" s="27"/>
      <c r="H607" s="27"/>
      <c r="I607" s="27"/>
      <c r="J607" s="27"/>
      <c r="K607" s="27"/>
      <c r="L607" s="27"/>
      <c r="M607" s="27"/>
      <c r="N607" s="69"/>
      <c r="O607" s="27"/>
      <c r="P607" s="27"/>
      <c r="Q607" s="27"/>
      <c r="R607" s="27"/>
      <c r="S607" s="27"/>
      <c r="T607" s="27"/>
    </row>
    <row r="608">
      <c r="A608" s="27"/>
      <c r="B608" s="27"/>
      <c r="C608" s="27"/>
      <c r="D608" s="27"/>
      <c r="E608" s="27"/>
      <c r="F608" s="27"/>
      <c r="G608" s="27"/>
      <c r="H608" s="27"/>
      <c r="I608" s="27"/>
      <c r="J608" s="27"/>
      <c r="K608" s="27"/>
      <c r="L608" s="27"/>
      <c r="M608" s="27"/>
      <c r="N608" s="69"/>
      <c r="O608" s="27"/>
      <c r="P608" s="27"/>
      <c r="Q608" s="27"/>
      <c r="R608" s="27"/>
      <c r="S608" s="27"/>
      <c r="T608" s="27"/>
    </row>
    <row r="609">
      <c r="A609" s="27"/>
      <c r="B609" s="27"/>
      <c r="C609" s="27"/>
      <c r="D609" s="27"/>
      <c r="E609" s="27"/>
      <c r="F609" s="27"/>
      <c r="G609" s="27"/>
      <c r="H609" s="27"/>
      <c r="I609" s="27"/>
      <c r="J609" s="27"/>
      <c r="K609" s="27"/>
      <c r="L609" s="27"/>
      <c r="M609" s="27"/>
      <c r="N609" s="69"/>
      <c r="O609" s="27"/>
      <c r="P609" s="27"/>
      <c r="Q609" s="27"/>
      <c r="R609" s="27"/>
      <c r="S609" s="27"/>
      <c r="T609" s="27"/>
    </row>
    <row r="610">
      <c r="A610" s="27"/>
      <c r="B610" s="27"/>
      <c r="C610" s="27"/>
      <c r="D610" s="27"/>
      <c r="E610" s="27"/>
      <c r="F610" s="27"/>
      <c r="G610" s="27"/>
      <c r="H610" s="27"/>
      <c r="I610" s="27"/>
      <c r="J610" s="27"/>
      <c r="K610" s="27"/>
      <c r="L610" s="27"/>
      <c r="M610" s="27"/>
      <c r="N610" s="69"/>
      <c r="O610" s="27"/>
      <c r="P610" s="27"/>
      <c r="Q610" s="27"/>
      <c r="R610" s="27"/>
      <c r="S610" s="27"/>
      <c r="T610" s="27"/>
    </row>
    <row r="611">
      <c r="A611" s="27"/>
      <c r="B611" s="27"/>
      <c r="C611" s="27"/>
      <c r="D611" s="27"/>
      <c r="E611" s="27"/>
      <c r="F611" s="27"/>
      <c r="G611" s="27"/>
      <c r="H611" s="27"/>
      <c r="I611" s="27"/>
      <c r="J611" s="27"/>
      <c r="K611" s="27"/>
      <c r="L611" s="27"/>
      <c r="M611" s="27"/>
      <c r="N611" s="69"/>
      <c r="O611" s="27"/>
      <c r="P611" s="27"/>
      <c r="Q611" s="27"/>
      <c r="R611" s="27"/>
      <c r="S611" s="27"/>
      <c r="T611" s="27"/>
    </row>
    <row r="612">
      <c r="A612" s="27"/>
      <c r="B612" s="27"/>
      <c r="C612" s="27"/>
      <c r="D612" s="27"/>
      <c r="E612" s="27"/>
      <c r="F612" s="27"/>
      <c r="G612" s="27"/>
      <c r="H612" s="27"/>
      <c r="I612" s="27"/>
      <c r="J612" s="27"/>
      <c r="K612" s="27"/>
      <c r="L612" s="27"/>
      <c r="M612" s="27"/>
      <c r="N612" s="69"/>
      <c r="O612" s="27"/>
      <c r="P612" s="27"/>
      <c r="Q612" s="27"/>
      <c r="R612" s="27"/>
      <c r="S612" s="27"/>
      <c r="T612" s="27"/>
    </row>
    <row r="613">
      <c r="A613" s="27"/>
      <c r="B613" s="27"/>
      <c r="C613" s="27"/>
      <c r="D613" s="27"/>
      <c r="E613" s="27"/>
      <c r="F613" s="27"/>
      <c r="G613" s="27"/>
      <c r="H613" s="27"/>
      <c r="I613" s="27"/>
      <c r="J613" s="27"/>
      <c r="K613" s="27"/>
      <c r="L613" s="27"/>
      <c r="M613" s="27"/>
      <c r="N613" s="69"/>
      <c r="O613" s="27"/>
      <c r="P613" s="27"/>
      <c r="Q613" s="27"/>
      <c r="R613" s="27"/>
      <c r="S613" s="27"/>
      <c r="T613" s="27"/>
    </row>
    <row r="614">
      <c r="A614" s="27"/>
      <c r="B614" s="27"/>
      <c r="C614" s="27"/>
      <c r="D614" s="27"/>
      <c r="E614" s="27"/>
      <c r="F614" s="27"/>
      <c r="G614" s="27"/>
      <c r="H614" s="27"/>
      <c r="I614" s="27"/>
      <c r="J614" s="27"/>
      <c r="K614" s="27"/>
      <c r="L614" s="27"/>
      <c r="M614" s="27"/>
      <c r="N614" s="69"/>
      <c r="O614" s="27"/>
      <c r="P614" s="27"/>
      <c r="Q614" s="27"/>
      <c r="R614" s="27"/>
      <c r="S614" s="27"/>
      <c r="T614" s="27"/>
    </row>
    <row r="615">
      <c r="A615" s="27"/>
      <c r="B615" s="27"/>
      <c r="C615" s="27"/>
      <c r="D615" s="27"/>
      <c r="E615" s="27"/>
      <c r="F615" s="27"/>
      <c r="G615" s="27"/>
      <c r="H615" s="27"/>
      <c r="I615" s="27"/>
      <c r="J615" s="27"/>
      <c r="K615" s="27"/>
      <c r="L615" s="27"/>
      <c r="M615" s="27"/>
      <c r="N615" s="69"/>
      <c r="O615" s="27"/>
      <c r="P615" s="27"/>
      <c r="Q615" s="27"/>
      <c r="R615" s="27"/>
      <c r="S615" s="27"/>
      <c r="T615" s="27"/>
    </row>
    <row r="616">
      <c r="A616" s="27"/>
      <c r="B616" s="27"/>
      <c r="C616" s="27"/>
      <c r="D616" s="27"/>
      <c r="E616" s="27"/>
      <c r="F616" s="27"/>
      <c r="G616" s="27"/>
      <c r="H616" s="27"/>
      <c r="I616" s="27"/>
      <c r="J616" s="27"/>
      <c r="K616" s="27"/>
      <c r="L616" s="27"/>
      <c r="M616" s="27"/>
      <c r="N616" s="69"/>
      <c r="O616" s="27"/>
      <c r="P616" s="27"/>
      <c r="Q616" s="27"/>
      <c r="R616" s="27"/>
      <c r="S616" s="27"/>
      <c r="T616" s="27"/>
    </row>
    <row r="617">
      <c r="A617" s="27"/>
      <c r="B617" s="27"/>
      <c r="C617" s="27"/>
      <c r="D617" s="27"/>
      <c r="E617" s="27"/>
      <c r="F617" s="27"/>
      <c r="G617" s="27"/>
      <c r="H617" s="27"/>
      <c r="I617" s="27"/>
      <c r="J617" s="27"/>
      <c r="K617" s="27"/>
      <c r="L617" s="27"/>
      <c r="M617" s="27"/>
      <c r="N617" s="69"/>
      <c r="O617" s="27"/>
      <c r="P617" s="27"/>
      <c r="Q617" s="27"/>
      <c r="R617" s="27"/>
      <c r="S617" s="27"/>
      <c r="T617" s="27"/>
    </row>
    <row r="618">
      <c r="A618" s="27"/>
      <c r="B618" s="27"/>
      <c r="C618" s="27"/>
      <c r="D618" s="27"/>
      <c r="E618" s="27"/>
      <c r="F618" s="27"/>
      <c r="G618" s="27"/>
      <c r="H618" s="27"/>
      <c r="I618" s="27"/>
      <c r="J618" s="27"/>
      <c r="K618" s="27"/>
      <c r="L618" s="27"/>
      <c r="M618" s="27"/>
      <c r="N618" s="69"/>
      <c r="O618" s="27"/>
      <c r="P618" s="27"/>
      <c r="Q618" s="27"/>
      <c r="R618" s="27"/>
      <c r="S618" s="27"/>
      <c r="T618" s="27"/>
    </row>
    <row r="619">
      <c r="A619" s="27"/>
      <c r="B619" s="27"/>
      <c r="C619" s="27"/>
      <c r="D619" s="27"/>
      <c r="E619" s="27"/>
      <c r="F619" s="27"/>
      <c r="G619" s="27"/>
      <c r="H619" s="27"/>
      <c r="I619" s="27"/>
      <c r="J619" s="27"/>
      <c r="K619" s="27"/>
      <c r="L619" s="27"/>
      <c r="M619" s="27"/>
      <c r="N619" s="69"/>
      <c r="O619" s="27"/>
      <c r="P619" s="27"/>
      <c r="Q619" s="27"/>
      <c r="R619" s="27"/>
      <c r="S619" s="27"/>
      <c r="T619" s="27"/>
    </row>
    <row r="620">
      <c r="A620" s="27"/>
      <c r="B620" s="27"/>
      <c r="C620" s="27"/>
      <c r="D620" s="27"/>
      <c r="E620" s="27"/>
      <c r="F620" s="27"/>
      <c r="G620" s="27"/>
      <c r="H620" s="27"/>
      <c r="I620" s="27"/>
      <c r="J620" s="27"/>
      <c r="K620" s="27"/>
      <c r="L620" s="27"/>
      <c r="M620" s="27"/>
      <c r="N620" s="69"/>
      <c r="O620" s="27"/>
      <c r="P620" s="27"/>
      <c r="Q620" s="27"/>
      <c r="R620" s="27"/>
      <c r="S620" s="27"/>
      <c r="T620" s="27"/>
    </row>
    <row r="621">
      <c r="A621" s="27"/>
      <c r="B621" s="27"/>
      <c r="C621" s="27"/>
      <c r="D621" s="27"/>
      <c r="E621" s="27"/>
      <c r="F621" s="27"/>
      <c r="G621" s="27"/>
      <c r="H621" s="27"/>
      <c r="I621" s="27"/>
      <c r="J621" s="27"/>
      <c r="K621" s="27"/>
      <c r="L621" s="27"/>
      <c r="M621" s="27"/>
      <c r="N621" s="69"/>
      <c r="O621" s="27"/>
      <c r="P621" s="27"/>
      <c r="Q621" s="27"/>
      <c r="R621" s="27"/>
      <c r="S621" s="27"/>
      <c r="T621" s="27"/>
    </row>
    <row r="622">
      <c r="A622" s="27"/>
      <c r="B622" s="27"/>
      <c r="C622" s="27"/>
      <c r="D622" s="27"/>
      <c r="E622" s="27"/>
      <c r="F622" s="27"/>
      <c r="G622" s="27"/>
      <c r="H622" s="27"/>
      <c r="I622" s="27"/>
      <c r="J622" s="27"/>
      <c r="K622" s="27"/>
      <c r="L622" s="27"/>
      <c r="M622" s="27"/>
      <c r="N622" s="69"/>
      <c r="O622" s="27"/>
      <c r="P622" s="27"/>
      <c r="Q622" s="27"/>
      <c r="R622" s="27"/>
      <c r="S622" s="27"/>
      <c r="T622" s="27"/>
    </row>
    <row r="623">
      <c r="A623" s="27"/>
      <c r="B623" s="27"/>
      <c r="C623" s="27"/>
      <c r="D623" s="27"/>
      <c r="E623" s="27"/>
      <c r="F623" s="27"/>
      <c r="G623" s="27"/>
      <c r="H623" s="27"/>
      <c r="I623" s="27"/>
      <c r="J623" s="27"/>
      <c r="K623" s="27"/>
      <c r="L623" s="27"/>
      <c r="M623" s="27"/>
      <c r="N623" s="69"/>
      <c r="O623" s="27"/>
      <c r="P623" s="27"/>
      <c r="Q623" s="27"/>
      <c r="R623" s="27"/>
      <c r="S623" s="27"/>
      <c r="T623" s="27"/>
    </row>
    <row r="624">
      <c r="A624" s="27"/>
      <c r="B624" s="27"/>
      <c r="C624" s="27"/>
      <c r="D624" s="27"/>
      <c r="E624" s="27"/>
      <c r="F624" s="27"/>
      <c r="G624" s="27"/>
      <c r="H624" s="27"/>
      <c r="I624" s="27"/>
      <c r="J624" s="27"/>
      <c r="K624" s="27"/>
      <c r="L624" s="27"/>
      <c r="M624" s="27"/>
      <c r="N624" s="69"/>
      <c r="O624" s="27"/>
      <c r="P624" s="27"/>
      <c r="Q624" s="27"/>
      <c r="R624" s="27"/>
      <c r="S624" s="27"/>
      <c r="T624" s="27"/>
    </row>
    <row r="625">
      <c r="A625" s="27"/>
      <c r="B625" s="27"/>
      <c r="C625" s="27"/>
      <c r="D625" s="27"/>
      <c r="E625" s="27"/>
      <c r="F625" s="27"/>
      <c r="G625" s="27"/>
      <c r="H625" s="27"/>
      <c r="I625" s="27"/>
      <c r="J625" s="27"/>
      <c r="K625" s="27"/>
      <c r="L625" s="27"/>
      <c r="M625" s="27"/>
      <c r="N625" s="69"/>
      <c r="O625" s="27"/>
      <c r="P625" s="27"/>
      <c r="Q625" s="27"/>
      <c r="R625" s="27"/>
      <c r="S625" s="27"/>
      <c r="T625" s="27"/>
    </row>
    <row r="626">
      <c r="A626" s="27"/>
      <c r="B626" s="27"/>
      <c r="C626" s="27"/>
      <c r="D626" s="27"/>
      <c r="E626" s="27"/>
      <c r="F626" s="27"/>
      <c r="G626" s="27"/>
      <c r="H626" s="27"/>
      <c r="I626" s="27"/>
      <c r="J626" s="27"/>
      <c r="K626" s="27"/>
      <c r="L626" s="27"/>
      <c r="M626" s="27"/>
      <c r="N626" s="69"/>
      <c r="O626" s="27"/>
      <c r="P626" s="27"/>
      <c r="Q626" s="27"/>
      <c r="R626" s="27"/>
      <c r="S626" s="27"/>
      <c r="T626" s="27"/>
    </row>
    <row r="627">
      <c r="A627" s="27"/>
      <c r="B627" s="27"/>
      <c r="C627" s="27"/>
      <c r="D627" s="27"/>
      <c r="E627" s="27"/>
      <c r="F627" s="27"/>
      <c r="G627" s="27"/>
      <c r="H627" s="27"/>
      <c r="I627" s="27"/>
      <c r="J627" s="27"/>
      <c r="K627" s="27"/>
      <c r="L627" s="27"/>
      <c r="M627" s="27"/>
      <c r="N627" s="69"/>
      <c r="O627" s="27"/>
      <c r="P627" s="27"/>
      <c r="Q627" s="27"/>
      <c r="R627" s="27"/>
      <c r="S627" s="27"/>
      <c r="T627" s="27"/>
    </row>
    <row r="628">
      <c r="A628" s="27"/>
      <c r="B628" s="27"/>
      <c r="C628" s="27"/>
      <c r="D628" s="27"/>
      <c r="E628" s="27"/>
      <c r="F628" s="27"/>
      <c r="G628" s="27"/>
      <c r="H628" s="27"/>
      <c r="I628" s="27"/>
      <c r="J628" s="27"/>
      <c r="K628" s="27"/>
      <c r="L628" s="27"/>
      <c r="M628" s="27"/>
      <c r="N628" s="69"/>
      <c r="O628" s="27"/>
      <c r="P628" s="27"/>
      <c r="Q628" s="27"/>
      <c r="R628" s="27"/>
      <c r="S628" s="27"/>
      <c r="T628" s="27"/>
    </row>
    <row r="629">
      <c r="A629" s="27"/>
      <c r="B629" s="27"/>
      <c r="C629" s="27"/>
      <c r="D629" s="27"/>
      <c r="E629" s="27"/>
      <c r="F629" s="27"/>
      <c r="G629" s="27"/>
      <c r="H629" s="27"/>
      <c r="I629" s="27"/>
      <c r="J629" s="27"/>
      <c r="K629" s="27"/>
      <c r="L629" s="27"/>
      <c r="M629" s="27"/>
      <c r="N629" s="69"/>
      <c r="O629" s="27"/>
      <c r="P629" s="27"/>
      <c r="Q629" s="27"/>
      <c r="R629" s="27"/>
      <c r="S629" s="27"/>
      <c r="T629" s="27"/>
    </row>
    <row r="630">
      <c r="A630" s="27"/>
      <c r="B630" s="27"/>
      <c r="C630" s="27"/>
      <c r="D630" s="27"/>
      <c r="E630" s="27"/>
      <c r="F630" s="27"/>
      <c r="G630" s="27"/>
      <c r="H630" s="27"/>
      <c r="I630" s="27"/>
      <c r="J630" s="27"/>
      <c r="K630" s="27"/>
      <c r="L630" s="27"/>
      <c r="M630" s="27"/>
      <c r="N630" s="69"/>
      <c r="O630" s="27"/>
      <c r="P630" s="27"/>
      <c r="Q630" s="27"/>
      <c r="R630" s="27"/>
      <c r="S630" s="27"/>
      <c r="T630" s="27"/>
    </row>
    <row r="631">
      <c r="A631" s="27"/>
      <c r="B631" s="27"/>
      <c r="C631" s="27"/>
      <c r="D631" s="27"/>
      <c r="E631" s="27"/>
      <c r="F631" s="27"/>
      <c r="G631" s="27"/>
      <c r="H631" s="27"/>
      <c r="I631" s="27"/>
      <c r="J631" s="27"/>
      <c r="K631" s="27"/>
      <c r="L631" s="27"/>
      <c r="M631" s="27"/>
      <c r="N631" s="69"/>
      <c r="O631" s="27"/>
      <c r="P631" s="27"/>
      <c r="Q631" s="27"/>
      <c r="R631" s="27"/>
      <c r="S631" s="27"/>
      <c r="T631" s="27"/>
    </row>
    <row r="632">
      <c r="A632" s="27"/>
      <c r="B632" s="27"/>
      <c r="C632" s="27"/>
      <c r="D632" s="27"/>
      <c r="E632" s="27"/>
      <c r="F632" s="27"/>
      <c r="G632" s="27"/>
      <c r="H632" s="27"/>
      <c r="I632" s="27"/>
      <c r="J632" s="27"/>
      <c r="K632" s="27"/>
      <c r="L632" s="27"/>
      <c r="M632" s="27"/>
      <c r="N632" s="69"/>
      <c r="O632" s="27"/>
      <c r="P632" s="27"/>
      <c r="Q632" s="27"/>
      <c r="R632" s="27"/>
      <c r="S632" s="27"/>
      <c r="T632" s="27"/>
    </row>
    <row r="633">
      <c r="A633" s="27"/>
      <c r="B633" s="27"/>
      <c r="C633" s="27"/>
      <c r="D633" s="27"/>
      <c r="E633" s="27"/>
      <c r="F633" s="27"/>
      <c r="G633" s="27"/>
      <c r="H633" s="27"/>
      <c r="I633" s="27"/>
      <c r="J633" s="27"/>
      <c r="K633" s="27"/>
      <c r="L633" s="27"/>
      <c r="M633" s="27"/>
      <c r="N633" s="69"/>
      <c r="O633" s="27"/>
      <c r="P633" s="27"/>
      <c r="Q633" s="27"/>
      <c r="R633" s="27"/>
      <c r="S633" s="27"/>
      <c r="T633" s="27"/>
    </row>
    <row r="634">
      <c r="A634" s="27"/>
      <c r="B634" s="27"/>
      <c r="C634" s="27"/>
      <c r="D634" s="27"/>
      <c r="E634" s="27"/>
      <c r="F634" s="27"/>
      <c r="G634" s="27"/>
      <c r="H634" s="27"/>
      <c r="I634" s="27"/>
      <c r="J634" s="27"/>
      <c r="K634" s="27"/>
      <c r="L634" s="27"/>
      <c r="M634" s="27"/>
      <c r="N634" s="69"/>
      <c r="O634" s="27"/>
      <c r="P634" s="27"/>
      <c r="Q634" s="27"/>
      <c r="R634" s="27"/>
      <c r="S634" s="27"/>
      <c r="T634" s="27"/>
    </row>
    <row r="635">
      <c r="A635" s="27"/>
      <c r="B635" s="27"/>
      <c r="C635" s="27"/>
      <c r="D635" s="27"/>
      <c r="E635" s="27"/>
      <c r="F635" s="27"/>
      <c r="G635" s="27"/>
      <c r="H635" s="27"/>
      <c r="I635" s="27"/>
      <c r="J635" s="27"/>
      <c r="K635" s="27"/>
      <c r="L635" s="27"/>
      <c r="M635" s="27"/>
      <c r="N635" s="69"/>
      <c r="O635" s="27"/>
      <c r="P635" s="27"/>
      <c r="Q635" s="27"/>
      <c r="R635" s="27"/>
      <c r="S635" s="27"/>
      <c r="T635" s="27"/>
    </row>
    <row r="636">
      <c r="A636" s="27"/>
      <c r="B636" s="27"/>
      <c r="C636" s="27"/>
      <c r="D636" s="27"/>
      <c r="E636" s="27"/>
      <c r="F636" s="27"/>
      <c r="G636" s="27"/>
      <c r="H636" s="27"/>
      <c r="I636" s="27"/>
      <c r="J636" s="27"/>
      <c r="K636" s="27"/>
      <c r="L636" s="27"/>
      <c r="M636" s="27"/>
      <c r="N636" s="69"/>
      <c r="O636" s="27"/>
      <c r="P636" s="27"/>
      <c r="Q636" s="27"/>
      <c r="R636" s="27"/>
      <c r="S636" s="27"/>
      <c r="T636" s="27"/>
    </row>
    <row r="637">
      <c r="A637" s="27"/>
      <c r="B637" s="27"/>
      <c r="C637" s="27"/>
      <c r="D637" s="27"/>
      <c r="E637" s="27"/>
      <c r="F637" s="27"/>
      <c r="G637" s="27"/>
      <c r="H637" s="27"/>
      <c r="I637" s="27"/>
      <c r="J637" s="27"/>
      <c r="K637" s="27"/>
      <c r="L637" s="27"/>
      <c r="M637" s="27"/>
      <c r="N637" s="69"/>
      <c r="O637" s="27"/>
      <c r="P637" s="27"/>
      <c r="Q637" s="27"/>
      <c r="R637" s="27"/>
      <c r="S637" s="27"/>
      <c r="T637" s="27"/>
    </row>
    <row r="638">
      <c r="A638" s="27"/>
      <c r="B638" s="27"/>
      <c r="C638" s="27"/>
      <c r="D638" s="27"/>
      <c r="E638" s="27"/>
      <c r="F638" s="27"/>
      <c r="G638" s="27"/>
      <c r="H638" s="27"/>
      <c r="I638" s="27"/>
      <c r="J638" s="27"/>
      <c r="K638" s="27"/>
      <c r="L638" s="27"/>
      <c r="M638" s="27"/>
      <c r="N638" s="69"/>
      <c r="O638" s="27"/>
      <c r="P638" s="27"/>
      <c r="Q638" s="27"/>
      <c r="R638" s="27"/>
      <c r="S638" s="27"/>
      <c r="T638" s="27"/>
    </row>
    <row r="639">
      <c r="A639" s="27"/>
      <c r="B639" s="27"/>
      <c r="C639" s="27"/>
      <c r="D639" s="27"/>
      <c r="E639" s="27"/>
      <c r="F639" s="27"/>
      <c r="G639" s="27"/>
      <c r="H639" s="27"/>
      <c r="I639" s="27"/>
      <c r="J639" s="27"/>
      <c r="K639" s="27"/>
      <c r="L639" s="27"/>
      <c r="M639" s="27"/>
      <c r="N639" s="69"/>
      <c r="O639" s="27"/>
      <c r="P639" s="27"/>
      <c r="Q639" s="27"/>
      <c r="R639" s="27"/>
      <c r="S639" s="27"/>
      <c r="T639" s="27"/>
    </row>
    <row r="640">
      <c r="A640" s="27"/>
      <c r="B640" s="27"/>
      <c r="C640" s="27"/>
      <c r="D640" s="27"/>
      <c r="E640" s="27"/>
      <c r="F640" s="27"/>
      <c r="G640" s="27"/>
      <c r="H640" s="27"/>
      <c r="I640" s="27"/>
      <c r="J640" s="27"/>
      <c r="K640" s="27"/>
      <c r="L640" s="27"/>
      <c r="M640" s="27"/>
      <c r="N640" s="69"/>
      <c r="O640" s="27"/>
      <c r="P640" s="27"/>
      <c r="Q640" s="27"/>
      <c r="R640" s="27"/>
      <c r="S640" s="27"/>
      <c r="T640" s="27"/>
    </row>
    <row r="641">
      <c r="A641" s="27"/>
      <c r="B641" s="27"/>
      <c r="C641" s="27"/>
      <c r="D641" s="27"/>
      <c r="E641" s="27"/>
      <c r="F641" s="27"/>
      <c r="G641" s="27"/>
      <c r="H641" s="27"/>
      <c r="I641" s="27"/>
      <c r="J641" s="27"/>
      <c r="K641" s="27"/>
      <c r="L641" s="27"/>
      <c r="M641" s="27"/>
      <c r="N641" s="69"/>
      <c r="O641" s="27"/>
      <c r="P641" s="27"/>
      <c r="Q641" s="27"/>
      <c r="R641" s="27"/>
      <c r="S641" s="27"/>
      <c r="T641" s="27"/>
    </row>
    <row r="642">
      <c r="A642" s="27"/>
      <c r="B642" s="27"/>
      <c r="C642" s="27"/>
      <c r="D642" s="27"/>
      <c r="E642" s="27"/>
      <c r="F642" s="27"/>
      <c r="G642" s="27"/>
      <c r="H642" s="27"/>
      <c r="I642" s="27"/>
      <c r="J642" s="27"/>
      <c r="K642" s="27"/>
      <c r="L642" s="27"/>
      <c r="M642" s="27"/>
      <c r="N642" s="69"/>
      <c r="O642" s="27"/>
      <c r="P642" s="27"/>
      <c r="Q642" s="27"/>
      <c r="R642" s="27"/>
      <c r="S642" s="27"/>
      <c r="T642" s="27"/>
    </row>
    <row r="643">
      <c r="A643" s="27"/>
      <c r="B643" s="27"/>
      <c r="C643" s="27"/>
      <c r="D643" s="27"/>
      <c r="E643" s="27"/>
      <c r="F643" s="27"/>
      <c r="G643" s="27"/>
      <c r="H643" s="27"/>
      <c r="I643" s="27"/>
      <c r="J643" s="27"/>
      <c r="K643" s="27"/>
      <c r="L643" s="27"/>
      <c r="M643" s="27"/>
      <c r="N643" s="69"/>
      <c r="O643" s="27"/>
      <c r="P643" s="27"/>
      <c r="Q643" s="27"/>
      <c r="R643" s="27"/>
      <c r="S643" s="27"/>
      <c r="T643" s="27"/>
    </row>
    <row r="644">
      <c r="A644" s="27"/>
      <c r="B644" s="27"/>
      <c r="C644" s="27"/>
      <c r="D644" s="27"/>
      <c r="E644" s="27"/>
      <c r="F644" s="27"/>
      <c r="G644" s="27"/>
      <c r="H644" s="27"/>
      <c r="I644" s="27"/>
      <c r="J644" s="27"/>
      <c r="K644" s="27"/>
      <c r="L644" s="27"/>
      <c r="M644" s="27"/>
      <c r="N644" s="69"/>
      <c r="O644" s="27"/>
      <c r="P644" s="27"/>
      <c r="Q644" s="27"/>
      <c r="R644" s="27"/>
      <c r="S644" s="27"/>
      <c r="T644" s="27"/>
    </row>
    <row r="645">
      <c r="A645" s="27"/>
      <c r="B645" s="27"/>
      <c r="C645" s="27"/>
      <c r="D645" s="27"/>
      <c r="E645" s="27"/>
      <c r="F645" s="27"/>
      <c r="G645" s="27"/>
      <c r="H645" s="27"/>
      <c r="I645" s="27"/>
      <c r="J645" s="27"/>
      <c r="K645" s="27"/>
      <c r="L645" s="27"/>
      <c r="M645" s="27"/>
      <c r="N645" s="69"/>
      <c r="O645" s="27"/>
      <c r="P645" s="27"/>
      <c r="Q645" s="27"/>
      <c r="R645" s="27"/>
      <c r="S645" s="27"/>
      <c r="T645" s="27"/>
    </row>
    <row r="646">
      <c r="A646" s="27"/>
      <c r="B646" s="27"/>
      <c r="C646" s="27"/>
      <c r="D646" s="27"/>
      <c r="E646" s="27"/>
      <c r="F646" s="27"/>
      <c r="G646" s="27"/>
      <c r="H646" s="27"/>
      <c r="I646" s="27"/>
      <c r="J646" s="27"/>
      <c r="K646" s="27"/>
      <c r="L646" s="27"/>
      <c r="M646" s="27"/>
      <c r="N646" s="69"/>
      <c r="O646" s="27"/>
      <c r="P646" s="27"/>
      <c r="Q646" s="27"/>
      <c r="R646" s="27"/>
      <c r="S646" s="27"/>
      <c r="T646" s="27"/>
    </row>
    <row r="647">
      <c r="A647" s="27"/>
      <c r="B647" s="27"/>
      <c r="C647" s="27"/>
      <c r="D647" s="27"/>
      <c r="E647" s="27"/>
      <c r="F647" s="27"/>
      <c r="G647" s="27"/>
      <c r="H647" s="27"/>
      <c r="I647" s="27"/>
      <c r="J647" s="27"/>
      <c r="K647" s="27"/>
      <c r="L647" s="27"/>
      <c r="M647" s="27"/>
      <c r="N647" s="69"/>
      <c r="O647" s="27"/>
      <c r="P647" s="27"/>
      <c r="Q647" s="27"/>
      <c r="R647" s="27"/>
      <c r="S647" s="27"/>
      <c r="T647" s="27"/>
    </row>
    <row r="648">
      <c r="A648" s="27"/>
      <c r="B648" s="27"/>
      <c r="C648" s="27"/>
      <c r="D648" s="27"/>
      <c r="E648" s="27"/>
      <c r="F648" s="27"/>
      <c r="G648" s="27"/>
      <c r="H648" s="27"/>
      <c r="I648" s="27"/>
      <c r="J648" s="27"/>
      <c r="K648" s="27"/>
      <c r="L648" s="27"/>
      <c r="M648" s="27"/>
      <c r="N648" s="69"/>
      <c r="O648" s="27"/>
      <c r="P648" s="27"/>
      <c r="Q648" s="27"/>
      <c r="R648" s="27"/>
      <c r="S648" s="27"/>
      <c r="T648" s="27"/>
    </row>
    <row r="649">
      <c r="A649" s="27"/>
      <c r="B649" s="27"/>
      <c r="C649" s="27"/>
      <c r="D649" s="27"/>
      <c r="E649" s="27"/>
      <c r="F649" s="27"/>
      <c r="G649" s="27"/>
      <c r="H649" s="27"/>
      <c r="I649" s="27"/>
      <c r="J649" s="27"/>
      <c r="K649" s="27"/>
      <c r="L649" s="27"/>
      <c r="M649" s="27"/>
      <c r="N649" s="69"/>
      <c r="O649" s="27"/>
      <c r="P649" s="27"/>
      <c r="Q649" s="27"/>
      <c r="R649" s="27"/>
      <c r="S649" s="27"/>
      <c r="T649" s="27"/>
    </row>
    <row r="650">
      <c r="A650" s="27"/>
      <c r="B650" s="27"/>
      <c r="C650" s="27"/>
      <c r="D650" s="27"/>
      <c r="E650" s="27"/>
      <c r="F650" s="27"/>
      <c r="G650" s="27"/>
      <c r="H650" s="27"/>
      <c r="I650" s="27"/>
      <c r="J650" s="27"/>
      <c r="K650" s="27"/>
      <c r="L650" s="27"/>
      <c r="M650" s="27"/>
      <c r="N650" s="69"/>
      <c r="O650" s="27"/>
      <c r="P650" s="27"/>
      <c r="Q650" s="27"/>
      <c r="R650" s="27"/>
      <c r="S650" s="27"/>
      <c r="T650" s="27"/>
    </row>
    <row r="651">
      <c r="A651" s="27"/>
      <c r="B651" s="27"/>
      <c r="C651" s="27"/>
      <c r="D651" s="27"/>
      <c r="E651" s="27"/>
      <c r="F651" s="27"/>
      <c r="G651" s="27"/>
      <c r="H651" s="27"/>
      <c r="I651" s="27"/>
      <c r="J651" s="27"/>
      <c r="K651" s="27"/>
      <c r="L651" s="27"/>
      <c r="M651" s="27"/>
      <c r="N651" s="69"/>
      <c r="O651" s="27"/>
      <c r="P651" s="27"/>
      <c r="Q651" s="27"/>
      <c r="R651" s="27"/>
      <c r="S651" s="27"/>
      <c r="T651" s="27"/>
    </row>
    <row r="652">
      <c r="A652" s="27"/>
      <c r="B652" s="27"/>
      <c r="C652" s="27"/>
      <c r="D652" s="27"/>
      <c r="E652" s="27"/>
      <c r="F652" s="27"/>
      <c r="G652" s="27"/>
      <c r="H652" s="27"/>
      <c r="I652" s="27"/>
      <c r="J652" s="27"/>
      <c r="K652" s="27"/>
      <c r="L652" s="27"/>
      <c r="M652" s="27"/>
      <c r="N652" s="69"/>
      <c r="O652" s="27"/>
      <c r="P652" s="27"/>
      <c r="Q652" s="27"/>
      <c r="R652" s="27"/>
      <c r="S652" s="27"/>
      <c r="T652" s="27"/>
    </row>
    <row r="653">
      <c r="A653" s="27"/>
      <c r="B653" s="27"/>
      <c r="C653" s="27"/>
      <c r="D653" s="27"/>
      <c r="E653" s="27"/>
      <c r="F653" s="27"/>
      <c r="G653" s="27"/>
      <c r="H653" s="27"/>
      <c r="I653" s="27"/>
      <c r="J653" s="27"/>
      <c r="K653" s="27"/>
      <c r="L653" s="27"/>
      <c r="M653" s="27"/>
      <c r="N653" s="69"/>
      <c r="O653" s="27"/>
      <c r="P653" s="27"/>
      <c r="Q653" s="27"/>
      <c r="R653" s="27"/>
      <c r="S653" s="27"/>
      <c r="T653" s="27"/>
    </row>
    <row r="654">
      <c r="A654" s="27"/>
      <c r="B654" s="27"/>
      <c r="C654" s="27"/>
      <c r="D654" s="27"/>
      <c r="E654" s="27"/>
      <c r="F654" s="27"/>
      <c r="G654" s="27"/>
      <c r="H654" s="27"/>
      <c r="I654" s="27"/>
      <c r="J654" s="27"/>
      <c r="K654" s="27"/>
      <c r="L654" s="27"/>
      <c r="M654" s="27"/>
      <c r="N654" s="69"/>
      <c r="O654" s="27"/>
      <c r="P654" s="27"/>
      <c r="Q654" s="27"/>
      <c r="R654" s="27"/>
      <c r="S654" s="27"/>
      <c r="T654" s="27"/>
    </row>
    <row r="655">
      <c r="A655" s="27"/>
      <c r="B655" s="27"/>
      <c r="C655" s="27"/>
      <c r="D655" s="27"/>
      <c r="E655" s="27"/>
      <c r="F655" s="27"/>
      <c r="G655" s="27"/>
      <c r="H655" s="27"/>
      <c r="I655" s="27"/>
      <c r="J655" s="27"/>
      <c r="K655" s="27"/>
      <c r="L655" s="27"/>
      <c r="M655" s="27"/>
      <c r="N655" s="69"/>
      <c r="O655" s="27"/>
      <c r="P655" s="27"/>
      <c r="Q655" s="27"/>
      <c r="R655" s="27"/>
      <c r="S655" s="27"/>
      <c r="T655" s="27"/>
    </row>
    <row r="656">
      <c r="A656" s="27"/>
      <c r="B656" s="27"/>
      <c r="C656" s="27"/>
      <c r="D656" s="27"/>
      <c r="E656" s="27"/>
      <c r="F656" s="27"/>
      <c r="G656" s="27"/>
      <c r="H656" s="27"/>
      <c r="I656" s="27"/>
      <c r="J656" s="27"/>
      <c r="K656" s="27"/>
      <c r="L656" s="27"/>
      <c r="M656" s="27"/>
      <c r="N656" s="69"/>
      <c r="O656" s="27"/>
      <c r="P656" s="27"/>
      <c r="Q656" s="27"/>
      <c r="R656" s="27"/>
      <c r="S656" s="27"/>
      <c r="T656" s="27"/>
    </row>
    <row r="657">
      <c r="A657" s="27"/>
      <c r="B657" s="27"/>
      <c r="C657" s="27"/>
      <c r="D657" s="27"/>
      <c r="E657" s="27"/>
      <c r="F657" s="27"/>
      <c r="G657" s="27"/>
      <c r="H657" s="27"/>
      <c r="I657" s="27"/>
      <c r="J657" s="27"/>
      <c r="K657" s="27"/>
      <c r="L657" s="27"/>
      <c r="M657" s="27"/>
      <c r="N657" s="69"/>
      <c r="O657" s="27"/>
      <c r="P657" s="27"/>
      <c r="Q657" s="27"/>
      <c r="R657" s="27"/>
      <c r="S657" s="27"/>
      <c r="T657" s="27"/>
    </row>
    <row r="658">
      <c r="A658" s="27"/>
      <c r="B658" s="27"/>
      <c r="C658" s="27"/>
      <c r="D658" s="27"/>
      <c r="E658" s="27"/>
      <c r="F658" s="27"/>
      <c r="G658" s="27"/>
      <c r="H658" s="27"/>
      <c r="I658" s="27"/>
      <c r="J658" s="27"/>
      <c r="K658" s="27"/>
      <c r="L658" s="27"/>
      <c r="M658" s="27"/>
      <c r="N658" s="69"/>
      <c r="O658" s="27"/>
      <c r="P658" s="27"/>
      <c r="Q658" s="27"/>
      <c r="R658" s="27"/>
      <c r="S658" s="27"/>
      <c r="T658" s="27"/>
    </row>
    <row r="659">
      <c r="A659" s="27"/>
      <c r="B659" s="27"/>
      <c r="C659" s="27"/>
      <c r="D659" s="27"/>
      <c r="E659" s="27"/>
      <c r="F659" s="27"/>
      <c r="G659" s="27"/>
      <c r="H659" s="27"/>
      <c r="I659" s="27"/>
      <c r="J659" s="27"/>
      <c r="K659" s="27"/>
      <c r="L659" s="27"/>
      <c r="M659" s="27"/>
      <c r="N659" s="69"/>
      <c r="O659" s="27"/>
      <c r="P659" s="27"/>
      <c r="Q659" s="27"/>
      <c r="R659" s="27"/>
      <c r="S659" s="27"/>
      <c r="T659" s="27"/>
    </row>
    <row r="660">
      <c r="A660" s="27"/>
      <c r="B660" s="27"/>
      <c r="C660" s="27"/>
      <c r="D660" s="27"/>
      <c r="E660" s="27"/>
      <c r="F660" s="27"/>
      <c r="G660" s="27"/>
      <c r="H660" s="27"/>
      <c r="I660" s="27"/>
      <c r="J660" s="27"/>
      <c r="K660" s="27"/>
      <c r="L660" s="27"/>
      <c r="M660" s="27"/>
      <c r="N660" s="69"/>
      <c r="O660" s="27"/>
      <c r="P660" s="27"/>
      <c r="Q660" s="27"/>
      <c r="R660" s="27"/>
      <c r="S660" s="27"/>
      <c r="T660" s="27"/>
    </row>
    <row r="661">
      <c r="A661" s="27"/>
      <c r="B661" s="27"/>
      <c r="C661" s="27"/>
      <c r="D661" s="27"/>
      <c r="E661" s="27"/>
      <c r="F661" s="27"/>
      <c r="G661" s="27"/>
      <c r="H661" s="27"/>
      <c r="I661" s="27"/>
      <c r="J661" s="27"/>
      <c r="K661" s="27"/>
      <c r="L661" s="27"/>
      <c r="M661" s="27"/>
      <c r="N661" s="69"/>
      <c r="O661" s="27"/>
      <c r="P661" s="27"/>
      <c r="Q661" s="27"/>
      <c r="R661" s="27"/>
      <c r="S661" s="27"/>
      <c r="T661" s="27"/>
    </row>
    <row r="662">
      <c r="A662" s="27"/>
      <c r="B662" s="27"/>
      <c r="C662" s="27"/>
      <c r="D662" s="27"/>
      <c r="E662" s="27"/>
      <c r="F662" s="27"/>
      <c r="G662" s="27"/>
      <c r="H662" s="27"/>
      <c r="I662" s="27"/>
      <c r="J662" s="27"/>
      <c r="K662" s="27"/>
      <c r="L662" s="27"/>
      <c r="M662" s="27"/>
      <c r="N662" s="69"/>
      <c r="O662" s="27"/>
      <c r="P662" s="27"/>
      <c r="Q662" s="27"/>
      <c r="R662" s="27"/>
      <c r="S662" s="27"/>
      <c r="T662" s="27"/>
    </row>
    <row r="663">
      <c r="A663" s="27"/>
      <c r="B663" s="27"/>
      <c r="C663" s="27"/>
      <c r="D663" s="27"/>
      <c r="E663" s="27"/>
      <c r="F663" s="27"/>
      <c r="G663" s="27"/>
      <c r="H663" s="27"/>
      <c r="I663" s="27"/>
      <c r="J663" s="27"/>
      <c r="K663" s="27"/>
      <c r="L663" s="27"/>
      <c r="M663" s="27"/>
      <c r="N663" s="69"/>
      <c r="O663" s="27"/>
      <c r="P663" s="27"/>
      <c r="Q663" s="27"/>
      <c r="R663" s="27"/>
      <c r="S663" s="27"/>
      <c r="T663" s="27"/>
    </row>
    <row r="664">
      <c r="A664" s="27"/>
      <c r="B664" s="27"/>
      <c r="C664" s="27"/>
      <c r="D664" s="27"/>
      <c r="E664" s="27"/>
      <c r="F664" s="27"/>
      <c r="G664" s="27"/>
      <c r="H664" s="27"/>
      <c r="I664" s="27"/>
      <c r="J664" s="27"/>
      <c r="K664" s="27"/>
      <c r="L664" s="27"/>
      <c r="M664" s="27"/>
      <c r="N664" s="69"/>
      <c r="O664" s="27"/>
      <c r="P664" s="27"/>
      <c r="Q664" s="27"/>
      <c r="R664" s="27"/>
      <c r="S664" s="27"/>
      <c r="T664" s="27"/>
    </row>
    <row r="665">
      <c r="A665" s="27"/>
      <c r="B665" s="27"/>
      <c r="C665" s="27"/>
      <c r="D665" s="27"/>
      <c r="E665" s="27"/>
      <c r="F665" s="27"/>
      <c r="G665" s="27"/>
      <c r="H665" s="27"/>
      <c r="I665" s="27"/>
      <c r="J665" s="27"/>
      <c r="K665" s="27"/>
      <c r="L665" s="27"/>
      <c r="M665" s="27"/>
      <c r="N665" s="69"/>
      <c r="O665" s="27"/>
      <c r="P665" s="27"/>
      <c r="Q665" s="27"/>
      <c r="R665" s="27"/>
      <c r="S665" s="27"/>
      <c r="T665" s="27"/>
    </row>
    <row r="666">
      <c r="A666" s="27"/>
      <c r="B666" s="27"/>
      <c r="C666" s="27"/>
      <c r="D666" s="27"/>
      <c r="E666" s="27"/>
      <c r="F666" s="27"/>
      <c r="G666" s="27"/>
      <c r="H666" s="27"/>
      <c r="I666" s="27"/>
      <c r="J666" s="27"/>
      <c r="K666" s="27"/>
      <c r="L666" s="27"/>
      <c r="M666" s="27"/>
      <c r="N666" s="69"/>
      <c r="O666" s="27"/>
      <c r="P666" s="27"/>
      <c r="Q666" s="27"/>
      <c r="R666" s="27"/>
      <c r="S666" s="27"/>
      <c r="T666" s="27"/>
    </row>
    <row r="667">
      <c r="A667" s="27"/>
      <c r="B667" s="27"/>
      <c r="C667" s="27"/>
      <c r="D667" s="27"/>
      <c r="E667" s="27"/>
      <c r="F667" s="27"/>
      <c r="G667" s="27"/>
      <c r="H667" s="27"/>
      <c r="I667" s="27"/>
      <c r="J667" s="27"/>
      <c r="K667" s="27"/>
      <c r="L667" s="27"/>
      <c r="M667" s="27"/>
      <c r="N667" s="69"/>
      <c r="O667" s="27"/>
      <c r="P667" s="27"/>
      <c r="Q667" s="27"/>
      <c r="R667" s="27"/>
      <c r="S667" s="27"/>
      <c r="T667" s="27"/>
    </row>
    <row r="668">
      <c r="A668" s="27"/>
      <c r="B668" s="27"/>
      <c r="C668" s="27"/>
      <c r="D668" s="27"/>
      <c r="E668" s="27"/>
      <c r="F668" s="27"/>
      <c r="G668" s="27"/>
      <c r="H668" s="27"/>
      <c r="I668" s="27"/>
      <c r="J668" s="27"/>
      <c r="K668" s="27"/>
      <c r="L668" s="27"/>
      <c r="M668" s="27"/>
      <c r="N668" s="69"/>
      <c r="O668" s="27"/>
      <c r="P668" s="27"/>
      <c r="Q668" s="27"/>
      <c r="R668" s="27"/>
      <c r="S668" s="27"/>
      <c r="T668" s="27"/>
    </row>
    <row r="669">
      <c r="A669" s="27"/>
      <c r="B669" s="27"/>
      <c r="C669" s="27"/>
      <c r="D669" s="27"/>
      <c r="E669" s="27"/>
      <c r="F669" s="27"/>
      <c r="G669" s="27"/>
      <c r="H669" s="27"/>
      <c r="I669" s="27"/>
      <c r="J669" s="27"/>
      <c r="K669" s="27"/>
      <c r="L669" s="27"/>
      <c r="M669" s="27"/>
      <c r="N669" s="69"/>
      <c r="O669" s="27"/>
      <c r="P669" s="27"/>
      <c r="Q669" s="27"/>
      <c r="R669" s="27"/>
      <c r="S669" s="27"/>
      <c r="T669" s="27"/>
    </row>
    <row r="670">
      <c r="A670" s="27"/>
      <c r="B670" s="27"/>
      <c r="C670" s="27"/>
      <c r="D670" s="27"/>
      <c r="E670" s="27"/>
      <c r="F670" s="27"/>
      <c r="G670" s="27"/>
      <c r="H670" s="27"/>
      <c r="I670" s="27"/>
      <c r="J670" s="27"/>
      <c r="K670" s="27"/>
      <c r="L670" s="27"/>
      <c r="M670" s="27"/>
      <c r="N670" s="69"/>
      <c r="O670" s="27"/>
      <c r="P670" s="27"/>
      <c r="Q670" s="27"/>
      <c r="R670" s="27"/>
      <c r="S670" s="27"/>
      <c r="T670" s="27"/>
    </row>
    <row r="671">
      <c r="A671" s="27"/>
      <c r="B671" s="27"/>
      <c r="C671" s="27"/>
      <c r="D671" s="27"/>
      <c r="E671" s="27"/>
      <c r="F671" s="27"/>
      <c r="G671" s="27"/>
      <c r="H671" s="27"/>
      <c r="I671" s="27"/>
      <c r="J671" s="27"/>
      <c r="K671" s="27"/>
      <c r="L671" s="27"/>
      <c r="M671" s="27"/>
      <c r="N671" s="69"/>
      <c r="O671" s="27"/>
      <c r="P671" s="27"/>
      <c r="Q671" s="27"/>
      <c r="R671" s="27"/>
      <c r="S671" s="27"/>
      <c r="T671" s="27"/>
    </row>
    <row r="672">
      <c r="A672" s="27"/>
      <c r="B672" s="27"/>
      <c r="C672" s="27"/>
      <c r="D672" s="27"/>
      <c r="E672" s="27"/>
      <c r="F672" s="27"/>
      <c r="G672" s="27"/>
      <c r="H672" s="27"/>
      <c r="I672" s="27"/>
      <c r="J672" s="27"/>
      <c r="K672" s="27"/>
      <c r="L672" s="27"/>
      <c r="M672" s="27"/>
      <c r="N672" s="69"/>
      <c r="O672" s="27"/>
      <c r="P672" s="27"/>
      <c r="Q672" s="27"/>
      <c r="R672" s="27"/>
      <c r="S672" s="27"/>
      <c r="T672" s="27"/>
    </row>
    <row r="673">
      <c r="A673" s="27"/>
      <c r="B673" s="27"/>
      <c r="C673" s="27"/>
      <c r="D673" s="27"/>
      <c r="E673" s="27"/>
      <c r="F673" s="27"/>
      <c r="G673" s="27"/>
      <c r="H673" s="27"/>
      <c r="I673" s="27"/>
      <c r="J673" s="27"/>
      <c r="K673" s="27"/>
      <c r="L673" s="27"/>
      <c r="M673" s="27"/>
      <c r="N673" s="69"/>
      <c r="O673" s="27"/>
      <c r="P673" s="27"/>
      <c r="Q673" s="27"/>
      <c r="R673" s="27"/>
      <c r="S673" s="27"/>
      <c r="T673" s="27"/>
    </row>
    <row r="674">
      <c r="A674" s="27"/>
      <c r="B674" s="27"/>
      <c r="C674" s="27"/>
      <c r="D674" s="27"/>
      <c r="E674" s="27"/>
      <c r="F674" s="27"/>
      <c r="G674" s="27"/>
      <c r="H674" s="27"/>
      <c r="I674" s="27"/>
      <c r="J674" s="27"/>
      <c r="K674" s="27"/>
      <c r="L674" s="27"/>
      <c r="M674" s="27"/>
      <c r="N674" s="69"/>
      <c r="O674" s="27"/>
      <c r="P674" s="27"/>
      <c r="Q674" s="27"/>
      <c r="R674" s="27"/>
      <c r="S674" s="27"/>
      <c r="T674" s="27"/>
    </row>
    <row r="675">
      <c r="A675" s="27"/>
      <c r="B675" s="27"/>
      <c r="C675" s="27"/>
      <c r="D675" s="27"/>
      <c r="E675" s="27"/>
      <c r="F675" s="27"/>
      <c r="G675" s="27"/>
      <c r="H675" s="27"/>
      <c r="I675" s="27"/>
      <c r="J675" s="27"/>
      <c r="K675" s="27"/>
      <c r="L675" s="27"/>
      <c r="M675" s="27"/>
      <c r="N675" s="69"/>
      <c r="O675" s="27"/>
      <c r="P675" s="27"/>
      <c r="Q675" s="27"/>
      <c r="R675" s="27"/>
      <c r="S675" s="27"/>
      <c r="T675" s="27"/>
    </row>
    <row r="676">
      <c r="A676" s="27"/>
      <c r="B676" s="27"/>
      <c r="C676" s="27"/>
      <c r="D676" s="27"/>
      <c r="E676" s="27"/>
      <c r="F676" s="27"/>
      <c r="G676" s="27"/>
      <c r="H676" s="27"/>
      <c r="I676" s="27"/>
      <c r="J676" s="27"/>
      <c r="K676" s="27"/>
      <c r="L676" s="27"/>
      <c r="M676" s="27"/>
      <c r="N676" s="69"/>
      <c r="O676" s="27"/>
      <c r="P676" s="27"/>
      <c r="Q676" s="27"/>
      <c r="R676" s="27"/>
      <c r="S676" s="27"/>
      <c r="T676" s="27"/>
    </row>
    <row r="677">
      <c r="A677" s="27"/>
      <c r="B677" s="27"/>
      <c r="C677" s="27"/>
      <c r="D677" s="27"/>
      <c r="E677" s="27"/>
      <c r="F677" s="27"/>
      <c r="G677" s="27"/>
      <c r="H677" s="27"/>
      <c r="I677" s="27"/>
      <c r="J677" s="27"/>
      <c r="K677" s="27"/>
      <c r="L677" s="27"/>
      <c r="M677" s="27"/>
      <c r="N677" s="69"/>
      <c r="O677" s="27"/>
      <c r="P677" s="27"/>
      <c r="Q677" s="27"/>
      <c r="R677" s="27"/>
      <c r="S677" s="27"/>
      <c r="T677" s="27"/>
    </row>
    <row r="678">
      <c r="A678" s="27"/>
      <c r="B678" s="27"/>
      <c r="C678" s="27"/>
      <c r="D678" s="27"/>
      <c r="E678" s="27"/>
      <c r="F678" s="27"/>
      <c r="G678" s="27"/>
      <c r="H678" s="27"/>
      <c r="I678" s="27"/>
      <c r="J678" s="27"/>
      <c r="K678" s="27"/>
      <c r="L678" s="27"/>
      <c r="M678" s="27"/>
      <c r="N678" s="69"/>
      <c r="O678" s="27"/>
      <c r="P678" s="27"/>
      <c r="Q678" s="27"/>
      <c r="R678" s="27"/>
      <c r="S678" s="27"/>
      <c r="T678" s="27"/>
    </row>
    <row r="679">
      <c r="A679" s="27"/>
      <c r="B679" s="27"/>
      <c r="C679" s="27"/>
      <c r="D679" s="27"/>
      <c r="E679" s="27"/>
      <c r="F679" s="27"/>
      <c r="G679" s="27"/>
      <c r="H679" s="27"/>
      <c r="I679" s="27"/>
      <c r="J679" s="27"/>
      <c r="K679" s="27"/>
      <c r="L679" s="27"/>
      <c r="M679" s="27"/>
      <c r="N679" s="69"/>
      <c r="O679" s="27"/>
      <c r="P679" s="27"/>
      <c r="Q679" s="27"/>
      <c r="R679" s="27"/>
      <c r="S679" s="27"/>
      <c r="T679" s="27"/>
    </row>
    <row r="680">
      <c r="A680" s="27"/>
      <c r="B680" s="27"/>
      <c r="C680" s="27"/>
      <c r="D680" s="27"/>
      <c r="E680" s="27"/>
      <c r="F680" s="27"/>
      <c r="G680" s="27"/>
      <c r="H680" s="27"/>
      <c r="I680" s="27"/>
      <c r="J680" s="27"/>
      <c r="K680" s="27"/>
      <c r="L680" s="27"/>
      <c r="M680" s="27"/>
      <c r="N680" s="69"/>
      <c r="O680" s="27"/>
      <c r="P680" s="27"/>
      <c r="Q680" s="27"/>
      <c r="R680" s="27"/>
      <c r="S680" s="27"/>
      <c r="T680" s="27"/>
    </row>
    <row r="681">
      <c r="A681" s="27"/>
      <c r="B681" s="27"/>
      <c r="C681" s="27"/>
      <c r="D681" s="27"/>
      <c r="E681" s="27"/>
      <c r="F681" s="27"/>
      <c r="G681" s="27"/>
      <c r="H681" s="27"/>
      <c r="I681" s="27"/>
      <c r="J681" s="27"/>
      <c r="K681" s="27"/>
      <c r="L681" s="27"/>
      <c r="M681" s="27"/>
      <c r="N681" s="69"/>
      <c r="O681" s="27"/>
      <c r="P681" s="27"/>
      <c r="Q681" s="27"/>
      <c r="R681" s="27"/>
      <c r="S681" s="27"/>
      <c r="T681" s="27"/>
    </row>
    <row r="682">
      <c r="A682" s="27"/>
      <c r="B682" s="27"/>
      <c r="C682" s="27"/>
      <c r="D682" s="27"/>
      <c r="E682" s="27"/>
      <c r="F682" s="27"/>
      <c r="G682" s="27"/>
      <c r="H682" s="27"/>
      <c r="I682" s="27"/>
      <c r="J682" s="27"/>
      <c r="K682" s="27"/>
      <c r="L682" s="27"/>
      <c r="M682" s="27"/>
      <c r="N682" s="69"/>
      <c r="O682" s="27"/>
      <c r="P682" s="27"/>
      <c r="Q682" s="27"/>
      <c r="R682" s="27"/>
      <c r="S682" s="27"/>
      <c r="T682" s="27"/>
    </row>
    <row r="683">
      <c r="A683" s="27"/>
      <c r="B683" s="27"/>
      <c r="C683" s="27"/>
      <c r="D683" s="27"/>
      <c r="E683" s="27"/>
      <c r="F683" s="27"/>
      <c r="G683" s="27"/>
      <c r="H683" s="27"/>
      <c r="I683" s="27"/>
      <c r="J683" s="27"/>
      <c r="K683" s="27"/>
      <c r="L683" s="27"/>
      <c r="M683" s="27"/>
      <c r="N683" s="69"/>
      <c r="O683" s="27"/>
      <c r="P683" s="27"/>
      <c r="Q683" s="27"/>
      <c r="R683" s="27"/>
      <c r="S683" s="27"/>
      <c r="T683" s="27"/>
    </row>
    <row r="684">
      <c r="A684" s="27"/>
      <c r="B684" s="27"/>
      <c r="C684" s="27"/>
      <c r="D684" s="27"/>
      <c r="E684" s="27"/>
      <c r="F684" s="27"/>
      <c r="G684" s="27"/>
      <c r="H684" s="27"/>
      <c r="I684" s="27"/>
      <c r="J684" s="27"/>
      <c r="K684" s="27"/>
      <c r="L684" s="27"/>
      <c r="M684" s="27"/>
      <c r="N684" s="69"/>
      <c r="O684" s="27"/>
      <c r="P684" s="27"/>
      <c r="Q684" s="27"/>
      <c r="R684" s="27"/>
      <c r="S684" s="27"/>
      <c r="T684" s="27"/>
    </row>
    <row r="685">
      <c r="A685" s="27"/>
      <c r="B685" s="27"/>
      <c r="C685" s="27"/>
      <c r="D685" s="27"/>
      <c r="E685" s="27"/>
      <c r="F685" s="27"/>
      <c r="G685" s="27"/>
      <c r="H685" s="27"/>
      <c r="I685" s="27"/>
      <c r="J685" s="27"/>
      <c r="K685" s="27"/>
      <c r="L685" s="27"/>
      <c r="M685" s="27"/>
      <c r="N685" s="69"/>
      <c r="O685" s="27"/>
      <c r="P685" s="27"/>
      <c r="Q685" s="27"/>
      <c r="R685" s="27"/>
      <c r="S685" s="27"/>
      <c r="T685" s="27"/>
    </row>
    <row r="686">
      <c r="A686" s="27"/>
      <c r="B686" s="27"/>
      <c r="C686" s="27"/>
      <c r="D686" s="27"/>
      <c r="E686" s="27"/>
      <c r="F686" s="27"/>
      <c r="G686" s="27"/>
      <c r="H686" s="27"/>
      <c r="I686" s="27"/>
      <c r="J686" s="27"/>
      <c r="K686" s="27"/>
      <c r="L686" s="27"/>
      <c r="M686" s="27"/>
      <c r="N686" s="69"/>
      <c r="O686" s="27"/>
      <c r="P686" s="27"/>
      <c r="Q686" s="27"/>
      <c r="R686" s="27"/>
      <c r="S686" s="27"/>
      <c r="T686" s="27"/>
    </row>
    <row r="687">
      <c r="A687" s="27"/>
      <c r="B687" s="27"/>
      <c r="C687" s="27"/>
      <c r="D687" s="27"/>
      <c r="E687" s="27"/>
      <c r="F687" s="27"/>
      <c r="G687" s="27"/>
      <c r="H687" s="27"/>
      <c r="I687" s="27"/>
      <c r="J687" s="27"/>
      <c r="K687" s="27"/>
      <c r="L687" s="27"/>
      <c r="M687" s="27"/>
      <c r="N687" s="69"/>
      <c r="O687" s="27"/>
      <c r="P687" s="27"/>
      <c r="Q687" s="27"/>
      <c r="R687" s="27"/>
      <c r="S687" s="27"/>
      <c r="T687" s="27"/>
    </row>
    <row r="688">
      <c r="A688" s="27"/>
      <c r="B688" s="27"/>
      <c r="C688" s="27"/>
      <c r="D688" s="27"/>
      <c r="E688" s="27"/>
      <c r="F688" s="27"/>
      <c r="G688" s="27"/>
      <c r="H688" s="27"/>
      <c r="I688" s="27"/>
      <c r="J688" s="27"/>
      <c r="K688" s="27"/>
      <c r="L688" s="27"/>
      <c r="M688" s="27"/>
      <c r="N688" s="69"/>
      <c r="O688" s="27"/>
      <c r="P688" s="27"/>
      <c r="Q688" s="27"/>
      <c r="R688" s="27"/>
      <c r="S688" s="27"/>
      <c r="T688" s="27"/>
    </row>
    <row r="689">
      <c r="A689" s="27"/>
      <c r="B689" s="27"/>
      <c r="C689" s="27"/>
      <c r="D689" s="27"/>
      <c r="E689" s="27"/>
      <c r="F689" s="27"/>
      <c r="G689" s="27"/>
      <c r="H689" s="27"/>
      <c r="I689" s="27"/>
      <c r="J689" s="27"/>
      <c r="K689" s="27"/>
      <c r="L689" s="27"/>
      <c r="M689" s="27"/>
      <c r="N689" s="69"/>
      <c r="O689" s="27"/>
      <c r="P689" s="27"/>
      <c r="Q689" s="27"/>
      <c r="R689" s="27"/>
      <c r="S689" s="27"/>
      <c r="T689" s="27"/>
    </row>
    <row r="690">
      <c r="A690" s="27"/>
      <c r="B690" s="27"/>
      <c r="C690" s="27"/>
      <c r="D690" s="27"/>
      <c r="E690" s="27"/>
      <c r="F690" s="27"/>
      <c r="G690" s="27"/>
      <c r="H690" s="27"/>
      <c r="I690" s="27"/>
      <c r="J690" s="27"/>
      <c r="K690" s="27"/>
      <c r="L690" s="27"/>
      <c r="M690" s="27"/>
      <c r="N690" s="69"/>
      <c r="O690" s="27"/>
      <c r="P690" s="27"/>
      <c r="Q690" s="27"/>
      <c r="R690" s="27"/>
      <c r="S690" s="27"/>
      <c r="T690" s="27"/>
    </row>
    <row r="691">
      <c r="A691" s="27"/>
      <c r="B691" s="27"/>
      <c r="C691" s="27"/>
      <c r="D691" s="27"/>
      <c r="E691" s="27"/>
      <c r="F691" s="27"/>
      <c r="G691" s="27"/>
      <c r="H691" s="27"/>
      <c r="I691" s="27"/>
      <c r="J691" s="27"/>
      <c r="K691" s="27"/>
      <c r="L691" s="27"/>
      <c r="M691" s="27"/>
      <c r="N691" s="69"/>
      <c r="O691" s="27"/>
      <c r="P691" s="27"/>
      <c r="Q691" s="27"/>
      <c r="R691" s="27"/>
      <c r="S691" s="27"/>
      <c r="T691" s="27"/>
    </row>
    <row r="692">
      <c r="A692" s="27"/>
      <c r="B692" s="27"/>
      <c r="C692" s="27"/>
      <c r="D692" s="27"/>
      <c r="E692" s="27"/>
      <c r="F692" s="27"/>
      <c r="G692" s="27"/>
      <c r="H692" s="27"/>
      <c r="I692" s="27"/>
      <c r="J692" s="27"/>
      <c r="K692" s="27"/>
      <c r="L692" s="27"/>
      <c r="M692" s="27"/>
      <c r="N692" s="69"/>
      <c r="O692" s="27"/>
      <c r="P692" s="27"/>
      <c r="Q692" s="27"/>
      <c r="R692" s="27"/>
      <c r="S692" s="27"/>
      <c r="T692" s="27"/>
    </row>
    <row r="693">
      <c r="A693" s="27"/>
      <c r="B693" s="27"/>
      <c r="C693" s="27"/>
      <c r="D693" s="27"/>
      <c r="E693" s="27"/>
      <c r="F693" s="27"/>
      <c r="G693" s="27"/>
      <c r="H693" s="27"/>
      <c r="I693" s="27"/>
      <c r="J693" s="27"/>
      <c r="K693" s="27"/>
      <c r="L693" s="27"/>
      <c r="M693" s="27"/>
      <c r="N693" s="69"/>
      <c r="O693" s="27"/>
      <c r="P693" s="27"/>
      <c r="Q693" s="27"/>
      <c r="R693" s="27"/>
      <c r="S693" s="27"/>
      <c r="T693" s="27"/>
    </row>
    <row r="694">
      <c r="A694" s="27"/>
      <c r="B694" s="27"/>
      <c r="C694" s="27"/>
      <c r="D694" s="27"/>
      <c r="E694" s="27"/>
      <c r="F694" s="27"/>
      <c r="G694" s="27"/>
      <c r="H694" s="27"/>
      <c r="I694" s="27"/>
      <c r="J694" s="27"/>
      <c r="K694" s="27"/>
      <c r="L694" s="27"/>
      <c r="M694" s="27"/>
      <c r="N694" s="69"/>
      <c r="O694" s="27"/>
      <c r="P694" s="27"/>
      <c r="Q694" s="27"/>
      <c r="R694" s="27"/>
      <c r="S694" s="27"/>
      <c r="T694" s="27"/>
    </row>
    <row r="695">
      <c r="A695" s="27"/>
      <c r="B695" s="27"/>
      <c r="C695" s="27"/>
      <c r="D695" s="27"/>
      <c r="E695" s="27"/>
      <c r="F695" s="27"/>
      <c r="G695" s="27"/>
      <c r="H695" s="27"/>
      <c r="I695" s="27"/>
      <c r="J695" s="27"/>
      <c r="K695" s="27"/>
      <c r="L695" s="27"/>
      <c r="M695" s="27"/>
      <c r="N695" s="69"/>
      <c r="O695" s="27"/>
      <c r="P695" s="27"/>
      <c r="Q695" s="27"/>
      <c r="R695" s="27"/>
      <c r="S695" s="27"/>
      <c r="T695" s="27"/>
    </row>
    <row r="696">
      <c r="A696" s="27"/>
      <c r="B696" s="27"/>
      <c r="C696" s="27"/>
      <c r="D696" s="27"/>
      <c r="E696" s="27"/>
      <c r="F696" s="27"/>
      <c r="G696" s="27"/>
      <c r="H696" s="27"/>
      <c r="I696" s="27"/>
      <c r="J696" s="27"/>
      <c r="K696" s="27"/>
      <c r="L696" s="27"/>
      <c r="M696" s="27"/>
      <c r="N696" s="69"/>
      <c r="O696" s="27"/>
      <c r="P696" s="27"/>
      <c r="Q696" s="27"/>
      <c r="R696" s="27"/>
      <c r="S696" s="27"/>
      <c r="T696" s="27"/>
    </row>
    <row r="697">
      <c r="A697" s="27"/>
      <c r="B697" s="27"/>
      <c r="C697" s="27"/>
      <c r="D697" s="27"/>
      <c r="E697" s="27"/>
      <c r="F697" s="27"/>
      <c r="G697" s="27"/>
      <c r="H697" s="27"/>
      <c r="I697" s="27"/>
      <c r="J697" s="27"/>
      <c r="K697" s="27"/>
      <c r="L697" s="27"/>
      <c r="M697" s="27"/>
      <c r="N697" s="69"/>
      <c r="O697" s="27"/>
      <c r="P697" s="27"/>
      <c r="Q697" s="27"/>
      <c r="R697" s="27"/>
      <c r="S697" s="27"/>
      <c r="T697" s="27"/>
    </row>
    <row r="698">
      <c r="A698" s="27"/>
      <c r="B698" s="27"/>
      <c r="C698" s="27"/>
      <c r="D698" s="27"/>
      <c r="E698" s="27"/>
      <c r="F698" s="27"/>
      <c r="G698" s="27"/>
      <c r="H698" s="27"/>
      <c r="I698" s="27"/>
      <c r="J698" s="27"/>
      <c r="K698" s="27"/>
      <c r="L698" s="27"/>
      <c r="M698" s="27"/>
      <c r="N698" s="69"/>
      <c r="O698" s="27"/>
      <c r="P698" s="27"/>
      <c r="Q698" s="27"/>
      <c r="R698" s="27"/>
      <c r="S698" s="27"/>
      <c r="T698" s="27"/>
    </row>
    <row r="699">
      <c r="A699" s="27"/>
      <c r="B699" s="27"/>
      <c r="C699" s="27"/>
      <c r="D699" s="27"/>
      <c r="E699" s="27"/>
      <c r="F699" s="27"/>
      <c r="G699" s="27"/>
      <c r="H699" s="27"/>
      <c r="I699" s="27"/>
      <c r="J699" s="27"/>
      <c r="K699" s="27"/>
      <c r="L699" s="27"/>
      <c r="M699" s="27"/>
      <c r="N699" s="69"/>
      <c r="O699" s="27"/>
      <c r="P699" s="27"/>
      <c r="Q699" s="27"/>
      <c r="R699" s="27"/>
      <c r="S699" s="27"/>
      <c r="T699" s="27"/>
    </row>
    <row r="700">
      <c r="A700" s="27"/>
      <c r="B700" s="27"/>
      <c r="C700" s="27"/>
      <c r="D700" s="27"/>
      <c r="E700" s="27"/>
      <c r="F700" s="27"/>
      <c r="G700" s="27"/>
      <c r="H700" s="27"/>
      <c r="I700" s="27"/>
      <c r="J700" s="27"/>
      <c r="K700" s="27"/>
      <c r="L700" s="27"/>
      <c r="M700" s="27"/>
      <c r="N700" s="69"/>
      <c r="O700" s="27"/>
      <c r="P700" s="27"/>
      <c r="Q700" s="27"/>
      <c r="R700" s="27"/>
      <c r="S700" s="27"/>
      <c r="T700" s="27"/>
    </row>
    <row r="701">
      <c r="A701" s="27"/>
      <c r="B701" s="27"/>
      <c r="C701" s="27"/>
      <c r="D701" s="27"/>
      <c r="E701" s="27"/>
      <c r="F701" s="27"/>
      <c r="G701" s="27"/>
      <c r="H701" s="27"/>
      <c r="I701" s="27"/>
      <c r="J701" s="27"/>
      <c r="K701" s="27"/>
      <c r="L701" s="27"/>
      <c r="M701" s="27"/>
      <c r="N701" s="69"/>
      <c r="O701" s="27"/>
      <c r="P701" s="27"/>
      <c r="Q701" s="27"/>
      <c r="R701" s="27"/>
      <c r="S701" s="27"/>
      <c r="T701" s="27"/>
    </row>
    <row r="702">
      <c r="A702" s="27"/>
      <c r="B702" s="27"/>
      <c r="C702" s="27"/>
      <c r="D702" s="27"/>
      <c r="E702" s="27"/>
      <c r="F702" s="27"/>
      <c r="G702" s="27"/>
      <c r="H702" s="27"/>
      <c r="I702" s="27"/>
      <c r="J702" s="27"/>
      <c r="K702" s="27"/>
      <c r="L702" s="27"/>
      <c r="M702" s="27"/>
      <c r="N702" s="69"/>
      <c r="O702" s="27"/>
      <c r="P702" s="27"/>
      <c r="Q702" s="27"/>
      <c r="R702" s="27"/>
      <c r="S702" s="27"/>
      <c r="T702" s="27"/>
    </row>
    <row r="703">
      <c r="A703" s="27"/>
      <c r="B703" s="27"/>
      <c r="C703" s="27"/>
      <c r="D703" s="27"/>
      <c r="E703" s="27"/>
      <c r="F703" s="27"/>
      <c r="G703" s="27"/>
      <c r="H703" s="27"/>
      <c r="I703" s="27"/>
      <c r="J703" s="27"/>
      <c r="K703" s="27"/>
      <c r="L703" s="27"/>
      <c r="M703" s="27"/>
      <c r="N703" s="69"/>
      <c r="O703" s="27"/>
      <c r="P703" s="27"/>
      <c r="Q703" s="27"/>
      <c r="R703" s="27"/>
      <c r="S703" s="27"/>
      <c r="T703" s="27"/>
    </row>
    <row r="704">
      <c r="A704" s="27"/>
      <c r="B704" s="27"/>
      <c r="C704" s="27"/>
      <c r="D704" s="27"/>
      <c r="E704" s="27"/>
      <c r="F704" s="27"/>
      <c r="G704" s="27"/>
      <c r="H704" s="27"/>
      <c r="I704" s="27"/>
      <c r="J704" s="27"/>
      <c r="K704" s="27"/>
      <c r="L704" s="27"/>
      <c r="M704" s="27"/>
      <c r="N704" s="69"/>
      <c r="O704" s="27"/>
      <c r="P704" s="27"/>
      <c r="Q704" s="27"/>
      <c r="R704" s="27"/>
      <c r="S704" s="27"/>
      <c r="T704" s="27"/>
    </row>
    <row r="705">
      <c r="A705" s="27"/>
      <c r="B705" s="27"/>
      <c r="C705" s="27"/>
      <c r="D705" s="27"/>
      <c r="E705" s="27"/>
      <c r="F705" s="27"/>
      <c r="G705" s="27"/>
      <c r="H705" s="27"/>
      <c r="I705" s="27"/>
      <c r="J705" s="27"/>
      <c r="K705" s="27"/>
      <c r="L705" s="27"/>
      <c r="M705" s="27"/>
      <c r="N705" s="69"/>
      <c r="O705" s="27"/>
      <c r="P705" s="27"/>
      <c r="Q705" s="27"/>
      <c r="R705" s="27"/>
      <c r="S705" s="27"/>
      <c r="T705" s="27"/>
    </row>
    <row r="706">
      <c r="A706" s="27"/>
      <c r="B706" s="27"/>
      <c r="C706" s="27"/>
      <c r="D706" s="27"/>
      <c r="E706" s="27"/>
      <c r="F706" s="27"/>
      <c r="G706" s="27"/>
      <c r="H706" s="27"/>
      <c r="I706" s="27"/>
      <c r="J706" s="27"/>
      <c r="K706" s="27"/>
      <c r="L706" s="27"/>
      <c r="M706" s="27"/>
      <c r="N706" s="69"/>
      <c r="O706" s="27"/>
      <c r="P706" s="27"/>
      <c r="Q706" s="27"/>
      <c r="R706" s="27"/>
      <c r="S706" s="27"/>
      <c r="T706" s="27"/>
    </row>
    <row r="707">
      <c r="A707" s="27"/>
      <c r="B707" s="27"/>
      <c r="C707" s="27"/>
      <c r="D707" s="27"/>
      <c r="E707" s="27"/>
      <c r="F707" s="27"/>
      <c r="G707" s="27"/>
      <c r="H707" s="27"/>
      <c r="I707" s="27"/>
      <c r="J707" s="27"/>
      <c r="K707" s="27"/>
      <c r="L707" s="27"/>
      <c r="M707" s="27"/>
      <c r="N707" s="69"/>
      <c r="O707" s="27"/>
      <c r="P707" s="27"/>
      <c r="Q707" s="27"/>
      <c r="R707" s="27"/>
      <c r="S707" s="27"/>
      <c r="T707" s="27"/>
    </row>
    <row r="708">
      <c r="A708" s="27"/>
      <c r="B708" s="27"/>
      <c r="C708" s="27"/>
      <c r="D708" s="27"/>
      <c r="E708" s="27"/>
      <c r="F708" s="27"/>
      <c r="G708" s="27"/>
      <c r="H708" s="27"/>
      <c r="I708" s="27"/>
      <c r="J708" s="27"/>
      <c r="K708" s="27"/>
      <c r="L708" s="27"/>
      <c r="M708" s="27"/>
      <c r="N708" s="69"/>
      <c r="O708" s="27"/>
      <c r="P708" s="27"/>
      <c r="Q708" s="27"/>
      <c r="R708" s="27"/>
      <c r="S708" s="27"/>
      <c r="T708" s="27"/>
    </row>
    <row r="709">
      <c r="A709" s="27"/>
      <c r="B709" s="27"/>
      <c r="C709" s="27"/>
      <c r="D709" s="27"/>
      <c r="E709" s="27"/>
      <c r="F709" s="27"/>
      <c r="G709" s="27"/>
      <c r="H709" s="27"/>
      <c r="I709" s="27"/>
      <c r="J709" s="27"/>
      <c r="K709" s="27"/>
      <c r="L709" s="27"/>
      <c r="M709" s="27"/>
      <c r="N709" s="69"/>
      <c r="O709" s="27"/>
      <c r="P709" s="27"/>
      <c r="Q709" s="27"/>
      <c r="R709" s="27"/>
      <c r="S709" s="27"/>
      <c r="T709" s="27"/>
    </row>
    <row r="710">
      <c r="A710" s="27"/>
      <c r="B710" s="27"/>
      <c r="C710" s="27"/>
      <c r="D710" s="27"/>
      <c r="E710" s="27"/>
      <c r="F710" s="27"/>
      <c r="G710" s="27"/>
      <c r="H710" s="27"/>
      <c r="I710" s="27"/>
      <c r="J710" s="27"/>
      <c r="K710" s="27"/>
      <c r="L710" s="27"/>
      <c r="M710" s="27"/>
      <c r="N710" s="69"/>
      <c r="O710" s="27"/>
      <c r="P710" s="27"/>
      <c r="Q710" s="27"/>
      <c r="R710" s="27"/>
      <c r="S710" s="27"/>
      <c r="T710" s="27"/>
    </row>
    <row r="711">
      <c r="A711" s="27"/>
      <c r="B711" s="27"/>
      <c r="C711" s="27"/>
      <c r="D711" s="27"/>
      <c r="E711" s="27"/>
      <c r="F711" s="27"/>
      <c r="G711" s="27"/>
      <c r="H711" s="27"/>
      <c r="I711" s="27"/>
      <c r="J711" s="27"/>
      <c r="K711" s="27"/>
      <c r="L711" s="27"/>
      <c r="M711" s="27"/>
      <c r="N711" s="69"/>
      <c r="O711" s="27"/>
      <c r="P711" s="27"/>
      <c r="Q711" s="27"/>
      <c r="R711" s="27"/>
      <c r="S711" s="27"/>
      <c r="T711" s="27"/>
    </row>
    <row r="712">
      <c r="A712" s="27"/>
      <c r="B712" s="27"/>
      <c r="C712" s="27"/>
      <c r="D712" s="27"/>
      <c r="E712" s="27"/>
      <c r="F712" s="27"/>
      <c r="G712" s="27"/>
      <c r="H712" s="27"/>
      <c r="I712" s="27"/>
      <c r="J712" s="27"/>
      <c r="K712" s="27"/>
      <c r="L712" s="27"/>
      <c r="M712" s="27"/>
      <c r="N712" s="69"/>
      <c r="O712" s="27"/>
      <c r="P712" s="27"/>
      <c r="Q712" s="27"/>
      <c r="R712" s="27"/>
      <c r="S712" s="27"/>
      <c r="T712" s="27"/>
    </row>
    <row r="713">
      <c r="A713" s="27"/>
      <c r="B713" s="27"/>
      <c r="C713" s="27"/>
      <c r="D713" s="27"/>
      <c r="E713" s="27"/>
      <c r="F713" s="27"/>
      <c r="G713" s="27"/>
      <c r="H713" s="27"/>
      <c r="I713" s="27"/>
      <c r="J713" s="27"/>
      <c r="K713" s="27"/>
      <c r="L713" s="27"/>
      <c r="M713" s="27"/>
      <c r="N713" s="69"/>
      <c r="O713" s="27"/>
      <c r="P713" s="27"/>
      <c r="Q713" s="27"/>
      <c r="R713" s="27"/>
      <c r="S713" s="27"/>
      <c r="T713" s="27"/>
    </row>
    <row r="714">
      <c r="A714" s="27"/>
      <c r="B714" s="27"/>
      <c r="C714" s="27"/>
      <c r="D714" s="27"/>
      <c r="E714" s="27"/>
      <c r="F714" s="27"/>
      <c r="G714" s="27"/>
      <c r="H714" s="27"/>
      <c r="I714" s="27"/>
      <c r="J714" s="27"/>
      <c r="K714" s="27"/>
      <c r="L714" s="27"/>
      <c r="M714" s="27"/>
      <c r="N714" s="69"/>
      <c r="O714" s="27"/>
      <c r="P714" s="27"/>
      <c r="Q714" s="27"/>
      <c r="R714" s="27"/>
      <c r="S714" s="27"/>
      <c r="T714" s="27"/>
    </row>
    <row r="715">
      <c r="A715" s="27"/>
      <c r="B715" s="27"/>
      <c r="C715" s="27"/>
      <c r="D715" s="27"/>
      <c r="E715" s="27"/>
      <c r="F715" s="27"/>
      <c r="G715" s="27"/>
      <c r="H715" s="27"/>
      <c r="I715" s="27"/>
      <c r="J715" s="27"/>
      <c r="K715" s="27"/>
      <c r="L715" s="27"/>
      <c r="M715" s="27"/>
      <c r="N715" s="69"/>
      <c r="O715" s="27"/>
      <c r="P715" s="27"/>
      <c r="Q715" s="27"/>
      <c r="R715" s="27"/>
      <c r="S715" s="27"/>
      <c r="T715" s="27"/>
    </row>
    <row r="716">
      <c r="A716" s="27"/>
      <c r="B716" s="27"/>
      <c r="C716" s="27"/>
      <c r="D716" s="27"/>
      <c r="E716" s="27"/>
      <c r="F716" s="27"/>
      <c r="G716" s="27"/>
      <c r="H716" s="27"/>
      <c r="I716" s="27"/>
      <c r="J716" s="27"/>
      <c r="K716" s="27"/>
      <c r="L716" s="27"/>
      <c r="M716" s="27"/>
      <c r="N716" s="69"/>
      <c r="O716" s="27"/>
      <c r="P716" s="27"/>
      <c r="Q716" s="27"/>
      <c r="R716" s="27"/>
      <c r="S716" s="27"/>
      <c r="T716" s="27"/>
    </row>
    <row r="717">
      <c r="A717" s="27"/>
      <c r="B717" s="27"/>
      <c r="C717" s="27"/>
      <c r="D717" s="27"/>
      <c r="E717" s="27"/>
      <c r="F717" s="27"/>
      <c r="G717" s="27"/>
      <c r="H717" s="27"/>
      <c r="I717" s="27"/>
      <c r="J717" s="27"/>
      <c r="K717" s="27"/>
      <c r="L717" s="27"/>
      <c r="M717" s="27"/>
      <c r="N717" s="69"/>
      <c r="O717" s="27"/>
      <c r="P717" s="27"/>
      <c r="Q717" s="27"/>
      <c r="R717" s="27"/>
      <c r="S717" s="27"/>
      <c r="T717" s="27"/>
    </row>
    <row r="718">
      <c r="A718" s="27"/>
      <c r="B718" s="27"/>
      <c r="C718" s="27"/>
      <c r="D718" s="27"/>
      <c r="E718" s="27"/>
      <c r="F718" s="27"/>
      <c r="G718" s="27"/>
      <c r="H718" s="27"/>
      <c r="I718" s="27"/>
      <c r="J718" s="27"/>
      <c r="K718" s="27"/>
      <c r="L718" s="27"/>
      <c r="M718" s="27"/>
      <c r="N718" s="69"/>
      <c r="O718" s="27"/>
      <c r="P718" s="27"/>
      <c r="Q718" s="27"/>
      <c r="R718" s="27"/>
      <c r="S718" s="27"/>
      <c r="T718" s="27"/>
    </row>
    <row r="719">
      <c r="A719" s="27"/>
      <c r="B719" s="27"/>
      <c r="C719" s="27"/>
      <c r="D719" s="27"/>
      <c r="E719" s="27"/>
      <c r="F719" s="27"/>
      <c r="G719" s="27"/>
      <c r="H719" s="27"/>
      <c r="I719" s="27"/>
      <c r="J719" s="27"/>
      <c r="K719" s="27"/>
      <c r="L719" s="27"/>
      <c r="M719" s="27"/>
      <c r="N719" s="69"/>
      <c r="O719" s="27"/>
      <c r="P719" s="27"/>
      <c r="Q719" s="27"/>
      <c r="R719" s="27"/>
      <c r="S719" s="27"/>
      <c r="T719" s="27"/>
    </row>
    <row r="720">
      <c r="A720" s="27"/>
      <c r="B720" s="27"/>
      <c r="C720" s="27"/>
      <c r="D720" s="27"/>
      <c r="E720" s="27"/>
      <c r="F720" s="27"/>
      <c r="G720" s="27"/>
      <c r="H720" s="27"/>
      <c r="I720" s="27"/>
      <c r="J720" s="27"/>
      <c r="K720" s="27"/>
      <c r="L720" s="27"/>
      <c r="M720" s="27"/>
      <c r="N720" s="69"/>
      <c r="O720" s="27"/>
      <c r="P720" s="27"/>
      <c r="Q720" s="27"/>
      <c r="R720" s="27"/>
      <c r="S720" s="27"/>
      <c r="T720" s="27"/>
    </row>
    <row r="721">
      <c r="A721" s="27"/>
      <c r="B721" s="27"/>
      <c r="C721" s="27"/>
      <c r="D721" s="27"/>
      <c r="E721" s="27"/>
      <c r="F721" s="27"/>
      <c r="G721" s="27"/>
      <c r="H721" s="27"/>
      <c r="I721" s="27"/>
      <c r="J721" s="27"/>
      <c r="K721" s="27"/>
      <c r="L721" s="27"/>
      <c r="M721" s="27"/>
      <c r="N721" s="69"/>
      <c r="O721" s="27"/>
      <c r="P721" s="27"/>
      <c r="Q721" s="27"/>
      <c r="R721" s="27"/>
      <c r="S721" s="27"/>
      <c r="T721" s="27"/>
    </row>
    <row r="722">
      <c r="A722" s="27"/>
      <c r="B722" s="27"/>
      <c r="C722" s="27"/>
      <c r="D722" s="27"/>
      <c r="E722" s="27"/>
      <c r="F722" s="27"/>
      <c r="G722" s="27"/>
      <c r="H722" s="27"/>
      <c r="I722" s="27"/>
      <c r="J722" s="27"/>
      <c r="K722" s="27"/>
      <c r="L722" s="27"/>
      <c r="M722" s="27"/>
      <c r="N722" s="69"/>
      <c r="O722" s="27"/>
      <c r="P722" s="27"/>
      <c r="Q722" s="27"/>
      <c r="R722" s="27"/>
      <c r="S722" s="27"/>
      <c r="T722" s="27"/>
    </row>
    <row r="723">
      <c r="A723" s="27"/>
      <c r="B723" s="27"/>
      <c r="C723" s="27"/>
      <c r="D723" s="27"/>
      <c r="E723" s="27"/>
      <c r="F723" s="27"/>
      <c r="G723" s="27"/>
      <c r="H723" s="27"/>
      <c r="I723" s="27"/>
      <c r="J723" s="27"/>
      <c r="K723" s="27"/>
      <c r="L723" s="27"/>
      <c r="M723" s="27"/>
      <c r="N723" s="69"/>
      <c r="O723" s="27"/>
      <c r="P723" s="27"/>
      <c r="Q723" s="27"/>
      <c r="R723" s="27"/>
      <c r="S723" s="27"/>
      <c r="T723" s="27"/>
    </row>
    <row r="724">
      <c r="A724" s="27"/>
      <c r="B724" s="27"/>
      <c r="C724" s="27"/>
      <c r="D724" s="27"/>
      <c r="E724" s="27"/>
      <c r="F724" s="27"/>
      <c r="G724" s="27"/>
      <c r="H724" s="27"/>
      <c r="I724" s="27"/>
      <c r="J724" s="27"/>
      <c r="K724" s="27"/>
      <c r="L724" s="27"/>
      <c r="M724" s="27"/>
      <c r="N724" s="69"/>
      <c r="O724" s="27"/>
      <c r="P724" s="27"/>
      <c r="Q724" s="27"/>
      <c r="R724" s="27"/>
      <c r="S724" s="27"/>
      <c r="T724" s="27"/>
    </row>
    <row r="725">
      <c r="A725" s="27"/>
      <c r="B725" s="27"/>
      <c r="C725" s="27"/>
      <c r="D725" s="27"/>
      <c r="E725" s="27"/>
      <c r="F725" s="27"/>
      <c r="G725" s="27"/>
      <c r="H725" s="27"/>
      <c r="I725" s="27"/>
      <c r="J725" s="27"/>
      <c r="K725" s="27"/>
      <c r="L725" s="27"/>
      <c r="M725" s="27"/>
      <c r="N725" s="69"/>
      <c r="O725" s="27"/>
      <c r="P725" s="27"/>
      <c r="Q725" s="27"/>
      <c r="R725" s="27"/>
      <c r="S725" s="27"/>
      <c r="T725" s="27"/>
    </row>
    <row r="726">
      <c r="A726" s="27"/>
      <c r="B726" s="27"/>
      <c r="C726" s="27"/>
      <c r="D726" s="27"/>
      <c r="E726" s="27"/>
      <c r="F726" s="27"/>
      <c r="G726" s="27"/>
      <c r="H726" s="27"/>
      <c r="I726" s="27"/>
      <c r="J726" s="27"/>
      <c r="K726" s="27"/>
      <c r="L726" s="27"/>
      <c r="M726" s="27"/>
      <c r="N726" s="69"/>
      <c r="O726" s="27"/>
      <c r="P726" s="27"/>
      <c r="Q726" s="27"/>
      <c r="R726" s="27"/>
      <c r="S726" s="27"/>
      <c r="T726" s="27"/>
    </row>
    <row r="727">
      <c r="A727" s="27"/>
      <c r="B727" s="27"/>
      <c r="C727" s="27"/>
      <c r="D727" s="27"/>
      <c r="E727" s="27"/>
      <c r="F727" s="27"/>
      <c r="G727" s="27"/>
      <c r="H727" s="27"/>
      <c r="I727" s="27"/>
      <c r="J727" s="27"/>
      <c r="K727" s="27"/>
      <c r="L727" s="27"/>
      <c r="M727" s="27"/>
      <c r="N727" s="69"/>
      <c r="O727" s="27"/>
      <c r="P727" s="27"/>
      <c r="Q727" s="27"/>
      <c r="R727" s="27"/>
      <c r="S727" s="27"/>
      <c r="T727" s="27"/>
    </row>
    <row r="728">
      <c r="A728" s="27"/>
      <c r="B728" s="27"/>
      <c r="C728" s="27"/>
      <c r="D728" s="27"/>
      <c r="E728" s="27"/>
      <c r="F728" s="27"/>
      <c r="G728" s="27"/>
      <c r="H728" s="27"/>
      <c r="I728" s="27"/>
      <c r="J728" s="27"/>
      <c r="K728" s="27"/>
      <c r="L728" s="27"/>
      <c r="M728" s="27"/>
      <c r="N728" s="69"/>
      <c r="O728" s="27"/>
      <c r="P728" s="27"/>
      <c r="Q728" s="27"/>
      <c r="R728" s="27"/>
      <c r="S728" s="27"/>
      <c r="T728" s="27"/>
    </row>
    <row r="729">
      <c r="A729" s="27"/>
      <c r="B729" s="27"/>
      <c r="C729" s="27"/>
      <c r="D729" s="27"/>
      <c r="E729" s="27"/>
      <c r="F729" s="27"/>
      <c r="G729" s="27"/>
      <c r="H729" s="27"/>
      <c r="I729" s="27"/>
      <c r="J729" s="27"/>
      <c r="K729" s="27"/>
      <c r="L729" s="27"/>
      <c r="M729" s="27"/>
      <c r="N729" s="69"/>
      <c r="O729" s="27"/>
      <c r="P729" s="27"/>
      <c r="Q729" s="27"/>
      <c r="R729" s="27"/>
      <c r="S729" s="27"/>
      <c r="T729" s="27"/>
    </row>
    <row r="730">
      <c r="A730" s="27"/>
      <c r="B730" s="27"/>
      <c r="C730" s="27"/>
      <c r="D730" s="27"/>
      <c r="E730" s="27"/>
      <c r="F730" s="27"/>
      <c r="G730" s="27"/>
      <c r="H730" s="27"/>
      <c r="I730" s="27"/>
      <c r="J730" s="27"/>
      <c r="K730" s="27"/>
      <c r="L730" s="27"/>
      <c r="M730" s="27"/>
      <c r="N730" s="69"/>
      <c r="O730" s="27"/>
      <c r="P730" s="27"/>
      <c r="Q730" s="27"/>
      <c r="R730" s="27"/>
      <c r="S730" s="27"/>
      <c r="T730" s="27"/>
    </row>
    <row r="731">
      <c r="A731" s="27"/>
      <c r="B731" s="27"/>
      <c r="C731" s="27"/>
      <c r="D731" s="27"/>
      <c r="E731" s="27"/>
      <c r="F731" s="27"/>
      <c r="G731" s="27"/>
      <c r="H731" s="27"/>
      <c r="I731" s="27"/>
      <c r="J731" s="27"/>
      <c r="K731" s="27"/>
      <c r="L731" s="27"/>
      <c r="M731" s="27"/>
      <c r="N731" s="69"/>
      <c r="O731" s="27"/>
      <c r="P731" s="27"/>
      <c r="Q731" s="27"/>
      <c r="R731" s="27"/>
      <c r="S731" s="27"/>
      <c r="T731" s="27"/>
    </row>
    <row r="732">
      <c r="A732" s="27"/>
      <c r="B732" s="27"/>
      <c r="C732" s="27"/>
      <c r="D732" s="27"/>
      <c r="E732" s="27"/>
      <c r="F732" s="27"/>
      <c r="G732" s="27"/>
      <c r="H732" s="27"/>
      <c r="I732" s="27"/>
      <c r="J732" s="27"/>
      <c r="K732" s="27"/>
      <c r="L732" s="27"/>
      <c r="M732" s="27"/>
      <c r="N732" s="69"/>
      <c r="O732" s="27"/>
      <c r="P732" s="27"/>
      <c r="Q732" s="27"/>
      <c r="R732" s="27"/>
      <c r="S732" s="27"/>
      <c r="T732" s="27"/>
    </row>
    <row r="733">
      <c r="A733" s="27"/>
      <c r="B733" s="27"/>
      <c r="C733" s="27"/>
      <c r="D733" s="27"/>
      <c r="E733" s="27"/>
      <c r="F733" s="27"/>
      <c r="G733" s="27"/>
      <c r="H733" s="27"/>
      <c r="I733" s="27"/>
      <c r="J733" s="27"/>
      <c r="K733" s="27"/>
      <c r="L733" s="27"/>
      <c r="M733" s="27"/>
      <c r="N733" s="69"/>
      <c r="O733" s="27"/>
      <c r="P733" s="27"/>
      <c r="Q733" s="27"/>
      <c r="R733" s="27"/>
      <c r="S733" s="27"/>
      <c r="T733" s="27"/>
    </row>
    <row r="734">
      <c r="A734" s="27"/>
      <c r="B734" s="27"/>
      <c r="C734" s="27"/>
      <c r="D734" s="27"/>
      <c r="E734" s="27"/>
      <c r="F734" s="27"/>
      <c r="G734" s="27"/>
      <c r="H734" s="27"/>
      <c r="I734" s="27"/>
      <c r="J734" s="27"/>
      <c r="K734" s="27"/>
      <c r="L734" s="27"/>
      <c r="M734" s="27"/>
      <c r="N734" s="69"/>
      <c r="O734" s="27"/>
      <c r="P734" s="27"/>
      <c r="Q734" s="27"/>
      <c r="R734" s="27"/>
      <c r="S734" s="27"/>
      <c r="T734" s="27"/>
    </row>
    <row r="735">
      <c r="A735" s="27"/>
      <c r="B735" s="27"/>
      <c r="C735" s="27"/>
      <c r="D735" s="27"/>
      <c r="E735" s="27"/>
      <c r="F735" s="27"/>
      <c r="G735" s="27"/>
      <c r="H735" s="27"/>
      <c r="I735" s="27"/>
      <c r="J735" s="27"/>
      <c r="K735" s="27"/>
      <c r="L735" s="27"/>
      <c r="M735" s="27"/>
      <c r="N735" s="69"/>
      <c r="O735" s="27"/>
      <c r="P735" s="27"/>
      <c r="Q735" s="27"/>
      <c r="R735" s="27"/>
      <c r="S735" s="27"/>
      <c r="T735" s="27"/>
    </row>
    <row r="736">
      <c r="A736" s="27"/>
      <c r="B736" s="27"/>
      <c r="C736" s="27"/>
      <c r="D736" s="27"/>
      <c r="E736" s="27"/>
      <c r="F736" s="27"/>
      <c r="G736" s="27"/>
      <c r="H736" s="27"/>
      <c r="I736" s="27"/>
      <c r="J736" s="27"/>
      <c r="K736" s="27"/>
      <c r="L736" s="27"/>
      <c r="M736" s="27"/>
      <c r="N736" s="69"/>
      <c r="O736" s="27"/>
      <c r="P736" s="27"/>
      <c r="Q736" s="27"/>
      <c r="R736" s="27"/>
      <c r="S736" s="27"/>
      <c r="T736" s="27"/>
    </row>
    <row r="737">
      <c r="A737" s="27"/>
      <c r="B737" s="27"/>
      <c r="C737" s="27"/>
      <c r="D737" s="27"/>
      <c r="E737" s="27"/>
      <c r="F737" s="27"/>
      <c r="G737" s="27"/>
      <c r="H737" s="27"/>
      <c r="I737" s="27"/>
      <c r="J737" s="27"/>
      <c r="K737" s="27"/>
      <c r="L737" s="27"/>
      <c r="M737" s="27"/>
      <c r="N737" s="69"/>
      <c r="O737" s="27"/>
      <c r="P737" s="27"/>
      <c r="Q737" s="27"/>
      <c r="R737" s="27"/>
      <c r="S737" s="27"/>
      <c r="T737" s="27"/>
    </row>
    <row r="738">
      <c r="A738" s="27"/>
      <c r="B738" s="27"/>
      <c r="C738" s="27"/>
      <c r="D738" s="27"/>
      <c r="E738" s="27"/>
      <c r="F738" s="27"/>
      <c r="G738" s="27"/>
      <c r="H738" s="27"/>
      <c r="I738" s="27"/>
      <c r="J738" s="27"/>
      <c r="K738" s="27"/>
      <c r="L738" s="27"/>
      <c r="M738" s="27"/>
      <c r="N738" s="69"/>
      <c r="O738" s="27"/>
      <c r="P738" s="27"/>
      <c r="Q738" s="27"/>
      <c r="R738" s="27"/>
      <c r="S738" s="27"/>
      <c r="T738" s="27"/>
    </row>
    <row r="739">
      <c r="A739" s="27"/>
      <c r="B739" s="27"/>
      <c r="C739" s="27"/>
      <c r="D739" s="27"/>
      <c r="E739" s="27"/>
      <c r="F739" s="27"/>
      <c r="G739" s="27"/>
      <c r="H739" s="27"/>
      <c r="I739" s="27"/>
      <c r="J739" s="27"/>
      <c r="K739" s="27"/>
      <c r="L739" s="27"/>
      <c r="M739" s="27"/>
      <c r="N739" s="69"/>
      <c r="O739" s="27"/>
      <c r="P739" s="27"/>
      <c r="Q739" s="27"/>
      <c r="R739" s="27"/>
      <c r="S739" s="27"/>
      <c r="T739" s="27"/>
    </row>
    <row r="740">
      <c r="A740" s="27"/>
      <c r="B740" s="27"/>
      <c r="C740" s="27"/>
      <c r="D740" s="27"/>
      <c r="E740" s="27"/>
      <c r="F740" s="27"/>
      <c r="G740" s="27"/>
      <c r="H740" s="27"/>
      <c r="I740" s="27"/>
      <c r="J740" s="27"/>
      <c r="K740" s="27"/>
      <c r="L740" s="27"/>
      <c r="M740" s="27"/>
      <c r="N740" s="69"/>
      <c r="O740" s="27"/>
      <c r="P740" s="27"/>
      <c r="Q740" s="27"/>
      <c r="R740" s="27"/>
      <c r="S740" s="27"/>
      <c r="T740" s="27"/>
    </row>
    <row r="741">
      <c r="A741" s="27"/>
      <c r="B741" s="27"/>
      <c r="C741" s="27"/>
      <c r="D741" s="27"/>
      <c r="E741" s="27"/>
      <c r="F741" s="27"/>
      <c r="G741" s="27"/>
      <c r="H741" s="27"/>
      <c r="I741" s="27"/>
      <c r="J741" s="27"/>
      <c r="K741" s="27"/>
      <c r="L741" s="27"/>
      <c r="M741" s="27"/>
      <c r="N741" s="69"/>
      <c r="O741" s="27"/>
      <c r="P741" s="27"/>
      <c r="Q741" s="27"/>
      <c r="R741" s="27"/>
      <c r="S741" s="27"/>
      <c r="T741" s="27"/>
    </row>
    <row r="742">
      <c r="A742" s="27"/>
      <c r="B742" s="27"/>
      <c r="C742" s="27"/>
      <c r="D742" s="27"/>
      <c r="E742" s="27"/>
      <c r="F742" s="27"/>
      <c r="G742" s="27"/>
      <c r="H742" s="27"/>
      <c r="I742" s="27"/>
      <c r="J742" s="27"/>
      <c r="K742" s="27"/>
      <c r="L742" s="27"/>
      <c r="M742" s="27"/>
      <c r="N742" s="69"/>
      <c r="O742" s="27"/>
      <c r="P742" s="27"/>
      <c r="Q742" s="27"/>
      <c r="R742" s="27"/>
      <c r="S742" s="27"/>
      <c r="T742" s="27"/>
    </row>
    <row r="743">
      <c r="A743" s="27"/>
      <c r="B743" s="27"/>
      <c r="C743" s="27"/>
      <c r="D743" s="27"/>
      <c r="E743" s="27"/>
      <c r="F743" s="27"/>
      <c r="G743" s="27"/>
      <c r="H743" s="27"/>
      <c r="I743" s="27"/>
      <c r="J743" s="27"/>
      <c r="K743" s="27"/>
      <c r="L743" s="27"/>
      <c r="M743" s="27"/>
      <c r="N743" s="69"/>
      <c r="O743" s="27"/>
      <c r="P743" s="27"/>
      <c r="Q743" s="27"/>
      <c r="R743" s="27"/>
      <c r="S743" s="27"/>
      <c r="T743" s="27"/>
    </row>
    <row r="744">
      <c r="A744" s="27"/>
      <c r="B744" s="27"/>
      <c r="C744" s="27"/>
      <c r="D744" s="27"/>
      <c r="E744" s="27"/>
      <c r="F744" s="27"/>
      <c r="G744" s="27"/>
      <c r="H744" s="27"/>
      <c r="I744" s="27"/>
      <c r="J744" s="27"/>
      <c r="K744" s="27"/>
      <c r="L744" s="27"/>
      <c r="M744" s="27"/>
      <c r="N744" s="69"/>
      <c r="O744" s="27"/>
      <c r="P744" s="27"/>
      <c r="Q744" s="27"/>
      <c r="R744" s="27"/>
      <c r="S744" s="27"/>
      <c r="T744" s="27"/>
    </row>
    <row r="745">
      <c r="A745" s="27"/>
      <c r="B745" s="27"/>
      <c r="C745" s="27"/>
      <c r="D745" s="27"/>
      <c r="E745" s="27"/>
      <c r="F745" s="27"/>
      <c r="G745" s="27"/>
      <c r="H745" s="27"/>
      <c r="I745" s="27"/>
      <c r="J745" s="27"/>
      <c r="K745" s="27"/>
      <c r="L745" s="27"/>
      <c r="M745" s="27"/>
      <c r="N745" s="69"/>
      <c r="O745" s="27"/>
      <c r="P745" s="27"/>
      <c r="Q745" s="27"/>
      <c r="R745" s="27"/>
      <c r="S745" s="27"/>
      <c r="T745" s="27"/>
    </row>
    <row r="746">
      <c r="A746" s="27"/>
      <c r="B746" s="27"/>
      <c r="C746" s="27"/>
      <c r="D746" s="27"/>
      <c r="E746" s="27"/>
      <c r="F746" s="27"/>
      <c r="G746" s="27"/>
      <c r="H746" s="27"/>
      <c r="I746" s="27"/>
      <c r="J746" s="27"/>
      <c r="K746" s="27"/>
      <c r="L746" s="27"/>
      <c r="M746" s="27"/>
      <c r="N746" s="69"/>
      <c r="O746" s="27"/>
      <c r="P746" s="27"/>
      <c r="Q746" s="27"/>
      <c r="R746" s="27"/>
      <c r="S746" s="27"/>
      <c r="T746" s="27"/>
    </row>
    <row r="747">
      <c r="A747" s="27"/>
      <c r="B747" s="27"/>
      <c r="C747" s="27"/>
      <c r="D747" s="27"/>
      <c r="E747" s="27"/>
      <c r="F747" s="27"/>
      <c r="G747" s="27"/>
      <c r="H747" s="27"/>
      <c r="I747" s="27"/>
      <c r="J747" s="27"/>
      <c r="K747" s="27"/>
      <c r="L747" s="27"/>
      <c r="M747" s="27"/>
      <c r="N747" s="69"/>
      <c r="O747" s="27"/>
      <c r="P747" s="27"/>
      <c r="Q747" s="27"/>
      <c r="R747" s="27"/>
      <c r="S747" s="27"/>
      <c r="T747" s="27"/>
    </row>
    <row r="748">
      <c r="A748" s="27"/>
      <c r="B748" s="27"/>
      <c r="C748" s="27"/>
      <c r="D748" s="27"/>
      <c r="E748" s="27"/>
      <c r="F748" s="27"/>
      <c r="G748" s="27"/>
      <c r="H748" s="27"/>
      <c r="I748" s="27"/>
      <c r="J748" s="27"/>
      <c r="K748" s="27"/>
      <c r="L748" s="27"/>
      <c r="M748" s="27"/>
      <c r="N748" s="69"/>
      <c r="O748" s="27"/>
      <c r="P748" s="27"/>
      <c r="Q748" s="27"/>
      <c r="R748" s="27"/>
      <c r="S748" s="27"/>
      <c r="T748" s="27"/>
    </row>
    <row r="749">
      <c r="A749" s="27"/>
      <c r="B749" s="27"/>
      <c r="C749" s="27"/>
      <c r="D749" s="27"/>
      <c r="E749" s="27"/>
      <c r="F749" s="27"/>
      <c r="G749" s="27"/>
      <c r="H749" s="27"/>
      <c r="I749" s="27"/>
      <c r="J749" s="27"/>
      <c r="K749" s="27"/>
      <c r="L749" s="27"/>
      <c r="M749" s="27"/>
      <c r="N749" s="69"/>
      <c r="O749" s="27"/>
      <c r="P749" s="27"/>
      <c r="Q749" s="27"/>
      <c r="R749" s="27"/>
      <c r="S749" s="27"/>
      <c r="T749" s="27"/>
    </row>
    <row r="750">
      <c r="A750" s="27"/>
      <c r="B750" s="27"/>
      <c r="C750" s="27"/>
      <c r="D750" s="27"/>
      <c r="E750" s="27"/>
      <c r="F750" s="27"/>
      <c r="G750" s="27"/>
      <c r="H750" s="27"/>
      <c r="I750" s="27"/>
      <c r="J750" s="27"/>
      <c r="K750" s="27"/>
      <c r="L750" s="27"/>
      <c r="M750" s="27"/>
      <c r="N750" s="69"/>
      <c r="O750" s="27"/>
      <c r="P750" s="27"/>
      <c r="Q750" s="27"/>
      <c r="R750" s="27"/>
      <c r="S750" s="27"/>
      <c r="T750" s="27"/>
    </row>
    <row r="751">
      <c r="A751" s="27"/>
      <c r="B751" s="27"/>
      <c r="C751" s="27"/>
      <c r="D751" s="27"/>
      <c r="E751" s="27"/>
      <c r="F751" s="27"/>
      <c r="G751" s="27"/>
      <c r="H751" s="27"/>
      <c r="I751" s="27"/>
      <c r="J751" s="27"/>
      <c r="K751" s="27"/>
      <c r="L751" s="27"/>
      <c r="M751" s="27"/>
      <c r="N751" s="69"/>
      <c r="O751" s="27"/>
      <c r="P751" s="27"/>
      <c r="Q751" s="27"/>
      <c r="R751" s="27"/>
      <c r="S751" s="27"/>
      <c r="T751" s="27"/>
    </row>
    <row r="752">
      <c r="A752" s="27"/>
      <c r="B752" s="27"/>
      <c r="C752" s="27"/>
      <c r="D752" s="27"/>
      <c r="E752" s="27"/>
      <c r="F752" s="27"/>
      <c r="G752" s="27"/>
      <c r="H752" s="27"/>
      <c r="I752" s="27"/>
      <c r="J752" s="27"/>
      <c r="K752" s="27"/>
      <c r="L752" s="27"/>
      <c r="M752" s="27"/>
      <c r="N752" s="69"/>
      <c r="O752" s="27"/>
      <c r="P752" s="27"/>
      <c r="Q752" s="27"/>
      <c r="R752" s="27"/>
      <c r="S752" s="27"/>
      <c r="T752" s="27"/>
    </row>
    <row r="753">
      <c r="A753" s="27"/>
      <c r="B753" s="27"/>
      <c r="C753" s="27"/>
      <c r="D753" s="27"/>
      <c r="E753" s="27"/>
      <c r="F753" s="27"/>
      <c r="G753" s="27"/>
      <c r="H753" s="27"/>
      <c r="I753" s="27"/>
      <c r="J753" s="27"/>
      <c r="K753" s="27"/>
      <c r="L753" s="27"/>
      <c r="M753" s="27"/>
      <c r="N753" s="69"/>
      <c r="O753" s="27"/>
      <c r="P753" s="27"/>
      <c r="Q753" s="27"/>
      <c r="R753" s="27"/>
      <c r="S753" s="27"/>
      <c r="T753" s="27"/>
    </row>
    <row r="754">
      <c r="A754" s="27"/>
      <c r="B754" s="27"/>
      <c r="C754" s="27"/>
      <c r="D754" s="27"/>
      <c r="E754" s="27"/>
      <c r="F754" s="27"/>
      <c r="G754" s="27"/>
      <c r="H754" s="27"/>
      <c r="I754" s="27"/>
      <c r="J754" s="27"/>
      <c r="K754" s="27"/>
      <c r="L754" s="27"/>
      <c r="M754" s="27"/>
      <c r="N754" s="69"/>
      <c r="O754" s="27"/>
      <c r="P754" s="27"/>
      <c r="Q754" s="27"/>
      <c r="R754" s="27"/>
      <c r="S754" s="27"/>
      <c r="T754" s="27"/>
    </row>
    <row r="755">
      <c r="A755" s="27"/>
      <c r="B755" s="27"/>
      <c r="C755" s="27"/>
      <c r="D755" s="27"/>
      <c r="E755" s="27"/>
      <c r="F755" s="27"/>
      <c r="G755" s="27"/>
      <c r="H755" s="27"/>
      <c r="I755" s="27"/>
      <c r="J755" s="27"/>
      <c r="K755" s="27"/>
      <c r="L755" s="27"/>
      <c r="M755" s="27"/>
      <c r="N755" s="69"/>
      <c r="O755" s="27"/>
      <c r="P755" s="27"/>
      <c r="Q755" s="27"/>
      <c r="R755" s="27"/>
      <c r="S755" s="27"/>
      <c r="T755" s="27"/>
    </row>
    <row r="756">
      <c r="A756" s="27"/>
      <c r="B756" s="27"/>
      <c r="C756" s="27"/>
      <c r="D756" s="27"/>
      <c r="E756" s="27"/>
      <c r="F756" s="27"/>
      <c r="G756" s="27"/>
      <c r="H756" s="27"/>
      <c r="I756" s="27"/>
      <c r="J756" s="27"/>
      <c r="K756" s="27"/>
      <c r="L756" s="27"/>
      <c r="M756" s="27"/>
      <c r="N756" s="69"/>
      <c r="O756" s="27"/>
      <c r="P756" s="27"/>
      <c r="Q756" s="27"/>
      <c r="R756" s="27"/>
      <c r="S756" s="27"/>
      <c r="T756" s="27"/>
    </row>
    <row r="757">
      <c r="A757" s="27"/>
      <c r="B757" s="27"/>
      <c r="C757" s="27"/>
      <c r="D757" s="27"/>
      <c r="E757" s="27"/>
      <c r="F757" s="27"/>
      <c r="G757" s="27"/>
      <c r="H757" s="27"/>
      <c r="I757" s="27"/>
      <c r="J757" s="27"/>
      <c r="K757" s="27"/>
      <c r="L757" s="27"/>
      <c r="M757" s="27"/>
      <c r="N757" s="69"/>
      <c r="O757" s="27"/>
      <c r="P757" s="27"/>
      <c r="Q757" s="27"/>
      <c r="R757" s="27"/>
      <c r="S757" s="27"/>
      <c r="T757" s="27"/>
    </row>
    <row r="758">
      <c r="A758" s="27"/>
      <c r="B758" s="27"/>
      <c r="C758" s="27"/>
      <c r="D758" s="27"/>
      <c r="E758" s="27"/>
      <c r="F758" s="27"/>
      <c r="G758" s="27"/>
      <c r="H758" s="27"/>
      <c r="I758" s="27"/>
      <c r="J758" s="27"/>
      <c r="K758" s="27"/>
      <c r="L758" s="27"/>
      <c r="M758" s="27"/>
      <c r="N758" s="69"/>
      <c r="O758" s="27"/>
      <c r="P758" s="27"/>
      <c r="Q758" s="27"/>
      <c r="R758" s="27"/>
      <c r="S758" s="27"/>
      <c r="T758" s="27"/>
    </row>
    <row r="759">
      <c r="A759" s="27"/>
      <c r="B759" s="27"/>
      <c r="C759" s="27"/>
      <c r="D759" s="27"/>
      <c r="E759" s="27"/>
      <c r="F759" s="27"/>
      <c r="G759" s="27"/>
      <c r="H759" s="27"/>
      <c r="I759" s="27"/>
      <c r="J759" s="27"/>
      <c r="K759" s="27"/>
      <c r="L759" s="27"/>
      <c r="M759" s="27"/>
      <c r="N759" s="69"/>
      <c r="O759" s="27"/>
      <c r="P759" s="27"/>
      <c r="Q759" s="27"/>
      <c r="R759" s="27"/>
      <c r="S759" s="27"/>
      <c r="T759" s="27"/>
    </row>
    <row r="760">
      <c r="A760" s="27"/>
      <c r="B760" s="27"/>
      <c r="C760" s="27"/>
      <c r="D760" s="27"/>
      <c r="E760" s="27"/>
      <c r="F760" s="27"/>
      <c r="G760" s="27"/>
      <c r="H760" s="27"/>
      <c r="I760" s="27"/>
      <c r="J760" s="27"/>
      <c r="K760" s="27"/>
      <c r="L760" s="27"/>
      <c r="M760" s="27"/>
      <c r="N760" s="69"/>
      <c r="O760" s="27"/>
      <c r="P760" s="27"/>
      <c r="Q760" s="27"/>
      <c r="R760" s="27"/>
      <c r="S760" s="27"/>
      <c r="T760" s="27"/>
    </row>
    <row r="761">
      <c r="A761" s="27"/>
      <c r="B761" s="27"/>
      <c r="C761" s="27"/>
      <c r="D761" s="27"/>
      <c r="E761" s="27"/>
      <c r="F761" s="27"/>
      <c r="G761" s="27"/>
      <c r="H761" s="27"/>
      <c r="I761" s="27"/>
      <c r="J761" s="27"/>
      <c r="K761" s="27"/>
      <c r="L761" s="27"/>
      <c r="M761" s="27"/>
      <c r="N761" s="69"/>
      <c r="O761" s="27"/>
      <c r="P761" s="27"/>
      <c r="Q761" s="27"/>
      <c r="R761" s="27"/>
      <c r="S761" s="27"/>
      <c r="T761" s="27"/>
    </row>
    <row r="762">
      <c r="A762" s="27"/>
      <c r="B762" s="27"/>
      <c r="C762" s="27"/>
      <c r="D762" s="27"/>
      <c r="E762" s="27"/>
      <c r="F762" s="27"/>
      <c r="G762" s="27"/>
      <c r="H762" s="27"/>
      <c r="I762" s="27"/>
      <c r="J762" s="27"/>
      <c r="K762" s="27"/>
      <c r="L762" s="27"/>
      <c r="M762" s="27"/>
      <c r="N762" s="69"/>
      <c r="O762" s="27"/>
      <c r="P762" s="27"/>
      <c r="Q762" s="27"/>
      <c r="R762" s="27"/>
      <c r="S762" s="27"/>
      <c r="T762" s="27"/>
    </row>
    <row r="763">
      <c r="A763" s="27"/>
      <c r="B763" s="27"/>
      <c r="C763" s="27"/>
      <c r="D763" s="27"/>
      <c r="E763" s="27"/>
      <c r="F763" s="27"/>
      <c r="G763" s="27"/>
      <c r="H763" s="27"/>
      <c r="I763" s="27"/>
      <c r="J763" s="27"/>
      <c r="K763" s="27"/>
      <c r="L763" s="27"/>
      <c r="M763" s="27"/>
      <c r="N763" s="69"/>
      <c r="O763" s="27"/>
      <c r="P763" s="27"/>
      <c r="Q763" s="27"/>
      <c r="R763" s="27"/>
      <c r="S763" s="27"/>
      <c r="T763" s="27"/>
    </row>
    <row r="764">
      <c r="A764" s="27"/>
      <c r="B764" s="27"/>
      <c r="C764" s="27"/>
      <c r="D764" s="27"/>
      <c r="E764" s="27"/>
      <c r="F764" s="27"/>
      <c r="G764" s="27"/>
      <c r="H764" s="27"/>
      <c r="I764" s="27"/>
      <c r="J764" s="27"/>
      <c r="K764" s="27"/>
      <c r="L764" s="27"/>
      <c r="M764" s="27"/>
      <c r="N764" s="69"/>
      <c r="O764" s="27"/>
      <c r="P764" s="27"/>
      <c r="Q764" s="27"/>
      <c r="R764" s="27"/>
      <c r="S764" s="27"/>
      <c r="T764" s="27"/>
    </row>
    <row r="765">
      <c r="A765" s="27"/>
      <c r="B765" s="27"/>
      <c r="C765" s="27"/>
      <c r="D765" s="27"/>
      <c r="E765" s="27"/>
      <c r="F765" s="27"/>
      <c r="G765" s="27"/>
      <c r="H765" s="27"/>
      <c r="I765" s="27"/>
      <c r="J765" s="27"/>
      <c r="K765" s="27"/>
      <c r="L765" s="27"/>
      <c r="M765" s="27"/>
      <c r="N765" s="69"/>
      <c r="O765" s="27"/>
      <c r="P765" s="27"/>
      <c r="Q765" s="27"/>
      <c r="R765" s="27"/>
      <c r="S765" s="27"/>
      <c r="T765" s="27"/>
    </row>
    <row r="766">
      <c r="A766" s="27"/>
      <c r="B766" s="27"/>
      <c r="C766" s="27"/>
      <c r="D766" s="27"/>
      <c r="E766" s="27"/>
      <c r="F766" s="27"/>
      <c r="G766" s="27"/>
      <c r="H766" s="27"/>
      <c r="I766" s="27"/>
      <c r="J766" s="27"/>
      <c r="K766" s="27"/>
      <c r="L766" s="27"/>
      <c r="M766" s="27"/>
      <c r="N766" s="69"/>
      <c r="O766" s="27"/>
      <c r="P766" s="27"/>
      <c r="Q766" s="27"/>
      <c r="R766" s="27"/>
      <c r="S766" s="27"/>
      <c r="T766" s="27"/>
    </row>
    <row r="767">
      <c r="A767" s="27"/>
      <c r="B767" s="27"/>
      <c r="C767" s="27"/>
      <c r="D767" s="27"/>
      <c r="E767" s="27"/>
      <c r="F767" s="27"/>
      <c r="G767" s="27"/>
      <c r="H767" s="27"/>
      <c r="I767" s="27"/>
      <c r="J767" s="27"/>
      <c r="K767" s="27"/>
      <c r="L767" s="27"/>
      <c r="M767" s="27"/>
      <c r="N767" s="69"/>
      <c r="O767" s="27"/>
      <c r="P767" s="27"/>
      <c r="Q767" s="27"/>
      <c r="R767" s="27"/>
      <c r="S767" s="27"/>
      <c r="T767" s="27"/>
    </row>
    <row r="768">
      <c r="A768" s="27"/>
      <c r="B768" s="27"/>
      <c r="C768" s="27"/>
      <c r="D768" s="27"/>
      <c r="E768" s="27"/>
      <c r="F768" s="27"/>
      <c r="G768" s="27"/>
      <c r="H768" s="27"/>
      <c r="I768" s="27"/>
      <c r="J768" s="27"/>
      <c r="K768" s="27"/>
      <c r="L768" s="27"/>
      <c r="M768" s="27"/>
      <c r="N768" s="69"/>
      <c r="O768" s="27"/>
      <c r="P768" s="27"/>
      <c r="Q768" s="27"/>
      <c r="R768" s="27"/>
      <c r="S768" s="27"/>
      <c r="T768" s="27"/>
    </row>
    <row r="769">
      <c r="A769" s="27"/>
      <c r="B769" s="27"/>
      <c r="C769" s="27"/>
      <c r="D769" s="27"/>
      <c r="E769" s="27"/>
      <c r="F769" s="27"/>
      <c r="G769" s="27"/>
      <c r="H769" s="27"/>
      <c r="I769" s="27"/>
      <c r="J769" s="27"/>
      <c r="K769" s="27"/>
      <c r="L769" s="27"/>
      <c r="M769" s="27"/>
      <c r="N769" s="69"/>
      <c r="O769" s="27"/>
      <c r="P769" s="27"/>
      <c r="Q769" s="27"/>
      <c r="R769" s="27"/>
      <c r="S769" s="27"/>
      <c r="T769" s="27"/>
    </row>
    <row r="770">
      <c r="A770" s="27"/>
      <c r="B770" s="27"/>
      <c r="C770" s="27"/>
      <c r="D770" s="27"/>
      <c r="E770" s="27"/>
      <c r="F770" s="27"/>
      <c r="G770" s="27"/>
      <c r="H770" s="27"/>
      <c r="I770" s="27"/>
      <c r="J770" s="27"/>
      <c r="K770" s="27"/>
      <c r="L770" s="27"/>
      <c r="M770" s="27"/>
      <c r="N770" s="69"/>
      <c r="O770" s="27"/>
      <c r="P770" s="27"/>
      <c r="Q770" s="27"/>
      <c r="R770" s="27"/>
      <c r="S770" s="27"/>
      <c r="T770" s="27"/>
    </row>
    <row r="771">
      <c r="A771" s="27"/>
      <c r="B771" s="27"/>
      <c r="C771" s="27"/>
      <c r="D771" s="27"/>
      <c r="E771" s="27"/>
      <c r="F771" s="27"/>
      <c r="G771" s="27"/>
      <c r="H771" s="27"/>
      <c r="I771" s="27"/>
      <c r="J771" s="27"/>
      <c r="K771" s="27"/>
      <c r="L771" s="27"/>
      <c r="M771" s="27"/>
      <c r="N771" s="69"/>
      <c r="O771" s="27"/>
      <c r="P771" s="27"/>
      <c r="Q771" s="27"/>
      <c r="R771" s="27"/>
      <c r="S771" s="27"/>
      <c r="T771" s="27"/>
    </row>
    <row r="772">
      <c r="A772" s="27"/>
      <c r="B772" s="27"/>
      <c r="C772" s="27"/>
      <c r="D772" s="27"/>
      <c r="E772" s="27"/>
      <c r="F772" s="27"/>
      <c r="G772" s="27"/>
      <c r="H772" s="27"/>
      <c r="I772" s="27"/>
      <c r="J772" s="27"/>
      <c r="K772" s="27"/>
      <c r="L772" s="27"/>
      <c r="M772" s="27"/>
      <c r="N772" s="69"/>
      <c r="O772" s="27"/>
      <c r="P772" s="27"/>
      <c r="Q772" s="27"/>
      <c r="R772" s="27"/>
      <c r="S772" s="27"/>
      <c r="T772" s="27"/>
    </row>
    <row r="773">
      <c r="A773" s="27"/>
      <c r="B773" s="27"/>
      <c r="C773" s="27"/>
      <c r="D773" s="27"/>
      <c r="E773" s="27"/>
      <c r="F773" s="27"/>
      <c r="G773" s="27"/>
      <c r="H773" s="27"/>
      <c r="I773" s="27"/>
      <c r="J773" s="27"/>
      <c r="K773" s="27"/>
      <c r="L773" s="27"/>
      <c r="M773" s="27"/>
      <c r="N773" s="69"/>
      <c r="O773" s="27"/>
      <c r="P773" s="27"/>
      <c r="Q773" s="27"/>
      <c r="R773" s="27"/>
      <c r="S773" s="27"/>
      <c r="T773" s="27"/>
    </row>
    <row r="774">
      <c r="A774" s="27"/>
      <c r="B774" s="27"/>
      <c r="C774" s="27"/>
      <c r="D774" s="27"/>
      <c r="E774" s="27"/>
      <c r="F774" s="27"/>
      <c r="G774" s="27"/>
      <c r="H774" s="27"/>
      <c r="I774" s="27"/>
      <c r="J774" s="27"/>
      <c r="K774" s="27"/>
      <c r="L774" s="27"/>
      <c r="M774" s="27"/>
      <c r="N774" s="69"/>
      <c r="O774" s="27"/>
      <c r="P774" s="27"/>
      <c r="Q774" s="27"/>
      <c r="R774" s="27"/>
      <c r="S774" s="27"/>
      <c r="T774" s="27"/>
    </row>
    <row r="775">
      <c r="A775" s="27"/>
      <c r="B775" s="27"/>
      <c r="C775" s="27"/>
      <c r="D775" s="27"/>
      <c r="E775" s="27"/>
      <c r="F775" s="27"/>
      <c r="G775" s="27"/>
      <c r="H775" s="27"/>
      <c r="I775" s="27"/>
      <c r="J775" s="27"/>
      <c r="K775" s="27"/>
      <c r="L775" s="27"/>
      <c r="M775" s="27"/>
      <c r="N775" s="69"/>
      <c r="O775" s="27"/>
      <c r="P775" s="27"/>
      <c r="Q775" s="27"/>
      <c r="R775" s="27"/>
      <c r="S775" s="27"/>
      <c r="T775" s="27"/>
    </row>
    <row r="776">
      <c r="A776" s="27"/>
      <c r="B776" s="27"/>
      <c r="C776" s="27"/>
      <c r="D776" s="27"/>
      <c r="E776" s="27"/>
      <c r="F776" s="27"/>
      <c r="G776" s="27"/>
      <c r="H776" s="27"/>
      <c r="I776" s="27"/>
      <c r="J776" s="27"/>
      <c r="K776" s="27"/>
      <c r="L776" s="27"/>
      <c r="M776" s="27"/>
      <c r="N776" s="69"/>
      <c r="O776" s="27"/>
      <c r="P776" s="27"/>
      <c r="Q776" s="27"/>
      <c r="R776" s="27"/>
      <c r="S776" s="27"/>
      <c r="T776" s="27"/>
    </row>
    <row r="777">
      <c r="A777" s="27"/>
      <c r="B777" s="27"/>
      <c r="C777" s="27"/>
      <c r="D777" s="27"/>
      <c r="E777" s="27"/>
      <c r="F777" s="27"/>
      <c r="G777" s="27"/>
      <c r="H777" s="27"/>
      <c r="I777" s="27"/>
      <c r="J777" s="27"/>
      <c r="K777" s="27"/>
      <c r="L777" s="27"/>
      <c r="M777" s="27"/>
      <c r="N777" s="69"/>
      <c r="O777" s="27"/>
      <c r="P777" s="27"/>
      <c r="Q777" s="27"/>
      <c r="R777" s="27"/>
      <c r="S777" s="27"/>
      <c r="T777" s="27"/>
    </row>
    <row r="778">
      <c r="A778" s="27"/>
      <c r="B778" s="27"/>
      <c r="C778" s="27"/>
      <c r="D778" s="27"/>
      <c r="E778" s="27"/>
      <c r="F778" s="27"/>
      <c r="G778" s="27"/>
      <c r="H778" s="27"/>
      <c r="I778" s="27"/>
      <c r="J778" s="27"/>
      <c r="K778" s="27"/>
      <c r="L778" s="27"/>
      <c r="M778" s="27"/>
      <c r="N778" s="69"/>
      <c r="O778" s="27"/>
      <c r="P778" s="27"/>
      <c r="Q778" s="27"/>
      <c r="R778" s="27"/>
      <c r="S778" s="27"/>
      <c r="T778" s="27"/>
    </row>
    <row r="779">
      <c r="A779" s="27"/>
      <c r="B779" s="27"/>
      <c r="C779" s="27"/>
      <c r="D779" s="27"/>
      <c r="E779" s="27"/>
      <c r="F779" s="27"/>
      <c r="G779" s="27"/>
      <c r="H779" s="27"/>
      <c r="I779" s="27"/>
      <c r="J779" s="27"/>
      <c r="K779" s="27"/>
      <c r="L779" s="27"/>
      <c r="M779" s="27"/>
      <c r="N779" s="69"/>
      <c r="O779" s="27"/>
      <c r="P779" s="27"/>
      <c r="Q779" s="27"/>
      <c r="R779" s="27"/>
      <c r="S779" s="27"/>
      <c r="T779" s="27"/>
    </row>
    <row r="780">
      <c r="A780" s="27"/>
      <c r="B780" s="27"/>
      <c r="C780" s="27"/>
      <c r="D780" s="27"/>
      <c r="E780" s="27"/>
      <c r="F780" s="27"/>
      <c r="G780" s="27"/>
      <c r="H780" s="27"/>
      <c r="I780" s="27"/>
      <c r="J780" s="27"/>
      <c r="K780" s="27"/>
      <c r="L780" s="27"/>
      <c r="M780" s="27"/>
      <c r="N780" s="69"/>
      <c r="O780" s="27"/>
      <c r="P780" s="27"/>
      <c r="Q780" s="27"/>
      <c r="R780" s="27"/>
      <c r="S780" s="27"/>
      <c r="T780" s="27"/>
    </row>
    <row r="781">
      <c r="A781" s="27"/>
      <c r="B781" s="27"/>
      <c r="C781" s="27"/>
      <c r="D781" s="27"/>
      <c r="E781" s="27"/>
      <c r="F781" s="27"/>
      <c r="G781" s="27"/>
      <c r="H781" s="27"/>
      <c r="I781" s="27"/>
      <c r="J781" s="27"/>
      <c r="K781" s="27"/>
      <c r="L781" s="27"/>
      <c r="M781" s="27"/>
      <c r="N781" s="69"/>
      <c r="O781" s="27"/>
      <c r="P781" s="27"/>
      <c r="Q781" s="27"/>
      <c r="R781" s="27"/>
      <c r="S781" s="27"/>
      <c r="T781" s="27"/>
    </row>
    <row r="782">
      <c r="A782" s="27"/>
      <c r="B782" s="27"/>
      <c r="C782" s="27"/>
      <c r="D782" s="27"/>
      <c r="E782" s="27"/>
      <c r="F782" s="27"/>
      <c r="G782" s="27"/>
      <c r="H782" s="27"/>
      <c r="I782" s="27"/>
      <c r="J782" s="27"/>
      <c r="K782" s="27"/>
      <c r="L782" s="27"/>
      <c r="M782" s="27"/>
      <c r="N782" s="69"/>
      <c r="O782" s="27"/>
      <c r="P782" s="27"/>
      <c r="Q782" s="27"/>
      <c r="R782" s="27"/>
      <c r="S782" s="27"/>
      <c r="T782" s="27"/>
    </row>
    <row r="783">
      <c r="A783" s="27"/>
      <c r="B783" s="27"/>
      <c r="C783" s="27"/>
      <c r="D783" s="27"/>
      <c r="E783" s="27"/>
      <c r="F783" s="27"/>
      <c r="G783" s="27"/>
      <c r="H783" s="27"/>
      <c r="I783" s="27"/>
      <c r="J783" s="27"/>
      <c r="K783" s="27"/>
      <c r="L783" s="27"/>
      <c r="M783" s="27"/>
      <c r="N783" s="69"/>
      <c r="O783" s="27"/>
      <c r="P783" s="27"/>
      <c r="Q783" s="27"/>
      <c r="R783" s="27"/>
      <c r="S783" s="27"/>
      <c r="T783" s="27"/>
    </row>
    <row r="784">
      <c r="A784" s="27"/>
      <c r="B784" s="27"/>
      <c r="C784" s="27"/>
      <c r="D784" s="27"/>
      <c r="E784" s="27"/>
      <c r="F784" s="27"/>
      <c r="G784" s="27"/>
      <c r="H784" s="27"/>
      <c r="I784" s="27"/>
      <c r="J784" s="27"/>
      <c r="K784" s="27"/>
      <c r="L784" s="27"/>
      <c r="M784" s="27"/>
      <c r="N784" s="69"/>
      <c r="O784" s="27"/>
      <c r="P784" s="27"/>
      <c r="Q784" s="27"/>
      <c r="R784" s="27"/>
      <c r="S784" s="27"/>
      <c r="T784" s="27"/>
    </row>
    <row r="785">
      <c r="A785" s="27"/>
      <c r="B785" s="27"/>
      <c r="C785" s="27"/>
      <c r="D785" s="27"/>
      <c r="E785" s="27"/>
      <c r="F785" s="27"/>
      <c r="G785" s="27"/>
      <c r="H785" s="27"/>
      <c r="I785" s="27"/>
      <c r="J785" s="27"/>
      <c r="K785" s="27"/>
      <c r="L785" s="27"/>
      <c r="M785" s="27"/>
      <c r="N785" s="69"/>
      <c r="O785" s="27"/>
      <c r="P785" s="27"/>
      <c r="Q785" s="27"/>
      <c r="R785" s="27"/>
      <c r="S785" s="27"/>
      <c r="T785" s="27"/>
    </row>
    <row r="786">
      <c r="A786" s="27"/>
      <c r="B786" s="27"/>
      <c r="C786" s="27"/>
      <c r="D786" s="27"/>
      <c r="E786" s="27"/>
      <c r="F786" s="27"/>
      <c r="G786" s="27"/>
      <c r="H786" s="27"/>
      <c r="I786" s="27"/>
      <c r="J786" s="27"/>
      <c r="K786" s="27"/>
      <c r="L786" s="27"/>
      <c r="M786" s="27"/>
      <c r="N786" s="69"/>
      <c r="O786" s="27"/>
      <c r="P786" s="27"/>
      <c r="Q786" s="27"/>
      <c r="R786" s="27"/>
      <c r="S786" s="27"/>
      <c r="T786" s="27"/>
    </row>
    <row r="787">
      <c r="A787" s="27"/>
      <c r="B787" s="27"/>
      <c r="C787" s="27"/>
      <c r="D787" s="27"/>
      <c r="E787" s="27"/>
      <c r="F787" s="27"/>
      <c r="G787" s="27"/>
      <c r="H787" s="27"/>
      <c r="I787" s="27"/>
      <c r="J787" s="27"/>
      <c r="K787" s="27"/>
      <c r="L787" s="27"/>
      <c r="M787" s="27"/>
      <c r="N787" s="69"/>
      <c r="O787" s="27"/>
      <c r="P787" s="27"/>
      <c r="Q787" s="27"/>
      <c r="R787" s="27"/>
      <c r="S787" s="27"/>
      <c r="T787" s="27"/>
    </row>
    <row r="788">
      <c r="A788" s="27"/>
      <c r="B788" s="27"/>
      <c r="C788" s="27"/>
      <c r="D788" s="27"/>
      <c r="E788" s="27"/>
      <c r="F788" s="27"/>
      <c r="G788" s="27"/>
      <c r="H788" s="27"/>
      <c r="I788" s="27"/>
      <c r="J788" s="27"/>
      <c r="K788" s="27"/>
      <c r="L788" s="27"/>
      <c r="M788" s="27"/>
      <c r="N788" s="69"/>
      <c r="O788" s="27"/>
      <c r="P788" s="27"/>
      <c r="Q788" s="27"/>
      <c r="R788" s="27"/>
      <c r="S788" s="27"/>
      <c r="T788" s="27"/>
    </row>
    <row r="789">
      <c r="A789" s="27"/>
      <c r="B789" s="27"/>
      <c r="C789" s="27"/>
      <c r="D789" s="27"/>
      <c r="E789" s="27"/>
      <c r="F789" s="27"/>
      <c r="G789" s="27"/>
      <c r="H789" s="27"/>
      <c r="I789" s="27"/>
      <c r="J789" s="27"/>
      <c r="K789" s="27"/>
      <c r="L789" s="27"/>
      <c r="M789" s="27"/>
      <c r="N789" s="69"/>
      <c r="O789" s="27"/>
      <c r="P789" s="27"/>
      <c r="Q789" s="27"/>
      <c r="R789" s="27"/>
      <c r="S789" s="27"/>
      <c r="T789" s="27"/>
    </row>
    <row r="790">
      <c r="A790" s="27"/>
      <c r="B790" s="27"/>
      <c r="C790" s="27"/>
      <c r="D790" s="27"/>
      <c r="E790" s="27"/>
      <c r="F790" s="27"/>
      <c r="G790" s="27"/>
      <c r="H790" s="27"/>
      <c r="I790" s="27"/>
      <c r="J790" s="27"/>
      <c r="K790" s="27"/>
      <c r="L790" s="27"/>
      <c r="M790" s="27"/>
      <c r="N790" s="69"/>
      <c r="O790" s="27"/>
      <c r="P790" s="27"/>
      <c r="Q790" s="27"/>
      <c r="R790" s="27"/>
      <c r="S790" s="27"/>
      <c r="T790" s="27"/>
    </row>
    <row r="791">
      <c r="A791" s="27"/>
      <c r="B791" s="27"/>
      <c r="C791" s="27"/>
      <c r="D791" s="27"/>
      <c r="E791" s="27"/>
      <c r="F791" s="27"/>
      <c r="G791" s="27"/>
      <c r="H791" s="27"/>
      <c r="I791" s="27"/>
      <c r="J791" s="27"/>
      <c r="K791" s="27"/>
      <c r="L791" s="27"/>
      <c r="M791" s="27"/>
      <c r="N791" s="69"/>
      <c r="O791" s="27"/>
      <c r="P791" s="27"/>
      <c r="Q791" s="27"/>
      <c r="R791" s="27"/>
      <c r="S791" s="27"/>
      <c r="T791" s="27"/>
    </row>
    <row r="792">
      <c r="A792" s="27"/>
      <c r="B792" s="27"/>
      <c r="C792" s="27"/>
      <c r="D792" s="27"/>
      <c r="E792" s="27"/>
      <c r="F792" s="27"/>
      <c r="G792" s="27"/>
      <c r="H792" s="27"/>
      <c r="I792" s="27"/>
      <c r="J792" s="27"/>
      <c r="K792" s="27"/>
      <c r="L792" s="27"/>
      <c r="M792" s="27"/>
      <c r="N792" s="69"/>
      <c r="O792" s="27"/>
      <c r="P792" s="27"/>
      <c r="Q792" s="27"/>
      <c r="R792" s="27"/>
      <c r="S792" s="27"/>
      <c r="T792" s="27"/>
    </row>
    <row r="793">
      <c r="A793" s="27"/>
      <c r="B793" s="27"/>
      <c r="C793" s="27"/>
      <c r="D793" s="27"/>
      <c r="E793" s="27"/>
      <c r="F793" s="27"/>
      <c r="G793" s="27"/>
      <c r="H793" s="27"/>
      <c r="I793" s="27"/>
      <c r="J793" s="27"/>
      <c r="K793" s="27"/>
      <c r="L793" s="27"/>
      <c r="M793" s="27"/>
      <c r="N793" s="69"/>
      <c r="O793" s="27"/>
      <c r="P793" s="27"/>
      <c r="Q793" s="27"/>
      <c r="R793" s="27"/>
      <c r="S793" s="27"/>
      <c r="T793" s="27"/>
    </row>
    <row r="794">
      <c r="A794" s="27"/>
      <c r="B794" s="27"/>
      <c r="C794" s="27"/>
      <c r="D794" s="27"/>
      <c r="E794" s="27"/>
      <c r="F794" s="27"/>
      <c r="G794" s="27"/>
      <c r="H794" s="27"/>
      <c r="I794" s="27"/>
      <c r="J794" s="27"/>
      <c r="K794" s="27"/>
      <c r="L794" s="27"/>
      <c r="M794" s="27"/>
      <c r="N794" s="69"/>
      <c r="O794" s="27"/>
      <c r="P794" s="27"/>
      <c r="Q794" s="27"/>
      <c r="R794" s="27"/>
      <c r="S794" s="27"/>
      <c r="T794" s="27"/>
    </row>
    <row r="795">
      <c r="A795" s="27"/>
      <c r="B795" s="27"/>
      <c r="C795" s="27"/>
      <c r="D795" s="27"/>
      <c r="E795" s="27"/>
      <c r="F795" s="27"/>
      <c r="G795" s="27"/>
      <c r="H795" s="27"/>
      <c r="I795" s="27"/>
      <c r="J795" s="27"/>
      <c r="K795" s="27"/>
      <c r="L795" s="27"/>
      <c r="M795" s="27"/>
      <c r="N795" s="69"/>
      <c r="O795" s="27"/>
      <c r="P795" s="27"/>
      <c r="Q795" s="27"/>
      <c r="R795" s="27"/>
      <c r="S795" s="27"/>
      <c r="T795" s="27"/>
    </row>
    <row r="796">
      <c r="A796" s="27"/>
      <c r="B796" s="27"/>
      <c r="C796" s="27"/>
      <c r="D796" s="27"/>
      <c r="E796" s="27"/>
      <c r="F796" s="27"/>
      <c r="G796" s="27"/>
      <c r="H796" s="27"/>
      <c r="I796" s="27"/>
      <c r="J796" s="27"/>
      <c r="K796" s="27"/>
      <c r="L796" s="27"/>
      <c r="M796" s="27"/>
      <c r="N796" s="69"/>
      <c r="O796" s="27"/>
      <c r="P796" s="27"/>
      <c r="Q796" s="27"/>
      <c r="R796" s="27"/>
      <c r="S796" s="27"/>
      <c r="T796" s="27"/>
    </row>
    <row r="797">
      <c r="A797" s="27"/>
      <c r="B797" s="27"/>
      <c r="C797" s="27"/>
      <c r="D797" s="27"/>
      <c r="E797" s="27"/>
      <c r="F797" s="27"/>
      <c r="G797" s="27"/>
      <c r="H797" s="27"/>
      <c r="I797" s="27"/>
      <c r="J797" s="27"/>
      <c r="K797" s="27"/>
      <c r="L797" s="27"/>
      <c r="M797" s="27"/>
      <c r="N797" s="69"/>
      <c r="O797" s="27"/>
      <c r="P797" s="27"/>
      <c r="Q797" s="27"/>
      <c r="R797" s="27"/>
      <c r="S797" s="27"/>
      <c r="T797" s="27"/>
    </row>
    <row r="798">
      <c r="A798" s="27"/>
      <c r="B798" s="27"/>
      <c r="C798" s="27"/>
      <c r="D798" s="27"/>
      <c r="E798" s="27"/>
      <c r="F798" s="27"/>
      <c r="G798" s="27"/>
      <c r="H798" s="27"/>
      <c r="I798" s="27"/>
      <c r="J798" s="27"/>
      <c r="K798" s="27"/>
      <c r="L798" s="27"/>
      <c r="M798" s="27"/>
      <c r="N798" s="69"/>
      <c r="O798" s="27"/>
      <c r="P798" s="27"/>
      <c r="Q798" s="27"/>
      <c r="R798" s="27"/>
      <c r="S798" s="27"/>
      <c r="T798" s="27"/>
    </row>
    <row r="799">
      <c r="A799" s="27"/>
      <c r="B799" s="27"/>
      <c r="C799" s="27"/>
      <c r="D799" s="27"/>
      <c r="E799" s="27"/>
      <c r="F799" s="27"/>
      <c r="G799" s="27"/>
      <c r="H799" s="27"/>
      <c r="I799" s="27"/>
      <c r="J799" s="27"/>
      <c r="K799" s="27"/>
      <c r="L799" s="27"/>
      <c r="M799" s="27"/>
      <c r="N799" s="69"/>
      <c r="O799" s="27"/>
      <c r="P799" s="27"/>
      <c r="Q799" s="27"/>
      <c r="R799" s="27"/>
      <c r="S799" s="27"/>
      <c r="T799" s="27"/>
    </row>
    <row r="800">
      <c r="A800" s="27"/>
      <c r="B800" s="27"/>
      <c r="C800" s="27"/>
      <c r="D800" s="27"/>
      <c r="E800" s="27"/>
      <c r="F800" s="27"/>
      <c r="G800" s="27"/>
      <c r="H800" s="27"/>
      <c r="I800" s="27"/>
      <c r="J800" s="27"/>
      <c r="K800" s="27"/>
      <c r="L800" s="27"/>
      <c r="M800" s="27"/>
      <c r="N800" s="69"/>
      <c r="O800" s="27"/>
      <c r="P800" s="27"/>
      <c r="Q800" s="27"/>
      <c r="R800" s="27"/>
      <c r="S800" s="27"/>
      <c r="T800" s="27"/>
    </row>
    <row r="801">
      <c r="A801" s="27"/>
      <c r="B801" s="27"/>
      <c r="C801" s="27"/>
      <c r="D801" s="27"/>
      <c r="E801" s="27"/>
      <c r="F801" s="27"/>
      <c r="G801" s="27"/>
      <c r="H801" s="27"/>
      <c r="I801" s="27"/>
      <c r="J801" s="27"/>
      <c r="K801" s="27"/>
      <c r="L801" s="27"/>
      <c r="M801" s="27"/>
      <c r="N801" s="69"/>
      <c r="O801" s="27"/>
      <c r="P801" s="27"/>
      <c r="Q801" s="27"/>
      <c r="R801" s="27"/>
      <c r="S801" s="27"/>
      <c r="T801" s="27"/>
    </row>
    <row r="802">
      <c r="A802" s="27"/>
      <c r="B802" s="27"/>
      <c r="C802" s="27"/>
      <c r="D802" s="27"/>
      <c r="E802" s="27"/>
      <c r="F802" s="27"/>
      <c r="G802" s="27"/>
      <c r="H802" s="27"/>
      <c r="I802" s="27"/>
      <c r="J802" s="27"/>
      <c r="K802" s="27"/>
      <c r="L802" s="27"/>
      <c r="M802" s="27"/>
      <c r="N802" s="69"/>
      <c r="O802" s="27"/>
      <c r="P802" s="27"/>
      <c r="Q802" s="27"/>
      <c r="R802" s="27"/>
      <c r="S802" s="27"/>
      <c r="T802" s="27"/>
    </row>
    <row r="803">
      <c r="A803" s="27"/>
      <c r="B803" s="27"/>
      <c r="C803" s="27"/>
      <c r="D803" s="27"/>
      <c r="E803" s="27"/>
      <c r="F803" s="27"/>
      <c r="G803" s="27"/>
      <c r="H803" s="27"/>
      <c r="I803" s="27"/>
      <c r="J803" s="27"/>
      <c r="K803" s="27"/>
      <c r="L803" s="27"/>
      <c r="M803" s="27"/>
      <c r="N803" s="69"/>
      <c r="O803" s="27"/>
      <c r="P803" s="27"/>
      <c r="Q803" s="27"/>
      <c r="R803" s="27"/>
      <c r="S803" s="27"/>
      <c r="T803" s="27"/>
    </row>
    <row r="804">
      <c r="A804" s="27"/>
      <c r="B804" s="27"/>
      <c r="C804" s="27"/>
      <c r="D804" s="27"/>
      <c r="E804" s="27"/>
      <c r="F804" s="27"/>
      <c r="G804" s="27"/>
      <c r="H804" s="27"/>
      <c r="I804" s="27"/>
      <c r="J804" s="27"/>
      <c r="K804" s="27"/>
      <c r="L804" s="27"/>
      <c r="M804" s="27"/>
      <c r="N804" s="69"/>
      <c r="O804" s="27"/>
      <c r="P804" s="27"/>
      <c r="Q804" s="27"/>
      <c r="R804" s="27"/>
      <c r="S804" s="27"/>
      <c r="T804" s="27"/>
    </row>
    <row r="805">
      <c r="A805" s="27"/>
      <c r="B805" s="27"/>
      <c r="C805" s="27"/>
      <c r="D805" s="27"/>
      <c r="E805" s="27"/>
      <c r="F805" s="27"/>
      <c r="G805" s="27"/>
      <c r="H805" s="27"/>
      <c r="I805" s="27"/>
      <c r="J805" s="27"/>
      <c r="K805" s="27"/>
      <c r="L805" s="27"/>
      <c r="M805" s="27"/>
      <c r="N805" s="69"/>
      <c r="O805" s="27"/>
      <c r="P805" s="27"/>
      <c r="Q805" s="27"/>
      <c r="R805" s="27"/>
      <c r="S805" s="27"/>
      <c r="T805" s="27"/>
    </row>
    <row r="806">
      <c r="A806" s="27"/>
      <c r="B806" s="27"/>
      <c r="C806" s="27"/>
      <c r="D806" s="27"/>
      <c r="E806" s="27"/>
      <c r="F806" s="27"/>
      <c r="G806" s="27"/>
      <c r="H806" s="27"/>
      <c r="I806" s="27"/>
      <c r="J806" s="27"/>
      <c r="K806" s="27"/>
      <c r="L806" s="27"/>
      <c r="M806" s="27"/>
      <c r="N806" s="69"/>
      <c r="O806" s="27"/>
      <c r="P806" s="27"/>
      <c r="Q806" s="27"/>
      <c r="R806" s="27"/>
      <c r="S806" s="27"/>
      <c r="T806" s="27"/>
    </row>
    <row r="807">
      <c r="A807" s="27"/>
      <c r="B807" s="27"/>
      <c r="C807" s="27"/>
      <c r="D807" s="27"/>
      <c r="E807" s="27"/>
      <c r="F807" s="27"/>
      <c r="G807" s="27"/>
      <c r="H807" s="27"/>
      <c r="I807" s="27"/>
      <c r="J807" s="27"/>
      <c r="K807" s="27"/>
      <c r="L807" s="27"/>
      <c r="M807" s="27"/>
      <c r="N807" s="69"/>
      <c r="O807" s="27"/>
      <c r="P807" s="27"/>
      <c r="Q807" s="27"/>
      <c r="R807" s="27"/>
      <c r="S807" s="27"/>
      <c r="T807" s="27"/>
    </row>
    <row r="808">
      <c r="A808" s="27"/>
      <c r="B808" s="27"/>
      <c r="C808" s="27"/>
      <c r="D808" s="27"/>
      <c r="E808" s="27"/>
      <c r="F808" s="27"/>
      <c r="G808" s="27"/>
      <c r="H808" s="27"/>
      <c r="I808" s="27"/>
      <c r="J808" s="27"/>
      <c r="K808" s="27"/>
      <c r="L808" s="27"/>
      <c r="M808" s="27"/>
      <c r="N808" s="69"/>
      <c r="O808" s="27"/>
      <c r="P808" s="27"/>
      <c r="Q808" s="27"/>
      <c r="R808" s="27"/>
      <c r="S808" s="27"/>
      <c r="T808" s="27"/>
    </row>
    <row r="809">
      <c r="A809" s="27"/>
      <c r="B809" s="27"/>
      <c r="C809" s="27"/>
      <c r="D809" s="27"/>
      <c r="E809" s="27"/>
      <c r="F809" s="27"/>
      <c r="G809" s="27"/>
      <c r="H809" s="27"/>
      <c r="I809" s="27"/>
      <c r="J809" s="27"/>
      <c r="K809" s="27"/>
      <c r="L809" s="27"/>
      <c r="M809" s="27"/>
      <c r="N809" s="69"/>
      <c r="O809" s="27"/>
      <c r="P809" s="27"/>
      <c r="Q809" s="27"/>
      <c r="R809" s="27"/>
      <c r="S809" s="27"/>
      <c r="T809" s="27"/>
    </row>
    <row r="810">
      <c r="A810" s="27"/>
      <c r="B810" s="27"/>
      <c r="C810" s="27"/>
      <c r="D810" s="27"/>
      <c r="E810" s="27"/>
      <c r="F810" s="27"/>
      <c r="G810" s="27"/>
      <c r="H810" s="27"/>
      <c r="I810" s="27"/>
      <c r="J810" s="27"/>
      <c r="K810" s="27"/>
      <c r="L810" s="27"/>
      <c r="M810" s="27"/>
      <c r="N810" s="69"/>
      <c r="O810" s="27"/>
      <c r="P810" s="27"/>
      <c r="Q810" s="27"/>
      <c r="R810" s="27"/>
      <c r="S810" s="27"/>
      <c r="T810" s="27"/>
    </row>
    <row r="811">
      <c r="A811" s="27"/>
      <c r="B811" s="27"/>
      <c r="C811" s="27"/>
      <c r="D811" s="27"/>
      <c r="E811" s="27"/>
      <c r="F811" s="27"/>
      <c r="G811" s="27"/>
      <c r="H811" s="27"/>
      <c r="I811" s="27"/>
      <c r="J811" s="27"/>
      <c r="K811" s="27"/>
      <c r="L811" s="27"/>
      <c r="M811" s="27"/>
      <c r="N811" s="69"/>
      <c r="O811" s="27"/>
      <c r="P811" s="27"/>
      <c r="Q811" s="27"/>
      <c r="R811" s="27"/>
      <c r="S811" s="27"/>
      <c r="T811" s="27"/>
    </row>
    <row r="812">
      <c r="A812" s="27"/>
      <c r="B812" s="27"/>
      <c r="C812" s="27"/>
      <c r="D812" s="27"/>
      <c r="E812" s="27"/>
      <c r="F812" s="27"/>
      <c r="G812" s="27"/>
      <c r="H812" s="27"/>
      <c r="I812" s="27"/>
      <c r="J812" s="27"/>
      <c r="K812" s="27"/>
      <c r="L812" s="27"/>
      <c r="M812" s="27"/>
      <c r="N812" s="69"/>
      <c r="O812" s="27"/>
      <c r="P812" s="27"/>
      <c r="Q812" s="27"/>
      <c r="R812" s="27"/>
      <c r="S812" s="27"/>
      <c r="T812" s="27"/>
    </row>
    <row r="813">
      <c r="A813" s="27"/>
      <c r="B813" s="27"/>
      <c r="C813" s="27"/>
      <c r="D813" s="27"/>
      <c r="E813" s="27"/>
      <c r="F813" s="27"/>
      <c r="G813" s="27"/>
      <c r="H813" s="27"/>
      <c r="I813" s="27"/>
      <c r="J813" s="27"/>
      <c r="K813" s="27"/>
      <c r="L813" s="27"/>
      <c r="M813" s="27"/>
      <c r="N813" s="69"/>
      <c r="O813" s="27"/>
      <c r="P813" s="27"/>
      <c r="Q813" s="27"/>
      <c r="R813" s="27"/>
      <c r="S813" s="27"/>
      <c r="T813" s="27"/>
    </row>
    <row r="814">
      <c r="A814" s="27"/>
      <c r="B814" s="27"/>
      <c r="C814" s="27"/>
      <c r="D814" s="27"/>
      <c r="E814" s="27"/>
      <c r="F814" s="27"/>
      <c r="G814" s="27"/>
      <c r="H814" s="27"/>
      <c r="I814" s="27"/>
      <c r="J814" s="27"/>
      <c r="K814" s="27"/>
      <c r="L814" s="27"/>
      <c r="M814" s="27"/>
      <c r="N814" s="69"/>
      <c r="O814" s="27"/>
      <c r="P814" s="27"/>
      <c r="Q814" s="27"/>
      <c r="R814" s="27"/>
      <c r="S814" s="27"/>
      <c r="T814" s="27"/>
    </row>
    <row r="815">
      <c r="A815" s="27"/>
      <c r="B815" s="27"/>
      <c r="C815" s="27"/>
      <c r="D815" s="27"/>
      <c r="E815" s="27"/>
      <c r="F815" s="27"/>
      <c r="G815" s="27"/>
      <c r="H815" s="27"/>
      <c r="I815" s="27"/>
      <c r="J815" s="27"/>
      <c r="K815" s="27"/>
      <c r="L815" s="27"/>
      <c r="M815" s="27"/>
      <c r="N815" s="69"/>
      <c r="O815" s="27"/>
      <c r="P815" s="27"/>
      <c r="Q815" s="27"/>
      <c r="R815" s="27"/>
      <c r="S815" s="27"/>
      <c r="T815" s="27"/>
    </row>
    <row r="816">
      <c r="A816" s="27"/>
      <c r="B816" s="27"/>
      <c r="C816" s="27"/>
      <c r="D816" s="27"/>
      <c r="E816" s="27"/>
      <c r="F816" s="27"/>
      <c r="G816" s="27"/>
      <c r="H816" s="27"/>
      <c r="I816" s="27"/>
      <c r="J816" s="27"/>
      <c r="K816" s="27"/>
      <c r="L816" s="27"/>
      <c r="M816" s="27"/>
      <c r="N816" s="69"/>
      <c r="O816" s="27"/>
      <c r="P816" s="27"/>
      <c r="Q816" s="27"/>
      <c r="R816" s="27"/>
      <c r="S816" s="27"/>
      <c r="T816" s="27"/>
    </row>
    <row r="817">
      <c r="A817" s="27"/>
      <c r="B817" s="27"/>
      <c r="C817" s="27"/>
      <c r="D817" s="27"/>
      <c r="E817" s="27"/>
      <c r="F817" s="27"/>
      <c r="G817" s="27"/>
      <c r="H817" s="27"/>
      <c r="I817" s="27"/>
      <c r="J817" s="27"/>
      <c r="K817" s="27"/>
      <c r="L817" s="27"/>
      <c r="M817" s="27"/>
      <c r="N817" s="69"/>
      <c r="O817" s="27"/>
      <c r="P817" s="27"/>
      <c r="Q817" s="27"/>
      <c r="R817" s="27"/>
      <c r="S817" s="27"/>
      <c r="T817" s="27"/>
    </row>
    <row r="818">
      <c r="A818" s="27"/>
      <c r="B818" s="27"/>
      <c r="C818" s="27"/>
      <c r="D818" s="27"/>
      <c r="E818" s="27"/>
      <c r="F818" s="27"/>
      <c r="G818" s="27"/>
      <c r="H818" s="27"/>
      <c r="I818" s="27"/>
      <c r="J818" s="27"/>
      <c r="K818" s="27"/>
      <c r="L818" s="27"/>
      <c r="M818" s="27"/>
      <c r="N818" s="69"/>
      <c r="O818" s="27"/>
      <c r="P818" s="27"/>
      <c r="Q818" s="27"/>
      <c r="R818" s="27"/>
      <c r="S818" s="27"/>
      <c r="T818" s="27"/>
    </row>
    <row r="819">
      <c r="A819" s="27"/>
      <c r="B819" s="27"/>
      <c r="C819" s="27"/>
      <c r="D819" s="27"/>
      <c r="E819" s="27"/>
      <c r="F819" s="27"/>
      <c r="G819" s="27"/>
      <c r="H819" s="27"/>
      <c r="I819" s="27"/>
      <c r="J819" s="27"/>
      <c r="K819" s="27"/>
      <c r="L819" s="27"/>
      <c r="M819" s="27"/>
      <c r="N819" s="69"/>
      <c r="O819" s="27"/>
      <c r="P819" s="27"/>
      <c r="Q819" s="27"/>
      <c r="R819" s="27"/>
      <c r="S819" s="27"/>
      <c r="T819" s="27"/>
    </row>
    <row r="820">
      <c r="A820" s="27"/>
      <c r="B820" s="27"/>
      <c r="C820" s="27"/>
      <c r="D820" s="27"/>
      <c r="E820" s="27"/>
      <c r="F820" s="27"/>
      <c r="G820" s="27"/>
      <c r="H820" s="27"/>
      <c r="I820" s="27"/>
      <c r="J820" s="27"/>
      <c r="K820" s="27"/>
      <c r="L820" s="27"/>
      <c r="M820" s="27"/>
      <c r="N820" s="69"/>
      <c r="O820" s="27"/>
      <c r="P820" s="27"/>
      <c r="Q820" s="27"/>
      <c r="R820" s="27"/>
      <c r="S820" s="27"/>
      <c r="T820" s="27"/>
    </row>
    <row r="821">
      <c r="A821" s="27"/>
      <c r="B821" s="27"/>
      <c r="C821" s="27"/>
      <c r="D821" s="27"/>
      <c r="E821" s="27"/>
      <c r="F821" s="27"/>
      <c r="G821" s="27"/>
      <c r="H821" s="27"/>
      <c r="I821" s="27"/>
      <c r="J821" s="27"/>
      <c r="K821" s="27"/>
      <c r="L821" s="27"/>
      <c r="M821" s="27"/>
      <c r="N821" s="69"/>
      <c r="O821" s="27"/>
      <c r="P821" s="27"/>
      <c r="Q821" s="27"/>
      <c r="R821" s="27"/>
      <c r="S821" s="27"/>
      <c r="T821" s="27"/>
    </row>
    <row r="822">
      <c r="A822" s="27"/>
      <c r="B822" s="27"/>
      <c r="C822" s="27"/>
      <c r="D822" s="27"/>
      <c r="E822" s="27"/>
      <c r="F822" s="27"/>
      <c r="G822" s="27"/>
      <c r="H822" s="27"/>
      <c r="I822" s="27"/>
      <c r="J822" s="27"/>
      <c r="K822" s="27"/>
      <c r="L822" s="27"/>
      <c r="M822" s="27"/>
      <c r="N822" s="69"/>
      <c r="O822" s="27"/>
      <c r="P822" s="27"/>
      <c r="Q822" s="27"/>
      <c r="R822" s="27"/>
      <c r="S822" s="27"/>
      <c r="T822" s="27"/>
    </row>
    <row r="823">
      <c r="A823" s="27"/>
      <c r="B823" s="27"/>
      <c r="C823" s="27"/>
      <c r="D823" s="27"/>
      <c r="E823" s="27"/>
      <c r="F823" s="27"/>
      <c r="G823" s="27"/>
      <c r="H823" s="27"/>
      <c r="I823" s="27"/>
      <c r="J823" s="27"/>
      <c r="K823" s="27"/>
      <c r="L823" s="27"/>
      <c r="M823" s="27"/>
      <c r="N823" s="69"/>
      <c r="O823" s="27"/>
      <c r="P823" s="27"/>
      <c r="Q823" s="27"/>
      <c r="R823" s="27"/>
      <c r="S823" s="27"/>
      <c r="T823" s="27"/>
    </row>
    <row r="824">
      <c r="A824" s="27"/>
      <c r="B824" s="27"/>
      <c r="C824" s="27"/>
      <c r="D824" s="27"/>
      <c r="E824" s="27"/>
      <c r="F824" s="27"/>
      <c r="G824" s="27"/>
      <c r="H824" s="27"/>
      <c r="I824" s="27"/>
      <c r="J824" s="27"/>
      <c r="K824" s="27"/>
      <c r="L824" s="27"/>
      <c r="M824" s="27"/>
      <c r="N824" s="69"/>
      <c r="O824" s="27"/>
      <c r="P824" s="27"/>
      <c r="Q824" s="27"/>
      <c r="R824" s="27"/>
      <c r="S824" s="27"/>
      <c r="T824" s="27"/>
    </row>
    <row r="825">
      <c r="A825" s="27"/>
      <c r="B825" s="27"/>
      <c r="C825" s="27"/>
      <c r="D825" s="27"/>
      <c r="E825" s="27"/>
      <c r="F825" s="27"/>
      <c r="G825" s="27"/>
      <c r="H825" s="27"/>
      <c r="I825" s="27"/>
      <c r="J825" s="27"/>
      <c r="K825" s="27"/>
      <c r="L825" s="27"/>
      <c r="M825" s="27"/>
      <c r="N825" s="69"/>
      <c r="O825" s="27"/>
      <c r="P825" s="27"/>
      <c r="Q825" s="27"/>
      <c r="R825" s="27"/>
      <c r="S825" s="27"/>
      <c r="T825" s="27"/>
    </row>
    <row r="826">
      <c r="A826" s="27"/>
      <c r="B826" s="27"/>
      <c r="C826" s="27"/>
      <c r="D826" s="27"/>
      <c r="E826" s="27"/>
      <c r="F826" s="27"/>
      <c r="G826" s="27"/>
      <c r="H826" s="27"/>
      <c r="I826" s="27"/>
      <c r="J826" s="27"/>
      <c r="K826" s="27"/>
      <c r="L826" s="27"/>
      <c r="M826" s="27"/>
      <c r="N826" s="69"/>
      <c r="O826" s="27"/>
      <c r="P826" s="27"/>
      <c r="Q826" s="27"/>
      <c r="R826" s="27"/>
      <c r="S826" s="27"/>
      <c r="T826" s="27"/>
    </row>
    <row r="827">
      <c r="A827" s="27"/>
      <c r="B827" s="27"/>
      <c r="C827" s="27"/>
      <c r="D827" s="27"/>
      <c r="E827" s="27"/>
      <c r="F827" s="27"/>
      <c r="G827" s="27"/>
      <c r="H827" s="27"/>
      <c r="I827" s="27"/>
      <c r="J827" s="27"/>
      <c r="K827" s="27"/>
      <c r="L827" s="27"/>
      <c r="M827" s="27"/>
      <c r="N827" s="69"/>
      <c r="O827" s="27"/>
      <c r="P827" s="27"/>
      <c r="Q827" s="27"/>
      <c r="R827" s="27"/>
      <c r="S827" s="27"/>
      <c r="T827" s="27"/>
    </row>
    <row r="828">
      <c r="A828" s="27"/>
      <c r="B828" s="27"/>
      <c r="C828" s="27"/>
      <c r="D828" s="27"/>
      <c r="E828" s="27"/>
      <c r="F828" s="27"/>
      <c r="G828" s="27"/>
      <c r="H828" s="27"/>
      <c r="I828" s="27"/>
      <c r="J828" s="27"/>
      <c r="K828" s="27"/>
      <c r="L828" s="27"/>
      <c r="M828" s="27"/>
      <c r="N828" s="69"/>
      <c r="O828" s="27"/>
      <c r="P828" s="27"/>
      <c r="Q828" s="27"/>
      <c r="R828" s="27"/>
      <c r="S828" s="27"/>
      <c r="T828" s="27"/>
    </row>
    <row r="829">
      <c r="A829" s="27"/>
      <c r="B829" s="27"/>
      <c r="C829" s="27"/>
      <c r="D829" s="27"/>
      <c r="E829" s="27"/>
      <c r="F829" s="27"/>
      <c r="G829" s="27"/>
      <c r="H829" s="27"/>
      <c r="I829" s="27"/>
      <c r="J829" s="27"/>
      <c r="K829" s="27"/>
      <c r="L829" s="27"/>
      <c r="M829" s="27"/>
      <c r="N829" s="69"/>
      <c r="O829" s="27"/>
      <c r="P829" s="27"/>
      <c r="Q829" s="27"/>
      <c r="R829" s="27"/>
      <c r="S829" s="27"/>
      <c r="T829" s="27"/>
    </row>
    <row r="830">
      <c r="A830" s="27"/>
      <c r="B830" s="27"/>
      <c r="C830" s="27"/>
      <c r="D830" s="27"/>
      <c r="E830" s="27"/>
      <c r="F830" s="27"/>
      <c r="G830" s="27"/>
      <c r="H830" s="27"/>
      <c r="I830" s="27"/>
      <c r="J830" s="27"/>
      <c r="K830" s="27"/>
      <c r="L830" s="27"/>
      <c r="M830" s="27"/>
      <c r="N830" s="69"/>
      <c r="O830" s="27"/>
      <c r="P830" s="27"/>
      <c r="Q830" s="27"/>
      <c r="R830" s="27"/>
      <c r="S830" s="27"/>
      <c r="T830" s="27"/>
    </row>
    <row r="831">
      <c r="A831" s="27"/>
      <c r="B831" s="27"/>
      <c r="C831" s="27"/>
      <c r="D831" s="27"/>
      <c r="E831" s="27"/>
      <c r="F831" s="27"/>
      <c r="G831" s="27"/>
      <c r="H831" s="27"/>
      <c r="I831" s="27"/>
      <c r="J831" s="27"/>
      <c r="K831" s="27"/>
      <c r="L831" s="27"/>
      <c r="M831" s="27"/>
      <c r="N831" s="69"/>
      <c r="O831" s="27"/>
      <c r="P831" s="27"/>
      <c r="Q831" s="27"/>
      <c r="R831" s="27"/>
      <c r="S831" s="27"/>
      <c r="T831" s="27"/>
    </row>
    <row r="832">
      <c r="A832" s="27"/>
      <c r="B832" s="27"/>
      <c r="C832" s="27"/>
      <c r="D832" s="27"/>
      <c r="E832" s="27"/>
      <c r="F832" s="27"/>
      <c r="G832" s="27"/>
      <c r="H832" s="27"/>
      <c r="I832" s="27"/>
      <c r="J832" s="27"/>
      <c r="K832" s="27"/>
      <c r="L832" s="27"/>
      <c r="M832" s="27"/>
      <c r="N832" s="69"/>
      <c r="O832" s="27"/>
      <c r="P832" s="27"/>
      <c r="Q832" s="27"/>
      <c r="R832" s="27"/>
      <c r="S832" s="27"/>
      <c r="T832" s="27"/>
    </row>
    <row r="833">
      <c r="A833" s="27"/>
      <c r="B833" s="27"/>
      <c r="C833" s="27"/>
      <c r="D833" s="27"/>
      <c r="E833" s="27"/>
      <c r="F833" s="27"/>
      <c r="G833" s="27"/>
      <c r="H833" s="27"/>
      <c r="I833" s="27"/>
      <c r="J833" s="27"/>
      <c r="K833" s="27"/>
      <c r="L833" s="27"/>
      <c r="M833" s="27"/>
      <c r="N833" s="69"/>
      <c r="O833" s="27"/>
      <c r="P833" s="27"/>
      <c r="Q833" s="27"/>
      <c r="R833" s="27"/>
      <c r="S833" s="27"/>
      <c r="T833" s="27"/>
    </row>
    <row r="834">
      <c r="A834" s="27"/>
      <c r="B834" s="27"/>
      <c r="C834" s="27"/>
      <c r="D834" s="27"/>
      <c r="E834" s="27"/>
      <c r="F834" s="27"/>
      <c r="G834" s="27"/>
      <c r="H834" s="27"/>
      <c r="I834" s="27"/>
      <c r="J834" s="27"/>
      <c r="K834" s="27"/>
      <c r="L834" s="27"/>
      <c r="M834" s="27"/>
      <c r="N834" s="69"/>
      <c r="O834" s="27"/>
      <c r="P834" s="27"/>
      <c r="Q834" s="27"/>
      <c r="R834" s="27"/>
      <c r="S834" s="27"/>
      <c r="T834" s="27"/>
    </row>
    <row r="835">
      <c r="A835" s="27"/>
      <c r="B835" s="27"/>
      <c r="C835" s="27"/>
      <c r="D835" s="27"/>
      <c r="E835" s="27"/>
      <c r="F835" s="27"/>
      <c r="G835" s="27"/>
      <c r="H835" s="27"/>
      <c r="I835" s="27"/>
      <c r="J835" s="27"/>
      <c r="K835" s="27"/>
      <c r="L835" s="27"/>
      <c r="M835" s="27"/>
      <c r="N835" s="69"/>
      <c r="O835" s="27"/>
      <c r="P835" s="27"/>
      <c r="Q835" s="27"/>
      <c r="R835" s="27"/>
      <c r="S835" s="27"/>
      <c r="T835" s="27"/>
    </row>
    <row r="836">
      <c r="A836" s="27"/>
      <c r="B836" s="27"/>
      <c r="C836" s="27"/>
      <c r="D836" s="27"/>
      <c r="E836" s="27"/>
      <c r="F836" s="27"/>
      <c r="G836" s="27"/>
      <c r="H836" s="27"/>
      <c r="I836" s="27"/>
      <c r="J836" s="27"/>
      <c r="K836" s="27"/>
      <c r="L836" s="27"/>
      <c r="M836" s="27"/>
      <c r="N836" s="69"/>
      <c r="O836" s="27"/>
      <c r="P836" s="27"/>
      <c r="Q836" s="27"/>
      <c r="R836" s="27"/>
      <c r="S836" s="27"/>
      <c r="T836" s="27"/>
    </row>
    <row r="837">
      <c r="A837" s="27"/>
      <c r="B837" s="27"/>
      <c r="C837" s="27"/>
      <c r="D837" s="27"/>
      <c r="E837" s="27"/>
      <c r="F837" s="27"/>
      <c r="G837" s="27"/>
      <c r="H837" s="27"/>
      <c r="I837" s="27"/>
      <c r="J837" s="27"/>
      <c r="K837" s="27"/>
      <c r="L837" s="27"/>
      <c r="M837" s="27"/>
      <c r="N837" s="69"/>
      <c r="O837" s="27"/>
      <c r="P837" s="27"/>
      <c r="Q837" s="27"/>
      <c r="R837" s="27"/>
      <c r="S837" s="27"/>
      <c r="T837" s="27"/>
    </row>
    <row r="838">
      <c r="A838" s="27"/>
      <c r="B838" s="27"/>
      <c r="C838" s="27"/>
      <c r="D838" s="27"/>
      <c r="E838" s="27"/>
      <c r="F838" s="27"/>
      <c r="G838" s="27"/>
      <c r="H838" s="27"/>
      <c r="I838" s="27"/>
      <c r="J838" s="27"/>
      <c r="K838" s="27"/>
      <c r="L838" s="27"/>
      <c r="M838" s="27"/>
      <c r="N838" s="69"/>
      <c r="O838" s="27"/>
      <c r="P838" s="27"/>
      <c r="Q838" s="27"/>
      <c r="R838" s="27"/>
      <c r="S838" s="27"/>
      <c r="T838" s="27"/>
    </row>
    <row r="839">
      <c r="A839" s="27"/>
      <c r="B839" s="27"/>
      <c r="C839" s="27"/>
      <c r="D839" s="27"/>
      <c r="E839" s="27"/>
      <c r="F839" s="27"/>
      <c r="G839" s="27"/>
      <c r="H839" s="27"/>
      <c r="I839" s="27"/>
      <c r="J839" s="27"/>
      <c r="K839" s="27"/>
      <c r="L839" s="27"/>
      <c r="M839" s="27"/>
      <c r="N839" s="69"/>
      <c r="O839" s="27"/>
      <c r="P839" s="27"/>
      <c r="Q839" s="27"/>
      <c r="R839" s="27"/>
      <c r="S839" s="27"/>
      <c r="T839" s="27"/>
    </row>
    <row r="840">
      <c r="A840" s="27"/>
      <c r="B840" s="27"/>
      <c r="C840" s="27"/>
      <c r="D840" s="27"/>
      <c r="E840" s="27"/>
      <c r="F840" s="27"/>
      <c r="G840" s="27"/>
      <c r="H840" s="27"/>
      <c r="I840" s="27"/>
      <c r="J840" s="27"/>
      <c r="K840" s="27"/>
      <c r="L840" s="27"/>
      <c r="M840" s="27"/>
      <c r="N840" s="69"/>
      <c r="O840" s="27"/>
      <c r="P840" s="27"/>
      <c r="Q840" s="27"/>
      <c r="R840" s="27"/>
      <c r="S840" s="27"/>
      <c r="T840" s="27"/>
    </row>
    <row r="841">
      <c r="A841" s="27"/>
      <c r="B841" s="27"/>
      <c r="C841" s="27"/>
      <c r="D841" s="27"/>
      <c r="E841" s="27"/>
      <c r="F841" s="27"/>
      <c r="G841" s="27"/>
      <c r="H841" s="27"/>
      <c r="I841" s="27"/>
      <c r="J841" s="27"/>
      <c r="K841" s="27"/>
      <c r="L841" s="27"/>
      <c r="M841" s="27"/>
      <c r="N841" s="69"/>
      <c r="O841" s="27"/>
      <c r="P841" s="27"/>
      <c r="Q841" s="27"/>
      <c r="R841" s="27"/>
      <c r="S841" s="27"/>
      <c r="T841" s="27"/>
    </row>
    <row r="842">
      <c r="A842" s="27"/>
      <c r="B842" s="27"/>
      <c r="C842" s="27"/>
      <c r="D842" s="27"/>
      <c r="E842" s="27"/>
      <c r="F842" s="27"/>
      <c r="G842" s="27"/>
      <c r="H842" s="27"/>
      <c r="I842" s="27"/>
      <c r="J842" s="27"/>
      <c r="K842" s="27"/>
      <c r="L842" s="27"/>
      <c r="M842" s="27"/>
      <c r="N842" s="69"/>
      <c r="O842" s="27"/>
      <c r="P842" s="27"/>
      <c r="Q842" s="27"/>
      <c r="R842" s="27"/>
      <c r="S842" s="27"/>
      <c r="T842" s="27"/>
    </row>
    <row r="843">
      <c r="A843" s="27"/>
      <c r="B843" s="27"/>
      <c r="C843" s="27"/>
      <c r="D843" s="27"/>
      <c r="E843" s="27"/>
      <c r="F843" s="27"/>
      <c r="G843" s="27"/>
      <c r="H843" s="27"/>
      <c r="I843" s="27"/>
      <c r="J843" s="27"/>
      <c r="K843" s="27"/>
      <c r="L843" s="27"/>
      <c r="M843" s="27"/>
      <c r="N843" s="69"/>
      <c r="O843" s="27"/>
      <c r="P843" s="27"/>
      <c r="Q843" s="27"/>
      <c r="R843" s="27"/>
      <c r="S843" s="27"/>
      <c r="T843" s="27"/>
    </row>
    <row r="844">
      <c r="A844" s="27"/>
      <c r="B844" s="27"/>
      <c r="C844" s="27"/>
      <c r="D844" s="27"/>
      <c r="E844" s="27"/>
      <c r="F844" s="27"/>
      <c r="G844" s="27"/>
      <c r="H844" s="27"/>
      <c r="I844" s="27"/>
      <c r="J844" s="27"/>
      <c r="K844" s="27"/>
      <c r="L844" s="27"/>
      <c r="M844" s="27"/>
      <c r="N844" s="69"/>
      <c r="O844" s="27"/>
      <c r="P844" s="27"/>
      <c r="Q844" s="27"/>
      <c r="R844" s="27"/>
      <c r="S844" s="27"/>
      <c r="T844" s="27"/>
    </row>
    <row r="845">
      <c r="A845" s="27"/>
      <c r="B845" s="27"/>
      <c r="C845" s="27"/>
      <c r="D845" s="27"/>
      <c r="E845" s="27"/>
      <c r="F845" s="27"/>
      <c r="G845" s="27"/>
      <c r="H845" s="27"/>
      <c r="I845" s="27"/>
      <c r="J845" s="27"/>
      <c r="K845" s="27"/>
      <c r="L845" s="27"/>
      <c r="M845" s="27"/>
      <c r="N845" s="69"/>
      <c r="O845" s="27"/>
      <c r="P845" s="27"/>
      <c r="Q845" s="27"/>
      <c r="R845" s="27"/>
      <c r="S845" s="27"/>
      <c r="T845" s="27"/>
    </row>
    <row r="846">
      <c r="A846" s="27"/>
      <c r="B846" s="27"/>
      <c r="C846" s="27"/>
      <c r="D846" s="27"/>
      <c r="E846" s="27"/>
      <c r="F846" s="27"/>
      <c r="G846" s="27"/>
      <c r="H846" s="27"/>
      <c r="I846" s="27"/>
      <c r="J846" s="27"/>
      <c r="K846" s="27"/>
      <c r="L846" s="27"/>
      <c r="M846" s="27"/>
      <c r="N846" s="69"/>
      <c r="O846" s="27"/>
      <c r="P846" s="27"/>
      <c r="Q846" s="27"/>
      <c r="R846" s="27"/>
      <c r="S846" s="27"/>
      <c r="T846" s="27"/>
    </row>
    <row r="847">
      <c r="A847" s="27"/>
      <c r="B847" s="27"/>
      <c r="C847" s="27"/>
      <c r="D847" s="27"/>
      <c r="E847" s="27"/>
      <c r="F847" s="27"/>
      <c r="G847" s="27"/>
      <c r="H847" s="27"/>
      <c r="I847" s="27"/>
      <c r="J847" s="27"/>
      <c r="K847" s="27"/>
      <c r="L847" s="27"/>
      <c r="M847" s="27"/>
      <c r="N847" s="69"/>
      <c r="O847" s="27"/>
      <c r="P847" s="27"/>
      <c r="Q847" s="27"/>
      <c r="R847" s="27"/>
      <c r="S847" s="27"/>
      <c r="T847" s="27"/>
    </row>
    <row r="848">
      <c r="A848" s="27"/>
      <c r="B848" s="27"/>
      <c r="C848" s="27"/>
      <c r="D848" s="27"/>
      <c r="E848" s="27"/>
      <c r="F848" s="27"/>
      <c r="G848" s="27"/>
      <c r="H848" s="27"/>
      <c r="I848" s="27"/>
      <c r="J848" s="27"/>
      <c r="K848" s="27"/>
      <c r="L848" s="27"/>
      <c r="M848" s="27"/>
      <c r="N848" s="69"/>
      <c r="O848" s="27"/>
      <c r="P848" s="27"/>
      <c r="Q848" s="27"/>
      <c r="R848" s="27"/>
      <c r="S848" s="27"/>
      <c r="T848" s="27"/>
    </row>
    <row r="849">
      <c r="A849" s="27"/>
      <c r="B849" s="27"/>
      <c r="C849" s="27"/>
      <c r="D849" s="27"/>
      <c r="E849" s="27"/>
      <c r="F849" s="27"/>
      <c r="G849" s="27"/>
      <c r="H849" s="27"/>
      <c r="I849" s="27"/>
      <c r="J849" s="27"/>
      <c r="K849" s="27"/>
      <c r="L849" s="27"/>
      <c r="M849" s="27"/>
      <c r="N849" s="69"/>
      <c r="O849" s="27"/>
      <c r="P849" s="27"/>
      <c r="Q849" s="27"/>
      <c r="R849" s="27"/>
      <c r="S849" s="27"/>
      <c r="T849" s="27"/>
    </row>
    <row r="850">
      <c r="A850" s="27"/>
      <c r="B850" s="27"/>
      <c r="C850" s="27"/>
      <c r="D850" s="27"/>
      <c r="E850" s="27"/>
      <c r="F850" s="27"/>
      <c r="G850" s="27"/>
      <c r="H850" s="27"/>
      <c r="I850" s="27"/>
      <c r="J850" s="27"/>
      <c r="K850" s="27"/>
      <c r="L850" s="27"/>
      <c r="M850" s="27"/>
      <c r="N850" s="69"/>
      <c r="O850" s="27"/>
      <c r="P850" s="27"/>
      <c r="Q850" s="27"/>
      <c r="R850" s="27"/>
      <c r="S850" s="27"/>
      <c r="T850" s="27"/>
    </row>
    <row r="851">
      <c r="A851" s="27"/>
      <c r="B851" s="27"/>
      <c r="C851" s="27"/>
      <c r="D851" s="27"/>
      <c r="E851" s="27"/>
      <c r="F851" s="27"/>
      <c r="G851" s="27"/>
      <c r="H851" s="27"/>
      <c r="I851" s="27"/>
      <c r="J851" s="27"/>
      <c r="K851" s="27"/>
      <c r="L851" s="27"/>
      <c r="M851" s="27"/>
      <c r="N851" s="69"/>
      <c r="O851" s="27"/>
      <c r="P851" s="27"/>
      <c r="Q851" s="27"/>
      <c r="R851" s="27"/>
      <c r="S851" s="27"/>
      <c r="T851" s="27"/>
    </row>
    <row r="852">
      <c r="A852" s="27"/>
      <c r="B852" s="27"/>
      <c r="C852" s="27"/>
      <c r="D852" s="27"/>
      <c r="E852" s="27"/>
      <c r="F852" s="27"/>
      <c r="G852" s="27"/>
      <c r="H852" s="27"/>
      <c r="I852" s="27"/>
      <c r="J852" s="27"/>
      <c r="K852" s="27"/>
      <c r="L852" s="27"/>
      <c r="M852" s="27"/>
      <c r="N852" s="69"/>
      <c r="O852" s="27"/>
      <c r="P852" s="27"/>
      <c r="Q852" s="27"/>
      <c r="R852" s="27"/>
      <c r="S852" s="27"/>
      <c r="T852" s="27"/>
    </row>
    <row r="853">
      <c r="A853" s="27"/>
      <c r="B853" s="27"/>
      <c r="C853" s="27"/>
      <c r="D853" s="27"/>
      <c r="E853" s="27"/>
      <c r="F853" s="27"/>
      <c r="G853" s="27"/>
      <c r="H853" s="27"/>
      <c r="I853" s="27"/>
      <c r="J853" s="27"/>
      <c r="K853" s="27"/>
      <c r="L853" s="27"/>
      <c r="M853" s="27"/>
      <c r="N853" s="69"/>
      <c r="O853" s="27"/>
      <c r="P853" s="27"/>
      <c r="Q853" s="27"/>
      <c r="R853" s="27"/>
      <c r="S853" s="27"/>
      <c r="T853" s="27"/>
    </row>
    <row r="854">
      <c r="A854" s="27"/>
      <c r="B854" s="27"/>
      <c r="C854" s="27"/>
      <c r="D854" s="27"/>
      <c r="E854" s="27"/>
      <c r="F854" s="27"/>
      <c r="G854" s="27"/>
      <c r="H854" s="27"/>
      <c r="I854" s="27"/>
      <c r="J854" s="27"/>
      <c r="K854" s="27"/>
      <c r="L854" s="27"/>
      <c r="M854" s="27"/>
      <c r="N854" s="69"/>
      <c r="O854" s="27"/>
      <c r="P854" s="27"/>
      <c r="Q854" s="27"/>
      <c r="R854" s="27"/>
      <c r="S854" s="27"/>
      <c r="T854" s="27"/>
    </row>
    <row r="855">
      <c r="A855" s="27"/>
      <c r="B855" s="27"/>
      <c r="C855" s="27"/>
      <c r="D855" s="27"/>
      <c r="E855" s="27"/>
      <c r="F855" s="27"/>
      <c r="G855" s="27"/>
      <c r="H855" s="27"/>
      <c r="I855" s="27"/>
      <c r="J855" s="27"/>
      <c r="K855" s="27"/>
      <c r="L855" s="27"/>
      <c r="M855" s="27"/>
      <c r="N855" s="69"/>
      <c r="O855" s="27"/>
      <c r="P855" s="27"/>
      <c r="Q855" s="27"/>
      <c r="R855" s="27"/>
      <c r="S855" s="27"/>
      <c r="T855" s="27"/>
    </row>
    <row r="856">
      <c r="A856" s="27"/>
      <c r="B856" s="27"/>
      <c r="C856" s="27"/>
      <c r="D856" s="27"/>
      <c r="E856" s="27"/>
      <c r="F856" s="27"/>
      <c r="G856" s="27"/>
      <c r="H856" s="27"/>
      <c r="I856" s="27"/>
      <c r="J856" s="27"/>
      <c r="K856" s="27"/>
      <c r="L856" s="27"/>
      <c r="M856" s="27"/>
      <c r="N856" s="69"/>
      <c r="O856" s="27"/>
      <c r="P856" s="27"/>
      <c r="Q856" s="27"/>
      <c r="R856" s="27"/>
      <c r="S856" s="27"/>
      <c r="T856" s="27"/>
    </row>
    <row r="857">
      <c r="A857" s="27"/>
      <c r="B857" s="27"/>
      <c r="C857" s="27"/>
      <c r="D857" s="27"/>
      <c r="E857" s="27"/>
      <c r="F857" s="27"/>
      <c r="G857" s="27"/>
      <c r="H857" s="27"/>
      <c r="I857" s="27"/>
      <c r="J857" s="27"/>
      <c r="K857" s="27"/>
      <c r="L857" s="27"/>
      <c r="M857" s="27"/>
      <c r="N857" s="69"/>
      <c r="O857" s="27"/>
      <c r="P857" s="27"/>
      <c r="Q857" s="27"/>
      <c r="R857" s="27"/>
      <c r="S857" s="27"/>
      <c r="T857" s="27"/>
    </row>
    <row r="858">
      <c r="A858" s="27"/>
      <c r="B858" s="27"/>
      <c r="C858" s="27"/>
      <c r="D858" s="27"/>
      <c r="E858" s="27"/>
      <c r="F858" s="27"/>
      <c r="G858" s="27"/>
      <c r="H858" s="27"/>
      <c r="I858" s="27"/>
      <c r="J858" s="27"/>
      <c r="K858" s="27"/>
      <c r="L858" s="27"/>
      <c r="M858" s="27"/>
      <c r="N858" s="69"/>
      <c r="O858" s="27"/>
      <c r="P858" s="27"/>
      <c r="Q858" s="27"/>
      <c r="R858" s="27"/>
      <c r="S858" s="27"/>
      <c r="T858" s="27"/>
    </row>
    <row r="859">
      <c r="A859" s="27"/>
      <c r="B859" s="27"/>
      <c r="C859" s="27"/>
      <c r="D859" s="27"/>
      <c r="E859" s="27"/>
      <c r="F859" s="27"/>
      <c r="G859" s="27"/>
      <c r="H859" s="27"/>
      <c r="I859" s="27"/>
      <c r="J859" s="27"/>
      <c r="K859" s="27"/>
      <c r="L859" s="27"/>
      <c r="M859" s="27"/>
      <c r="N859" s="69"/>
      <c r="O859" s="27"/>
      <c r="P859" s="27"/>
      <c r="Q859" s="27"/>
      <c r="R859" s="27"/>
      <c r="S859" s="27"/>
      <c r="T859" s="27"/>
    </row>
    <row r="860">
      <c r="A860" s="27"/>
      <c r="B860" s="27"/>
      <c r="C860" s="27"/>
      <c r="D860" s="27"/>
      <c r="E860" s="27"/>
      <c r="F860" s="27"/>
      <c r="G860" s="27"/>
      <c r="H860" s="27"/>
      <c r="I860" s="27"/>
      <c r="J860" s="27"/>
      <c r="K860" s="27"/>
      <c r="L860" s="27"/>
      <c r="M860" s="27"/>
      <c r="N860" s="69"/>
      <c r="O860" s="27"/>
      <c r="P860" s="27"/>
      <c r="Q860" s="27"/>
      <c r="R860" s="27"/>
      <c r="S860" s="27"/>
      <c r="T860" s="27"/>
    </row>
    <row r="861">
      <c r="A861" s="27"/>
      <c r="B861" s="27"/>
      <c r="C861" s="27"/>
      <c r="D861" s="27"/>
      <c r="E861" s="27"/>
      <c r="F861" s="27"/>
      <c r="G861" s="27"/>
      <c r="H861" s="27"/>
      <c r="I861" s="27"/>
      <c r="J861" s="27"/>
      <c r="K861" s="27"/>
      <c r="L861" s="27"/>
      <c r="M861" s="27"/>
      <c r="N861" s="69"/>
      <c r="O861" s="27"/>
      <c r="P861" s="27"/>
      <c r="Q861" s="27"/>
      <c r="R861" s="27"/>
      <c r="S861" s="27"/>
      <c r="T861" s="27"/>
    </row>
    <row r="862">
      <c r="A862" s="27"/>
      <c r="B862" s="27"/>
      <c r="C862" s="27"/>
      <c r="D862" s="27"/>
      <c r="E862" s="27"/>
      <c r="F862" s="27"/>
      <c r="G862" s="27"/>
      <c r="H862" s="27"/>
      <c r="I862" s="27"/>
      <c r="J862" s="27"/>
      <c r="K862" s="27"/>
      <c r="L862" s="27"/>
      <c r="M862" s="27"/>
      <c r="N862" s="69"/>
      <c r="O862" s="27"/>
      <c r="P862" s="27"/>
      <c r="Q862" s="27"/>
      <c r="R862" s="27"/>
      <c r="S862" s="27"/>
      <c r="T862" s="27"/>
    </row>
    <row r="863">
      <c r="A863" s="27"/>
      <c r="B863" s="27"/>
      <c r="C863" s="27"/>
      <c r="D863" s="27"/>
      <c r="E863" s="27"/>
      <c r="F863" s="27"/>
      <c r="G863" s="27"/>
      <c r="H863" s="27"/>
      <c r="I863" s="27"/>
      <c r="J863" s="27"/>
      <c r="K863" s="27"/>
      <c r="L863" s="27"/>
      <c r="M863" s="27"/>
      <c r="N863" s="69"/>
      <c r="O863" s="27"/>
      <c r="P863" s="27"/>
      <c r="Q863" s="27"/>
      <c r="R863" s="27"/>
      <c r="S863" s="27"/>
      <c r="T863" s="27"/>
    </row>
    <row r="864">
      <c r="A864" s="27"/>
      <c r="B864" s="27"/>
      <c r="C864" s="27"/>
      <c r="D864" s="27"/>
      <c r="E864" s="27"/>
      <c r="F864" s="27"/>
      <c r="G864" s="27"/>
      <c r="H864" s="27"/>
      <c r="I864" s="27"/>
      <c r="J864" s="27"/>
      <c r="K864" s="27"/>
      <c r="L864" s="27"/>
      <c r="M864" s="27"/>
      <c r="N864" s="69"/>
      <c r="O864" s="27"/>
      <c r="P864" s="27"/>
      <c r="Q864" s="27"/>
      <c r="R864" s="27"/>
      <c r="S864" s="27"/>
      <c r="T864" s="27"/>
    </row>
    <row r="865">
      <c r="A865" s="27"/>
      <c r="B865" s="27"/>
      <c r="C865" s="27"/>
      <c r="D865" s="27"/>
      <c r="E865" s="27"/>
      <c r="F865" s="27"/>
      <c r="G865" s="27"/>
      <c r="H865" s="27"/>
      <c r="I865" s="27"/>
      <c r="J865" s="27"/>
      <c r="K865" s="27"/>
      <c r="L865" s="27"/>
      <c r="M865" s="27"/>
      <c r="N865" s="69"/>
      <c r="O865" s="27"/>
      <c r="P865" s="27"/>
      <c r="Q865" s="27"/>
      <c r="R865" s="27"/>
      <c r="S865" s="27"/>
      <c r="T865" s="27"/>
    </row>
    <row r="866">
      <c r="A866" s="27"/>
      <c r="B866" s="27"/>
      <c r="C866" s="27"/>
      <c r="D866" s="27"/>
      <c r="E866" s="27"/>
      <c r="F866" s="27"/>
      <c r="G866" s="27"/>
      <c r="H866" s="27"/>
      <c r="I866" s="27"/>
      <c r="J866" s="27"/>
      <c r="K866" s="27"/>
      <c r="L866" s="27"/>
      <c r="M866" s="27"/>
      <c r="N866" s="69"/>
      <c r="O866" s="27"/>
      <c r="P866" s="27"/>
      <c r="Q866" s="27"/>
      <c r="R866" s="27"/>
      <c r="S866" s="27"/>
      <c r="T866" s="27"/>
    </row>
    <row r="867">
      <c r="A867" s="27"/>
      <c r="B867" s="27"/>
      <c r="C867" s="27"/>
      <c r="D867" s="27"/>
      <c r="E867" s="27"/>
      <c r="F867" s="27"/>
      <c r="G867" s="27"/>
      <c r="H867" s="27"/>
      <c r="I867" s="27"/>
      <c r="J867" s="27"/>
      <c r="K867" s="27"/>
      <c r="L867" s="27"/>
      <c r="M867" s="27"/>
      <c r="N867" s="69"/>
      <c r="O867" s="27"/>
      <c r="P867" s="27"/>
      <c r="Q867" s="27"/>
      <c r="R867" s="27"/>
      <c r="S867" s="27"/>
      <c r="T867" s="27"/>
    </row>
    <row r="868">
      <c r="A868" s="27"/>
      <c r="B868" s="27"/>
      <c r="C868" s="27"/>
      <c r="D868" s="27"/>
      <c r="E868" s="27"/>
      <c r="F868" s="27"/>
      <c r="G868" s="27"/>
      <c r="H868" s="27"/>
      <c r="I868" s="27"/>
      <c r="J868" s="27"/>
      <c r="K868" s="27"/>
      <c r="L868" s="27"/>
      <c r="M868" s="27"/>
      <c r="N868" s="69"/>
      <c r="O868" s="27"/>
      <c r="P868" s="27"/>
      <c r="Q868" s="27"/>
      <c r="R868" s="27"/>
      <c r="S868" s="27"/>
      <c r="T868" s="27"/>
    </row>
    <row r="869">
      <c r="A869" s="27"/>
      <c r="B869" s="27"/>
      <c r="C869" s="27"/>
      <c r="D869" s="27"/>
      <c r="E869" s="27"/>
      <c r="F869" s="27"/>
      <c r="G869" s="27"/>
      <c r="H869" s="27"/>
      <c r="I869" s="27"/>
      <c r="J869" s="27"/>
      <c r="K869" s="27"/>
      <c r="L869" s="27"/>
      <c r="M869" s="27"/>
      <c r="N869" s="69"/>
      <c r="O869" s="27"/>
      <c r="P869" s="27"/>
      <c r="Q869" s="27"/>
      <c r="R869" s="27"/>
      <c r="S869" s="27"/>
      <c r="T869" s="27"/>
    </row>
    <row r="870">
      <c r="A870" s="27"/>
      <c r="B870" s="27"/>
      <c r="C870" s="27"/>
      <c r="D870" s="27"/>
      <c r="E870" s="27"/>
      <c r="F870" s="27"/>
      <c r="G870" s="27"/>
      <c r="H870" s="27"/>
      <c r="I870" s="27"/>
      <c r="J870" s="27"/>
      <c r="K870" s="27"/>
      <c r="L870" s="27"/>
      <c r="M870" s="27"/>
      <c r="N870" s="69"/>
      <c r="O870" s="27"/>
      <c r="P870" s="27"/>
      <c r="Q870" s="27"/>
      <c r="R870" s="27"/>
      <c r="S870" s="27"/>
      <c r="T870" s="27"/>
    </row>
    <row r="871">
      <c r="A871" s="27"/>
      <c r="B871" s="27"/>
      <c r="C871" s="27"/>
      <c r="D871" s="27"/>
      <c r="E871" s="27"/>
      <c r="F871" s="27"/>
      <c r="G871" s="27"/>
      <c r="H871" s="27"/>
      <c r="I871" s="27"/>
      <c r="J871" s="27"/>
      <c r="K871" s="27"/>
      <c r="L871" s="27"/>
      <c r="M871" s="27"/>
      <c r="N871" s="69"/>
      <c r="O871" s="27"/>
      <c r="P871" s="27"/>
      <c r="Q871" s="27"/>
      <c r="R871" s="27"/>
      <c r="S871" s="27"/>
      <c r="T871" s="27"/>
    </row>
    <row r="872">
      <c r="A872" s="27"/>
      <c r="B872" s="27"/>
      <c r="C872" s="27"/>
      <c r="D872" s="27"/>
      <c r="E872" s="27"/>
      <c r="F872" s="27"/>
      <c r="G872" s="27"/>
      <c r="H872" s="27"/>
      <c r="I872" s="27"/>
      <c r="J872" s="27"/>
      <c r="K872" s="27"/>
      <c r="L872" s="27"/>
      <c r="M872" s="27"/>
      <c r="N872" s="69"/>
      <c r="O872" s="27"/>
      <c r="P872" s="27"/>
      <c r="Q872" s="27"/>
      <c r="R872" s="27"/>
      <c r="S872" s="27"/>
      <c r="T872" s="27"/>
    </row>
    <row r="873">
      <c r="A873" s="27"/>
      <c r="B873" s="27"/>
      <c r="C873" s="27"/>
      <c r="D873" s="27"/>
      <c r="E873" s="27"/>
      <c r="F873" s="27"/>
      <c r="G873" s="27"/>
      <c r="H873" s="27"/>
      <c r="I873" s="27"/>
      <c r="J873" s="27"/>
      <c r="K873" s="27"/>
      <c r="L873" s="27"/>
      <c r="M873" s="27"/>
      <c r="N873" s="69"/>
      <c r="O873" s="27"/>
      <c r="P873" s="27"/>
      <c r="Q873" s="27"/>
      <c r="R873" s="27"/>
      <c r="S873" s="27"/>
      <c r="T873" s="27"/>
    </row>
    <row r="874">
      <c r="A874" s="27"/>
      <c r="B874" s="27"/>
      <c r="C874" s="27"/>
      <c r="D874" s="27"/>
      <c r="E874" s="27"/>
      <c r="F874" s="27"/>
      <c r="G874" s="27"/>
      <c r="H874" s="27"/>
      <c r="I874" s="27"/>
      <c r="J874" s="27"/>
      <c r="K874" s="27"/>
      <c r="L874" s="27"/>
      <c r="M874" s="27"/>
      <c r="N874" s="69"/>
      <c r="O874" s="27"/>
      <c r="P874" s="27"/>
      <c r="Q874" s="27"/>
      <c r="R874" s="27"/>
      <c r="S874" s="27"/>
      <c r="T874" s="27"/>
    </row>
    <row r="875">
      <c r="A875" s="27"/>
      <c r="B875" s="27"/>
      <c r="C875" s="27"/>
      <c r="D875" s="27"/>
      <c r="E875" s="27"/>
      <c r="F875" s="27"/>
      <c r="G875" s="27"/>
      <c r="H875" s="27"/>
      <c r="I875" s="27"/>
      <c r="J875" s="27"/>
      <c r="K875" s="27"/>
      <c r="L875" s="27"/>
      <c r="M875" s="27"/>
      <c r="N875" s="69"/>
      <c r="O875" s="27"/>
      <c r="P875" s="27"/>
      <c r="Q875" s="27"/>
      <c r="R875" s="27"/>
      <c r="S875" s="27"/>
      <c r="T875" s="27"/>
    </row>
    <row r="876">
      <c r="A876" s="27"/>
      <c r="B876" s="27"/>
      <c r="C876" s="27"/>
      <c r="D876" s="27"/>
      <c r="E876" s="27"/>
      <c r="F876" s="27"/>
      <c r="G876" s="27"/>
      <c r="H876" s="27"/>
      <c r="I876" s="27"/>
      <c r="J876" s="27"/>
      <c r="K876" s="27"/>
      <c r="L876" s="27"/>
      <c r="M876" s="27"/>
      <c r="N876" s="69"/>
      <c r="O876" s="27"/>
      <c r="P876" s="27"/>
      <c r="Q876" s="27"/>
      <c r="R876" s="27"/>
      <c r="S876" s="27"/>
      <c r="T876" s="27"/>
    </row>
    <row r="877">
      <c r="A877" s="27"/>
      <c r="B877" s="27"/>
      <c r="C877" s="27"/>
      <c r="D877" s="27"/>
      <c r="E877" s="27"/>
      <c r="F877" s="27"/>
      <c r="G877" s="27"/>
      <c r="H877" s="27"/>
      <c r="I877" s="27"/>
      <c r="J877" s="27"/>
      <c r="K877" s="27"/>
      <c r="L877" s="27"/>
      <c r="M877" s="27"/>
      <c r="N877" s="69"/>
      <c r="O877" s="27"/>
      <c r="P877" s="27"/>
      <c r="Q877" s="27"/>
      <c r="R877" s="27"/>
      <c r="S877" s="27"/>
      <c r="T877" s="27"/>
    </row>
    <row r="878">
      <c r="A878" s="27"/>
      <c r="B878" s="27"/>
      <c r="C878" s="27"/>
      <c r="D878" s="27"/>
      <c r="E878" s="27"/>
      <c r="F878" s="27"/>
      <c r="G878" s="27"/>
      <c r="H878" s="27"/>
      <c r="I878" s="27"/>
      <c r="J878" s="27"/>
      <c r="K878" s="27"/>
      <c r="L878" s="27"/>
      <c r="M878" s="27"/>
      <c r="N878" s="69"/>
      <c r="O878" s="27"/>
      <c r="P878" s="27"/>
      <c r="Q878" s="27"/>
      <c r="R878" s="27"/>
      <c r="S878" s="27"/>
      <c r="T878" s="27"/>
    </row>
    <row r="879">
      <c r="A879" s="27"/>
      <c r="B879" s="27"/>
      <c r="C879" s="27"/>
      <c r="D879" s="27"/>
      <c r="E879" s="27"/>
      <c r="F879" s="27"/>
      <c r="G879" s="27"/>
      <c r="H879" s="27"/>
      <c r="I879" s="27"/>
      <c r="J879" s="27"/>
      <c r="K879" s="27"/>
      <c r="L879" s="27"/>
      <c r="M879" s="27"/>
      <c r="N879" s="69"/>
      <c r="O879" s="27"/>
      <c r="P879" s="27"/>
      <c r="Q879" s="27"/>
      <c r="R879" s="27"/>
      <c r="S879" s="27"/>
      <c r="T879" s="27"/>
    </row>
    <row r="880">
      <c r="A880" s="27"/>
      <c r="B880" s="27"/>
      <c r="C880" s="27"/>
      <c r="D880" s="27"/>
      <c r="E880" s="27"/>
      <c r="F880" s="27"/>
      <c r="G880" s="27"/>
      <c r="H880" s="27"/>
      <c r="I880" s="27"/>
      <c r="J880" s="27"/>
      <c r="K880" s="27"/>
      <c r="L880" s="27"/>
      <c r="M880" s="27"/>
      <c r="N880" s="69"/>
      <c r="O880" s="27"/>
      <c r="P880" s="27"/>
      <c r="Q880" s="27"/>
      <c r="R880" s="27"/>
      <c r="S880" s="27"/>
      <c r="T880" s="27"/>
    </row>
    <row r="881">
      <c r="A881" s="27"/>
      <c r="B881" s="27"/>
      <c r="C881" s="27"/>
      <c r="D881" s="27"/>
      <c r="E881" s="27"/>
      <c r="F881" s="27"/>
      <c r="G881" s="27"/>
      <c r="H881" s="27"/>
      <c r="I881" s="27"/>
      <c r="J881" s="27"/>
      <c r="K881" s="27"/>
      <c r="L881" s="27"/>
      <c r="M881" s="27"/>
      <c r="N881" s="69"/>
      <c r="O881" s="27"/>
      <c r="P881" s="27"/>
      <c r="Q881" s="27"/>
      <c r="R881" s="27"/>
      <c r="S881" s="27"/>
      <c r="T881" s="27"/>
    </row>
    <row r="882">
      <c r="A882" s="27"/>
      <c r="B882" s="27"/>
      <c r="C882" s="27"/>
      <c r="D882" s="27"/>
      <c r="E882" s="27"/>
      <c r="F882" s="27"/>
      <c r="G882" s="27"/>
      <c r="H882" s="27"/>
      <c r="I882" s="27"/>
      <c r="J882" s="27"/>
      <c r="K882" s="27"/>
      <c r="L882" s="27"/>
      <c r="M882" s="27"/>
      <c r="N882" s="69"/>
      <c r="O882" s="27"/>
      <c r="P882" s="27"/>
      <c r="Q882" s="27"/>
      <c r="R882" s="27"/>
      <c r="S882" s="27"/>
      <c r="T882" s="27"/>
    </row>
    <row r="883">
      <c r="A883" s="27"/>
      <c r="B883" s="27"/>
      <c r="C883" s="27"/>
      <c r="D883" s="27"/>
      <c r="E883" s="27"/>
      <c r="F883" s="27"/>
      <c r="G883" s="27"/>
      <c r="H883" s="27"/>
      <c r="I883" s="27"/>
      <c r="J883" s="27"/>
      <c r="K883" s="27"/>
      <c r="L883" s="27"/>
      <c r="M883" s="27"/>
      <c r="N883" s="69"/>
      <c r="O883" s="27"/>
      <c r="P883" s="27"/>
      <c r="Q883" s="27"/>
      <c r="R883" s="27"/>
      <c r="S883" s="27"/>
      <c r="T883" s="27"/>
    </row>
    <row r="884">
      <c r="A884" s="27"/>
      <c r="B884" s="27"/>
      <c r="C884" s="27"/>
      <c r="D884" s="27"/>
      <c r="E884" s="27"/>
      <c r="F884" s="27"/>
      <c r="G884" s="27"/>
      <c r="H884" s="27"/>
      <c r="I884" s="27"/>
      <c r="J884" s="27"/>
      <c r="K884" s="27"/>
      <c r="L884" s="27"/>
      <c r="M884" s="27"/>
      <c r="N884" s="69"/>
      <c r="O884" s="27"/>
      <c r="P884" s="27"/>
      <c r="Q884" s="27"/>
      <c r="R884" s="27"/>
      <c r="S884" s="27"/>
      <c r="T884" s="27"/>
    </row>
    <row r="885">
      <c r="A885" s="27"/>
      <c r="B885" s="27"/>
      <c r="C885" s="27"/>
      <c r="D885" s="27"/>
      <c r="E885" s="27"/>
      <c r="F885" s="27"/>
      <c r="G885" s="27"/>
      <c r="H885" s="27"/>
      <c r="I885" s="27"/>
      <c r="J885" s="27"/>
      <c r="K885" s="27"/>
      <c r="L885" s="27"/>
      <c r="M885" s="27"/>
      <c r="N885" s="69"/>
      <c r="O885" s="27"/>
      <c r="P885" s="27"/>
      <c r="Q885" s="27"/>
      <c r="R885" s="27"/>
      <c r="S885" s="27"/>
      <c r="T885" s="27"/>
    </row>
    <row r="886">
      <c r="A886" s="27"/>
      <c r="B886" s="27"/>
      <c r="C886" s="27"/>
      <c r="D886" s="27"/>
      <c r="E886" s="27"/>
      <c r="F886" s="27"/>
      <c r="G886" s="27"/>
      <c r="H886" s="27"/>
      <c r="I886" s="27"/>
      <c r="J886" s="27"/>
      <c r="K886" s="27"/>
      <c r="L886" s="27"/>
      <c r="M886" s="27"/>
      <c r="N886" s="69"/>
      <c r="O886" s="27"/>
      <c r="P886" s="27"/>
      <c r="Q886" s="27"/>
      <c r="R886" s="27"/>
      <c r="S886" s="27"/>
      <c r="T886" s="27"/>
    </row>
    <row r="887">
      <c r="A887" s="27"/>
      <c r="B887" s="27"/>
      <c r="C887" s="27"/>
      <c r="D887" s="27"/>
      <c r="E887" s="27"/>
      <c r="F887" s="27"/>
      <c r="G887" s="27"/>
      <c r="H887" s="27"/>
      <c r="I887" s="27"/>
      <c r="J887" s="27"/>
      <c r="K887" s="27"/>
      <c r="L887" s="27"/>
      <c r="M887" s="27"/>
      <c r="N887" s="69"/>
      <c r="O887" s="27"/>
      <c r="P887" s="27"/>
      <c r="Q887" s="27"/>
      <c r="R887" s="27"/>
      <c r="S887" s="27"/>
      <c r="T887" s="27"/>
    </row>
    <row r="888">
      <c r="A888" s="27"/>
      <c r="B888" s="27"/>
      <c r="C888" s="27"/>
      <c r="D888" s="27"/>
      <c r="E888" s="27"/>
      <c r="F888" s="27"/>
      <c r="G888" s="27"/>
      <c r="H888" s="27"/>
      <c r="I888" s="27"/>
      <c r="J888" s="27"/>
      <c r="K888" s="27"/>
      <c r="L888" s="27"/>
      <c r="M888" s="27"/>
      <c r="N888" s="69"/>
      <c r="O888" s="27"/>
      <c r="P888" s="27"/>
      <c r="Q888" s="27"/>
      <c r="R888" s="27"/>
      <c r="S888" s="27"/>
      <c r="T888" s="27"/>
    </row>
    <row r="889">
      <c r="A889" s="27"/>
      <c r="B889" s="27"/>
      <c r="C889" s="27"/>
      <c r="D889" s="27"/>
      <c r="E889" s="27"/>
      <c r="F889" s="27"/>
      <c r="G889" s="27"/>
      <c r="H889" s="27"/>
      <c r="I889" s="27"/>
      <c r="J889" s="27"/>
      <c r="K889" s="27"/>
      <c r="L889" s="27"/>
      <c r="M889" s="27"/>
      <c r="N889" s="69"/>
      <c r="O889" s="27"/>
      <c r="P889" s="27"/>
      <c r="Q889" s="27"/>
      <c r="R889" s="27"/>
      <c r="S889" s="27"/>
      <c r="T889" s="27"/>
    </row>
    <row r="890">
      <c r="A890" s="27"/>
      <c r="B890" s="27"/>
      <c r="C890" s="27"/>
      <c r="D890" s="27"/>
      <c r="E890" s="27"/>
      <c r="F890" s="27"/>
      <c r="G890" s="27"/>
      <c r="H890" s="27"/>
      <c r="I890" s="27"/>
      <c r="J890" s="27"/>
      <c r="K890" s="27"/>
      <c r="L890" s="27"/>
      <c r="M890" s="27"/>
      <c r="N890" s="69"/>
      <c r="O890" s="27"/>
      <c r="P890" s="27"/>
      <c r="Q890" s="27"/>
      <c r="R890" s="27"/>
      <c r="S890" s="27"/>
      <c r="T890" s="27"/>
    </row>
    <row r="891">
      <c r="A891" s="27"/>
      <c r="B891" s="27"/>
      <c r="C891" s="27"/>
      <c r="D891" s="27"/>
      <c r="E891" s="27"/>
      <c r="F891" s="27"/>
      <c r="G891" s="27"/>
      <c r="H891" s="27"/>
      <c r="I891" s="27"/>
      <c r="J891" s="27"/>
      <c r="K891" s="27"/>
      <c r="L891" s="27"/>
      <c r="M891" s="27"/>
      <c r="N891" s="69"/>
      <c r="O891" s="27"/>
      <c r="P891" s="27"/>
      <c r="Q891" s="27"/>
      <c r="R891" s="27"/>
      <c r="S891" s="27"/>
      <c r="T891" s="27"/>
    </row>
    <row r="892">
      <c r="A892" s="27"/>
      <c r="B892" s="27"/>
      <c r="C892" s="27"/>
      <c r="D892" s="27"/>
      <c r="E892" s="27"/>
      <c r="F892" s="27"/>
      <c r="G892" s="27"/>
      <c r="H892" s="27"/>
      <c r="I892" s="27"/>
      <c r="J892" s="27"/>
      <c r="K892" s="27"/>
      <c r="L892" s="27"/>
      <c r="M892" s="27"/>
      <c r="N892" s="69"/>
      <c r="O892" s="27"/>
      <c r="P892" s="27"/>
      <c r="Q892" s="27"/>
      <c r="R892" s="27"/>
      <c r="S892" s="27"/>
      <c r="T892" s="27"/>
    </row>
    <row r="893">
      <c r="A893" s="27"/>
      <c r="B893" s="27"/>
      <c r="C893" s="27"/>
      <c r="D893" s="27"/>
      <c r="E893" s="27"/>
      <c r="F893" s="27"/>
      <c r="G893" s="27"/>
      <c r="H893" s="27"/>
      <c r="I893" s="27"/>
      <c r="J893" s="27"/>
      <c r="K893" s="27"/>
      <c r="L893" s="27"/>
      <c r="M893" s="27"/>
      <c r="N893" s="69"/>
      <c r="O893" s="27"/>
      <c r="P893" s="27"/>
      <c r="Q893" s="27"/>
      <c r="R893" s="27"/>
      <c r="S893" s="27"/>
      <c r="T893" s="27"/>
    </row>
    <row r="894">
      <c r="A894" s="27"/>
      <c r="B894" s="27"/>
      <c r="C894" s="27"/>
      <c r="D894" s="27"/>
      <c r="E894" s="27"/>
      <c r="F894" s="27"/>
      <c r="G894" s="27"/>
      <c r="H894" s="27"/>
      <c r="I894" s="27"/>
      <c r="J894" s="27"/>
      <c r="K894" s="27"/>
      <c r="L894" s="27"/>
      <c r="M894" s="27"/>
      <c r="N894" s="69"/>
      <c r="O894" s="27"/>
      <c r="P894" s="27"/>
      <c r="Q894" s="27"/>
      <c r="R894" s="27"/>
      <c r="S894" s="27"/>
      <c r="T894" s="27"/>
    </row>
    <row r="895">
      <c r="A895" s="27"/>
      <c r="B895" s="27"/>
      <c r="C895" s="27"/>
      <c r="D895" s="27"/>
      <c r="E895" s="27"/>
      <c r="F895" s="27"/>
      <c r="G895" s="27"/>
      <c r="H895" s="27"/>
      <c r="I895" s="27"/>
      <c r="J895" s="27"/>
      <c r="K895" s="27"/>
      <c r="L895" s="27"/>
      <c r="M895" s="27"/>
      <c r="N895" s="69"/>
      <c r="O895" s="27"/>
      <c r="P895" s="27"/>
      <c r="Q895" s="27"/>
      <c r="R895" s="27"/>
      <c r="S895" s="27"/>
      <c r="T895" s="27"/>
    </row>
    <row r="896">
      <c r="A896" s="27"/>
      <c r="B896" s="27"/>
      <c r="C896" s="27"/>
      <c r="D896" s="27"/>
      <c r="E896" s="27"/>
      <c r="F896" s="27"/>
      <c r="G896" s="27"/>
      <c r="H896" s="27"/>
      <c r="I896" s="27"/>
      <c r="J896" s="27"/>
      <c r="K896" s="27"/>
      <c r="L896" s="27"/>
      <c r="M896" s="27"/>
      <c r="N896" s="69"/>
      <c r="O896" s="27"/>
      <c r="P896" s="27"/>
      <c r="Q896" s="27"/>
      <c r="R896" s="27"/>
      <c r="S896" s="27"/>
      <c r="T896" s="27"/>
    </row>
    <row r="897">
      <c r="A897" s="27"/>
      <c r="B897" s="27"/>
      <c r="C897" s="27"/>
      <c r="D897" s="27"/>
      <c r="E897" s="27"/>
      <c r="F897" s="27"/>
      <c r="G897" s="27"/>
      <c r="H897" s="27"/>
      <c r="I897" s="27"/>
      <c r="J897" s="27"/>
      <c r="K897" s="27"/>
      <c r="L897" s="27"/>
      <c r="M897" s="27"/>
      <c r="N897" s="69"/>
      <c r="O897" s="27"/>
      <c r="P897" s="27"/>
      <c r="Q897" s="27"/>
      <c r="R897" s="27"/>
      <c r="S897" s="27"/>
      <c r="T897" s="27"/>
    </row>
    <row r="898">
      <c r="A898" s="27"/>
      <c r="B898" s="27"/>
      <c r="C898" s="27"/>
      <c r="D898" s="27"/>
      <c r="E898" s="27"/>
      <c r="F898" s="27"/>
      <c r="G898" s="27"/>
      <c r="H898" s="27"/>
      <c r="I898" s="27"/>
      <c r="J898" s="27"/>
      <c r="K898" s="27"/>
      <c r="L898" s="27"/>
      <c r="M898" s="27"/>
      <c r="N898" s="69"/>
      <c r="O898" s="27"/>
      <c r="P898" s="27"/>
      <c r="Q898" s="27"/>
      <c r="R898" s="27"/>
      <c r="S898" s="27"/>
      <c r="T898" s="27"/>
    </row>
    <row r="899">
      <c r="A899" s="27"/>
      <c r="B899" s="27"/>
      <c r="C899" s="27"/>
      <c r="D899" s="27"/>
      <c r="E899" s="27"/>
      <c r="F899" s="27"/>
      <c r="G899" s="27"/>
      <c r="H899" s="27"/>
      <c r="I899" s="27"/>
      <c r="J899" s="27"/>
      <c r="K899" s="27"/>
      <c r="L899" s="27"/>
      <c r="M899" s="27"/>
      <c r="N899" s="69"/>
      <c r="O899" s="27"/>
      <c r="P899" s="27"/>
      <c r="Q899" s="27"/>
      <c r="R899" s="27"/>
      <c r="S899" s="27"/>
      <c r="T899" s="27"/>
    </row>
    <row r="900">
      <c r="A900" s="27"/>
      <c r="B900" s="27"/>
      <c r="C900" s="27"/>
      <c r="D900" s="27"/>
      <c r="E900" s="27"/>
      <c r="F900" s="27"/>
      <c r="G900" s="27"/>
      <c r="H900" s="27"/>
      <c r="I900" s="27"/>
      <c r="J900" s="27"/>
      <c r="K900" s="27"/>
      <c r="L900" s="27"/>
      <c r="M900" s="27"/>
      <c r="N900" s="69"/>
      <c r="O900" s="27"/>
      <c r="P900" s="27"/>
      <c r="Q900" s="27"/>
      <c r="R900" s="27"/>
      <c r="S900" s="27"/>
      <c r="T900" s="27"/>
    </row>
    <row r="901">
      <c r="A901" s="27"/>
      <c r="B901" s="27"/>
      <c r="C901" s="27"/>
      <c r="D901" s="27"/>
      <c r="E901" s="27"/>
      <c r="F901" s="27"/>
      <c r="G901" s="27"/>
      <c r="H901" s="27"/>
      <c r="I901" s="27"/>
      <c r="J901" s="27"/>
      <c r="K901" s="27"/>
      <c r="L901" s="27"/>
      <c r="M901" s="27"/>
      <c r="N901" s="69"/>
      <c r="O901" s="27"/>
      <c r="P901" s="27"/>
      <c r="Q901" s="27"/>
      <c r="R901" s="27"/>
      <c r="S901" s="27"/>
      <c r="T901" s="27"/>
    </row>
    <row r="902">
      <c r="A902" s="27"/>
      <c r="B902" s="27"/>
      <c r="C902" s="27"/>
      <c r="D902" s="27"/>
      <c r="E902" s="27"/>
      <c r="F902" s="27"/>
      <c r="G902" s="27"/>
      <c r="H902" s="27"/>
      <c r="I902" s="27"/>
      <c r="J902" s="27"/>
      <c r="K902" s="27"/>
      <c r="L902" s="27"/>
      <c r="M902" s="27"/>
      <c r="N902" s="69"/>
      <c r="O902" s="27"/>
      <c r="P902" s="27"/>
      <c r="Q902" s="27"/>
      <c r="R902" s="27"/>
      <c r="S902" s="27"/>
      <c r="T902" s="27"/>
    </row>
    <row r="903">
      <c r="A903" s="27"/>
      <c r="B903" s="27"/>
      <c r="C903" s="27"/>
      <c r="D903" s="27"/>
      <c r="E903" s="27"/>
      <c r="F903" s="27"/>
      <c r="G903" s="27"/>
      <c r="H903" s="27"/>
      <c r="I903" s="27"/>
      <c r="J903" s="27"/>
      <c r="K903" s="27"/>
      <c r="L903" s="27"/>
      <c r="M903" s="27"/>
      <c r="N903" s="69"/>
      <c r="O903" s="27"/>
      <c r="P903" s="27"/>
      <c r="Q903" s="27"/>
      <c r="R903" s="27"/>
      <c r="S903" s="27"/>
      <c r="T903" s="27"/>
    </row>
    <row r="904">
      <c r="A904" s="27"/>
      <c r="B904" s="27"/>
      <c r="C904" s="27"/>
      <c r="D904" s="27"/>
      <c r="E904" s="27"/>
      <c r="F904" s="27"/>
      <c r="G904" s="27"/>
      <c r="H904" s="27"/>
      <c r="I904" s="27"/>
      <c r="J904" s="27"/>
      <c r="K904" s="27"/>
      <c r="L904" s="27"/>
      <c r="M904" s="27"/>
      <c r="N904" s="69"/>
      <c r="O904" s="27"/>
      <c r="P904" s="27"/>
      <c r="Q904" s="27"/>
      <c r="R904" s="27"/>
      <c r="S904" s="27"/>
      <c r="T904" s="27"/>
    </row>
    <row r="905">
      <c r="A905" s="27"/>
      <c r="B905" s="27"/>
      <c r="C905" s="27"/>
      <c r="D905" s="27"/>
      <c r="E905" s="27"/>
      <c r="F905" s="27"/>
      <c r="G905" s="27"/>
      <c r="H905" s="27"/>
      <c r="I905" s="27"/>
      <c r="J905" s="27"/>
      <c r="K905" s="27"/>
      <c r="L905" s="27"/>
      <c r="M905" s="27"/>
      <c r="N905" s="69"/>
      <c r="O905" s="27"/>
      <c r="P905" s="27"/>
      <c r="Q905" s="27"/>
      <c r="R905" s="27"/>
      <c r="S905" s="27"/>
      <c r="T905" s="27"/>
    </row>
    <row r="906">
      <c r="A906" s="27"/>
      <c r="B906" s="27"/>
      <c r="C906" s="27"/>
      <c r="D906" s="27"/>
      <c r="E906" s="27"/>
      <c r="F906" s="27"/>
      <c r="G906" s="27"/>
      <c r="H906" s="27"/>
      <c r="I906" s="27"/>
      <c r="J906" s="27"/>
      <c r="K906" s="27"/>
      <c r="L906" s="27"/>
      <c r="M906" s="27"/>
      <c r="N906" s="69"/>
      <c r="O906" s="27"/>
      <c r="P906" s="27"/>
      <c r="Q906" s="27"/>
      <c r="R906" s="27"/>
      <c r="S906" s="27"/>
      <c r="T906" s="27"/>
    </row>
    <row r="907">
      <c r="A907" s="27"/>
      <c r="B907" s="27"/>
      <c r="C907" s="27"/>
      <c r="D907" s="27"/>
      <c r="E907" s="27"/>
      <c r="F907" s="27"/>
      <c r="G907" s="27"/>
      <c r="H907" s="27"/>
      <c r="I907" s="27"/>
      <c r="J907" s="27"/>
      <c r="K907" s="27"/>
      <c r="L907" s="27"/>
      <c r="M907" s="27"/>
      <c r="N907" s="69"/>
      <c r="O907" s="27"/>
      <c r="P907" s="27"/>
      <c r="Q907" s="27"/>
      <c r="R907" s="27"/>
      <c r="S907" s="27"/>
      <c r="T907" s="27"/>
    </row>
    <row r="908">
      <c r="A908" s="27"/>
      <c r="B908" s="27"/>
      <c r="C908" s="27"/>
      <c r="D908" s="27"/>
      <c r="E908" s="27"/>
      <c r="F908" s="27"/>
      <c r="G908" s="27"/>
      <c r="H908" s="27"/>
      <c r="I908" s="27"/>
      <c r="J908" s="27"/>
      <c r="K908" s="27"/>
      <c r="L908" s="27"/>
      <c r="M908" s="27"/>
      <c r="N908" s="69"/>
      <c r="O908" s="27"/>
      <c r="P908" s="27"/>
      <c r="Q908" s="27"/>
      <c r="R908" s="27"/>
      <c r="S908" s="27"/>
      <c r="T908" s="27"/>
    </row>
    <row r="909">
      <c r="A909" s="27"/>
      <c r="B909" s="27"/>
      <c r="C909" s="27"/>
      <c r="D909" s="27"/>
      <c r="E909" s="27"/>
      <c r="F909" s="27"/>
      <c r="G909" s="27"/>
      <c r="H909" s="27"/>
      <c r="I909" s="27"/>
      <c r="J909" s="27"/>
      <c r="K909" s="27"/>
      <c r="L909" s="27"/>
      <c r="M909" s="27"/>
      <c r="N909" s="69"/>
      <c r="O909" s="27"/>
      <c r="P909" s="27"/>
      <c r="Q909" s="27"/>
      <c r="R909" s="27"/>
      <c r="S909" s="27"/>
      <c r="T909" s="27"/>
    </row>
    <row r="910">
      <c r="A910" s="27"/>
      <c r="B910" s="27"/>
      <c r="C910" s="27"/>
      <c r="D910" s="27"/>
      <c r="E910" s="27"/>
      <c r="F910" s="27"/>
      <c r="G910" s="27"/>
      <c r="H910" s="27"/>
      <c r="I910" s="27"/>
      <c r="J910" s="27"/>
      <c r="K910" s="27"/>
      <c r="L910" s="27"/>
      <c r="M910" s="27"/>
      <c r="N910" s="69"/>
      <c r="O910" s="27"/>
      <c r="P910" s="27"/>
      <c r="Q910" s="27"/>
      <c r="R910" s="27"/>
      <c r="S910" s="27"/>
      <c r="T910" s="27"/>
    </row>
    <row r="911">
      <c r="A911" s="27"/>
      <c r="B911" s="27"/>
      <c r="C911" s="27"/>
      <c r="D911" s="27"/>
      <c r="E911" s="27"/>
      <c r="F911" s="27"/>
      <c r="G911" s="27"/>
      <c r="H911" s="27"/>
      <c r="I911" s="27"/>
      <c r="J911" s="27"/>
      <c r="K911" s="27"/>
      <c r="L911" s="27"/>
      <c r="M911" s="27"/>
      <c r="N911" s="69"/>
      <c r="O911" s="27"/>
      <c r="P911" s="27"/>
      <c r="Q911" s="27"/>
      <c r="R911" s="27"/>
      <c r="S911" s="27"/>
      <c r="T911" s="27"/>
    </row>
    <row r="912">
      <c r="A912" s="27"/>
      <c r="B912" s="27"/>
      <c r="C912" s="27"/>
      <c r="D912" s="27"/>
      <c r="E912" s="27"/>
      <c r="F912" s="27"/>
      <c r="G912" s="27"/>
      <c r="H912" s="27"/>
      <c r="I912" s="27"/>
      <c r="J912" s="27"/>
      <c r="K912" s="27"/>
      <c r="L912" s="27"/>
      <c r="M912" s="27"/>
      <c r="N912" s="69"/>
      <c r="O912" s="27"/>
      <c r="P912" s="27"/>
      <c r="Q912" s="27"/>
      <c r="R912" s="27"/>
      <c r="S912" s="27"/>
      <c r="T912" s="27"/>
    </row>
    <row r="913">
      <c r="A913" s="27"/>
      <c r="B913" s="27"/>
      <c r="C913" s="27"/>
      <c r="D913" s="27"/>
      <c r="E913" s="27"/>
      <c r="F913" s="27"/>
      <c r="G913" s="27"/>
      <c r="H913" s="27"/>
      <c r="I913" s="27"/>
      <c r="J913" s="27"/>
      <c r="K913" s="27"/>
      <c r="L913" s="27"/>
      <c r="M913" s="27"/>
      <c r="N913" s="69"/>
      <c r="O913" s="27"/>
      <c r="P913" s="27"/>
      <c r="Q913" s="27"/>
      <c r="R913" s="27"/>
      <c r="S913" s="27"/>
      <c r="T913" s="27"/>
    </row>
    <row r="914">
      <c r="A914" s="27"/>
      <c r="B914" s="27"/>
      <c r="C914" s="27"/>
      <c r="D914" s="27"/>
      <c r="E914" s="27"/>
      <c r="F914" s="27"/>
      <c r="G914" s="27"/>
      <c r="H914" s="27"/>
      <c r="I914" s="27"/>
      <c r="J914" s="27"/>
      <c r="K914" s="27"/>
      <c r="L914" s="27"/>
      <c r="M914" s="27"/>
      <c r="N914" s="69"/>
      <c r="O914" s="27"/>
      <c r="P914" s="27"/>
      <c r="Q914" s="27"/>
      <c r="R914" s="27"/>
      <c r="S914" s="27"/>
      <c r="T914" s="27"/>
    </row>
    <row r="915">
      <c r="A915" s="27"/>
      <c r="B915" s="27"/>
      <c r="C915" s="27"/>
      <c r="D915" s="27"/>
      <c r="E915" s="27"/>
      <c r="F915" s="27"/>
      <c r="G915" s="27"/>
      <c r="H915" s="27"/>
      <c r="I915" s="27"/>
      <c r="J915" s="27"/>
      <c r="K915" s="27"/>
      <c r="L915" s="27"/>
      <c r="M915" s="27"/>
      <c r="N915" s="69"/>
      <c r="O915" s="27"/>
      <c r="P915" s="27"/>
      <c r="Q915" s="27"/>
      <c r="R915" s="27"/>
      <c r="S915" s="27"/>
      <c r="T915" s="27"/>
    </row>
    <row r="916">
      <c r="A916" s="27"/>
      <c r="B916" s="27"/>
      <c r="C916" s="27"/>
      <c r="D916" s="27"/>
      <c r="E916" s="27"/>
      <c r="F916" s="27"/>
      <c r="G916" s="27"/>
      <c r="H916" s="27"/>
      <c r="I916" s="27"/>
      <c r="J916" s="27"/>
      <c r="K916" s="27"/>
      <c r="L916" s="27"/>
      <c r="M916" s="27"/>
      <c r="N916" s="69"/>
      <c r="O916" s="27"/>
      <c r="P916" s="27"/>
      <c r="Q916" s="27"/>
      <c r="R916" s="27"/>
      <c r="S916" s="27"/>
      <c r="T916" s="27"/>
    </row>
    <row r="917">
      <c r="A917" s="27"/>
      <c r="B917" s="27"/>
      <c r="C917" s="27"/>
      <c r="D917" s="27"/>
      <c r="E917" s="27"/>
      <c r="F917" s="27"/>
      <c r="G917" s="27"/>
      <c r="H917" s="27"/>
      <c r="I917" s="27"/>
      <c r="J917" s="27"/>
      <c r="K917" s="27"/>
      <c r="L917" s="27"/>
      <c r="M917" s="27"/>
      <c r="N917" s="69"/>
      <c r="O917" s="27"/>
      <c r="P917" s="27"/>
      <c r="Q917" s="27"/>
      <c r="R917" s="27"/>
      <c r="S917" s="27"/>
      <c r="T917" s="27"/>
    </row>
    <row r="918">
      <c r="A918" s="27"/>
      <c r="B918" s="27"/>
      <c r="C918" s="27"/>
      <c r="D918" s="27"/>
      <c r="E918" s="27"/>
      <c r="F918" s="27"/>
      <c r="G918" s="27"/>
      <c r="H918" s="27"/>
      <c r="I918" s="27"/>
      <c r="J918" s="27"/>
      <c r="K918" s="27"/>
      <c r="L918" s="27"/>
      <c r="M918" s="27"/>
      <c r="N918" s="69"/>
      <c r="O918" s="27"/>
      <c r="P918" s="27"/>
      <c r="Q918" s="27"/>
      <c r="R918" s="27"/>
      <c r="S918" s="27"/>
      <c r="T918" s="27"/>
    </row>
    <row r="919">
      <c r="A919" s="27"/>
      <c r="B919" s="27"/>
      <c r="C919" s="27"/>
      <c r="D919" s="27"/>
      <c r="E919" s="27"/>
      <c r="F919" s="27"/>
      <c r="G919" s="27"/>
      <c r="H919" s="27"/>
      <c r="I919" s="27"/>
      <c r="J919" s="27"/>
      <c r="K919" s="27"/>
      <c r="L919" s="27"/>
      <c r="M919" s="27"/>
      <c r="N919" s="69"/>
      <c r="O919" s="27"/>
      <c r="P919" s="27"/>
      <c r="Q919" s="27"/>
      <c r="R919" s="27"/>
      <c r="S919" s="27"/>
      <c r="T919" s="27"/>
    </row>
    <row r="920">
      <c r="A920" s="27"/>
      <c r="B920" s="27"/>
      <c r="C920" s="27"/>
      <c r="D920" s="27"/>
      <c r="E920" s="27"/>
      <c r="F920" s="27"/>
      <c r="G920" s="27"/>
      <c r="H920" s="27"/>
      <c r="I920" s="27"/>
      <c r="J920" s="27"/>
      <c r="K920" s="27"/>
      <c r="L920" s="27"/>
      <c r="M920" s="27"/>
      <c r="N920" s="69"/>
      <c r="O920" s="27"/>
      <c r="P920" s="27"/>
      <c r="Q920" s="27"/>
      <c r="R920" s="27"/>
      <c r="S920" s="27"/>
      <c r="T920" s="27"/>
    </row>
    <row r="921">
      <c r="A921" s="27"/>
      <c r="B921" s="27"/>
      <c r="C921" s="27"/>
      <c r="D921" s="27"/>
      <c r="E921" s="27"/>
      <c r="F921" s="27"/>
      <c r="G921" s="27"/>
      <c r="H921" s="27"/>
      <c r="I921" s="27"/>
      <c r="J921" s="27"/>
      <c r="K921" s="27"/>
      <c r="L921" s="27"/>
      <c r="M921" s="27"/>
      <c r="N921" s="69"/>
      <c r="O921" s="27"/>
      <c r="P921" s="27"/>
      <c r="Q921" s="27"/>
      <c r="R921" s="27"/>
      <c r="S921" s="27"/>
      <c r="T921" s="27"/>
    </row>
    <row r="922">
      <c r="A922" s="27"/>
      <c r="B922" s="27"/>
      <c r="C922" s="27"/>
      <c r="D922" s="27"/>
      <c r="E922" s="27"/>
      <c r="F922" s="27"/>
      <c r="G922" s="27"/>
      <c r="H922" s="27"/>
      <c r="I922" s="27"/>
      <c r="J922" s="27"/>
      <c r="K922" s="27"/>
      <c r="L922" s="27"/>
      <c r="M922" s="27"/>
      <c r="N922" s="69"/>
      <c r="O922" s="27"/>
      <c r="P922" s="27"/>
      <c r="Q922" s="27"/>
      <c r="R922" s="27"/>
      <c r="S922" s="27"/>
      <c r="T922" s="27"/>
    </row>
    <row r="923">
      <c r="A923" s="27"/>
      <c r="B923" s="27"/>
      <c r="C923" s="27"/>
      <c r="D923" s="27"/>
      <c r="E923" s="27"/>
      <c r="F923" s="27"/>
      <c r="G923" s="27"/>
      <c r="H923" s="27"/>
      <c r="I923" s="27"/>
      <c r="J923" s="27"/>
      <c r="K923" s="27"/>
      <c r="L923" s="27"/>
      <c r="M923" s="27"/>
      <c r="N923" s="69"/>
      <c r="O923" s="27"/>
      <c r="P923" s="27"/>
      <c r="Q923" s="27"/>
      <c r="R923" s="27"/>
      <c r="S923" s="27"/>
      <c r="T923" s="27"/>
    </row>
    <row r="924">
      <c r="A924" s="27"/>
      <c r="B924" s="27"/>
      <c r="C924" s="27"/>
      <c r="D924" s="27"/>
      <c r="E924" s="27"/>
      <c r="F924" s="27"/>
      <c r="G924" s="27"/>
      <c r="H924" s="27"/>
      <c r="I924" s="27"/>
      <c r="J924" s="27"/>
      <c r="K924" s="27"/>
      <c r="L924" s="27"/>
      <c r="M924" s="27"/>
      <c r="N924" s="69"/>
      <c r="O924" s="27"/>
      <c r="P924" s="27"/>
      <c r="Q924" s="27"/>
      <c r="R924" s="27"/>
      <c r="S924" s="27"/>
      <c r="T924" s="27"/>
    </row>
    <row r="925">
      <c r="A925" s="27"/>
      <c r="B925" s="27"/>
      <c r="C925" s="27"/>
      <c r="D925" s="27"/>
      <c r="E925" s="27"/>
      <c r="F925" s="27"/>
      <c r="G925" s="27"/>
      <c r="H925" s="27"/>
      <c r="I925" s="27"/>
      <c r="J925" s="27"/>
      <c r="K925" s="27"/>
      <c r="L925" s="27"/>
      <c r="M925" s="27"/>
      <c r="N925" s="69"/>
      <c r="O925" s="27"/>
      <c r="P925" s="27"/>
      <c r="Q925" s="27"/>
      <c r="R925" s="27"/>
      <c r="S925" s="27"/>
      <c r="T925" s="27"/>
    </row>
    <row r="926">
      <c r="A926" s="27"/>
      <c r="B926" s="27"/>
      <c r="C926" s="27"/>
      <c r="D926" s="27"/>
      <c r="E926" s="27"/>
      <c r="F926" s="27"/>
      <c r="G926" s="27"/>
      <c r="H926" s="27"/>
      <c r="I926" s="27"/>
      <c r="J926" s="27"/>
      <c r="K926" s="27"/>
      <c r="L926" s="27"/>
      <c r="M926" s="27"/>
      <c r="N926" s="69"/>
      <c r="O926" s="27"/>
      <c r="P926" s="27"/>
      <c r="Q926" s="27"/>
      <c r="R926" s="27"/>
      <c r="S926" s="27"/>
      <c r="T926" s="27"/>
    </row>
    <row r="927">
      <c r="A927" s="27"/>
      <c r="B927" s="27"/>
      <c r="C927" s="27"/>
      <c r="D927" s="27"/>
      <c r="E927" s="27"/>
      <c r="F927" s="27"/>
      <c r="G927" s="27"/>
      <c r="H927" s="27"/>
      <c r="I927" s="27"/>
      <c r="J927" s="27"/>
      <c r="K927" s="27"/>
      <c r="L927" s="27"/>
      <c r="M927" s="27"/>
      <c r="N927" s="69"/>
      <c r="O927" s="27"/>
      <c r="P927" s="27"/>
      <c r="Q927" s="27"/>
      <c r="R927" s="27"/>
      <c r="S927" s="27"/>
      <c r="T927" s="27"/>
    </row>
    <row r="928">
      <c r="A928" s="27"/>
      <c r="B928" s="27"/>
      <c r="C928" s="27"/>
      <c r="D928" s="27"/>
      <c r="E928" s="27"/>
      <c r="F928" s="27"/>
      <c r="G928" s="27"/>
      <c r="H928" s="27"/>
      <c r="I928" s="27"/>
      <c r="J928" s="27"/>
      <c r="K928" s="27"/>
      <c r="L928" s="27"/>
      <c r="M928" s="27"/>
      <c r="N928" s="69"/>
      <c r="O928" s="27"/>
      <c r="P928" s="27"/>
      <c r="Q928" s="27"/>
      <c r="R928" s="27"/>
      <c r="S928" s="27"/>
      <c r="T928" s="27"/>
    </row>
    <row r="929">
      <c r="A929" s="27"/>
      <c r="B929" s="27"/>
      <c r="C929" s="27"/>
      <c r="D929" s="27"/>
      <c r="E929" s="27"/>
      <c r="F929" s="27"/>
      <c r="G929" s="27"/>
      <c r="H929" s="27"/>
      <c r="I929" s="27"/>
      <c r="J929" s="27"/>
      <c r="K929" s="27"/>
      <c r="L929" s="27"/>
      <c r="M929" s="27"/>
      <c r="N929" s="69"/>
      <c r="O929" s="27"/>
      <c r="P929" s="27"/>
      <c r="Q929" s="27"/>
      <c r="R929" s="27"/>
      <c r="S929" s="27"/>
      <c r="T929" s="27"/>
    </row>
    <row r="930">
      <c r="A930" s="27"/>
      <c r="B930" s="27"/>
      <c r="C930" s="27"/>
      <c r="D930" s="27"/>
      <c r="E930" s="27"/>
      <c r="F930" s="27"/>
      <c r="G930" s="27"/>
      <c r="H930" s="27"/>
      <c r="I930" s="27"/>
      <c r="J930" s="27"/>
      <c r="K930" s="27"/>
      <c r="L930" s="27"/>
      <c r="M930" s="27"/>
      <c r="N930" s="69"/>
      <c r="O930" s="27"/>
      <c r="P930" s="27"/>
      <c r="Q930" s="27"/>
      <c r="R930" s="27"/>
      <c r="S930" s="27"/>
      <c r="T930" s="27"/>
    </row>
    <row r="931">
      <c r="A931" s="27"/>
      <c r="B931" s="27"/>
      <c r="C931" s="27"/>
      <c r="D931" s="27"/>
      <c r="E931" s="27"/>
      <c r="F931" s="27"/>
      <c r="G931" s="27"/>
      <c r="H931" s="27"/>
      <c r="I931" s="27"/>
      <c r="J931" s="27"/>
      <c r="K931" s="27"/>
      <c r="L931" s="27"/>
      <c r="M931" s="27"/>
      <c r="N931" s="69"/>
      <c r="O931" s="27"/>
      <c r="P931" s="27"/>
      <c r="Q931" s="27"/>
      <c r="R931" s="27"/>
      <c r="S931" s="27"/>
      <c r="T931" s="27"/>
    </row>
    <row r="932">
      <c r="A932" s="27"/>
      <c r="B932" s="27"/>
      <c r="C932" s="27"/>
      <c r="D932" s="27"/>
      <c r="E932" s="27"/>
      <c r="F932" s="27"/>
      <c r="G932" s="27"/>
      <c r="H932" s="27"/>
      <c r="I932" s="27"/>
      <c r="J932" s="27"/>
      <c r="K932" s="27"/>
      <c r="L932" s="27"/>
      <c r="M932" s="27"/>
      <c r="N932" s="69"/>
      <c r="O932" s="27"/>
      <c r="P932" s="27"/>
      <c r="Q932" s="27"/>
      <c r="R932" s="27"/>
      <c r="S932" s="27"/>
      <c r="T932" s="27"/>
    </row>
    <row r="933">
      <c r="A933" s="27"/>
      <c r="B933" s="27"/>
      <c r="C933" s="27"/>
      <c r="D933" s="27"/>
      <c r="E933" s="27"/>
      <c r="F933" s="27"/>
      <c r="G933" s="27"/>
      <c r="H933" s="27"/>
      <c r="I933" s="27"/>
      <c r="J933" s="27"/>
      <c r="K933" s="27"/>
      <c r="L933" s="27"/>
      <c r="M933" s="27"/>
      <c r="N933" s="69"/>
      <c r="O933" s="27"/>
      <c r="P933" s="27"/>
      <c r="Q933" s="27"/>
      <c r="R933" s="27"/>
      <c r="S933" s="27"/>
      <c r="T933" s="27"/>
    </row>
    <row r="934">
      <c r="A934" s="27"/>
      <c r="B934" s="27"/>
      <c r="C934" s="27"/>
      <c r="D934" s="27"/>
      <c r="E934" s="27"/>
      <c r="F934" s="27"/>
      <c r="G934" s="27"/>
      <c r="H934" s="27"/>
      <c r="I934" s="27"/>
      <c r="J934" s="27"/>
      <c r="K934" s="27"/>
      <c r="L934" s="27"/>
      <c r="M934" s="27"/>
      <c r="N934" s="69"/>
      <c r="O934" s="27"/>
      <c r="P934" s="27"/>
      <c r="Q934" s="27"/>
      <c r="R934" s="27"/>
      <c r="S934" s="27"/>
      <c r="T934" s="27"/>
    </row>
    <row r="935">
      <c r="A935" s="27"/>
      <c r="B935" s="27"/>
      <c r="C935" s="27"/>
      <c r="D935" s="27"/>
      <c r="E935" s="27"/>
      <c r="F935" s="27"/>
      <c r="G935" s="27"/>
      <c r="H935" s="27"/>
      <c r="I935" s="27"/>
      <c r="J935" s="27"/>
      <c r="K935" s="27"/>
      <c r="L935" s="27"/>
      <c r="M935" s="27"/>
      <c r="N935" s="69"/>
      <c r="O935" s="27"/>
      <c r="P935" s="27"/>
      <c r="Q935" s="27"/>
      <c r="R935" s="27"/>
      <c r="S935" s="27"/>
      <c r="T935" s="27"/>
    </row>
    <row r="936">
      <c r="A936" s="27"/>
      <c r="B936" s="27"/>
      <c r="C936" s="27"/>
      <c r="D936" s="27"/>
      <c r="E936" s="27"/>
      <c r="F936" s="27"/>
      <c r="G936" s="27"/>
      <c r="H936" s="27"/>
      <c r="I936" s="27"/>
      <c r="J936" s="27"/>
      <c r="K936" s="27"/>
      <c r="L936" s="27"/>
      <c r="M936" s="27"/>
      <c r="N936" s="69"/>
      <c r="O936" s="27"/>
      <c r="P936" s="27"/>
      <c r="Q936" s="27"/>
      <c r="R936" s="27"/>
      <c r="S936" s="27"/>
      <c r="T936" s="27"/>
    </row>
    <row r="937">
      <c r="A937" s="27"/>
      <c r="B937" s="27"/>
      <c r="C937" s="27"/>
      <c r="D937" s="27"/>
      <c r="E937" s="27"/>
      <c r="F937" s="27"/>
      <c r="G937" s="27"/>
      <c r="H937" s="27"/>
      <c r="I937" s="27"/>
      <c r="J937" s="27"/>
      <c r="K937" s="27"/>
      <c r="L937" s="27"/>
      <c r="M937" s="27"/>
      <c r="N937" s="69"/>
      <c r="O937" s="27"/>
      <c r="P937" s="27"/>
      <c r="Q937" s="27"/>
      <c r="R937" s="27"/>
      <c r="S937" s="27"/>
      <c r="T937" s="27"/>
    </row>
    <row r="938">
      <c r="A938" s="27"/>
      <c r="B938" s="27"/>
      <c r="C938" s="27"/>
      <c r="D938" s="27"/>
      <c r="E938" s="27"/>
      <c r="F938" s="27"/>
      <c r="G938" s="27"/>
      <c r="H938" s="27"/>
      <c r="I938" s="27"/>
      <c r="J938" s="27"/>
      <c r="K938" s="27"/>
      <c r="L938" s="27"/>
      <c r="M938" s="27"/>
      <c r="N938" s="69"/>
      <c r="O938" s="27"/>
      <c r="P938" s="27"/>
      <c r="Q938" s="27"/>
      <c r="R938" s="27"/>
      <c r="S938" s="27"/>
      <c r="T938" s="27"/>
    </row>
    <row r="939">
      <c r="A939" s="27"/>
      <c r="B939" s="27"/>
      <c r="C939" s="27"/>
      <c r="D939" s="27"/>
      <c r="E939" s="27"/>
      <c r="F939" s="27"/>
      <c r="G939" s="27"/>
      <c r="H939" s="27"/>
      <c r="I939" s="27"/>
      <c r="J939" s="27"/>
      <c r="K939" s="27"/>
      <c r="L939" s="27"/>
      <c r="M939" s="27"/>
      <c r="N939" s="69"/>
      <c r="O939" s="27"/>
      <c r="P939" s="27"/>
      <c r="Q939" s="27"/>
      <c r="R939" s="27"/>
      <c r="S939" s="27"/>
      <c r="T939" s="27"/>
    </row>
    <row r="940">
      <c r="A940" s="27"/>
      <c r="B940" s="27"/>
      <c r="C940" s="27"/>
      <c r="D940" s="27"/>
      <c r="E940" s="27"/>
      <c r="F940" s="27"/>
      <c r="G940" s="27"/>
      <c r="H940" s="27"/>
      <c r="I940" s="27"/>
      <c r="J940" s="27"/>
      <c r="K940" s="27"/>
      <c r="L940" s="27"/>
      <c r="M940" s="27"/>
      <c r="N940" s="69"/>
      <c r="O940" s="27"/>
      <c r="P940" s="27"/>
      <c r="Q940" s="27"/>
      <c r="R940" s="27"/>
      <c r="S940" s="27"/>
      <c r="T940" s="27"/>
    </row>
    <row r="941">
      <c r="A941" s="27"/>
      <c r="B941" s="27"/>
      <c r="C941" s="27"/>
      <c r="D941" s="27"/>
      <c r="E941" s="27"/>
      <c r="F941" s="27"/>
      <c r="G941" s="27"/>
      <c r="H941" s="27"/>
      <c r="I941" s="27"/>
      <c r="J941" s="27"/>
      <c r="K941" s="27"/>
      <c r="L941" s="27"/>
      <c r="M941" s="27"/>
      <c r="N941" s="69"/>
      <c r="O941" s="27"/>
      <c r="P941" s="27"/>
      <c r="Q941" s="27"/>
      <c r="R941" s="27"/>
      <c r="S941" s="27"/>
      <c r="T941" s="27"/>
    </row>
    <row r="942">
      <c r="A942" s="27"/>
      <c r="B942" s="27"/>
      <c r="C942" s="27"/>
      <c r="D942" s="27"/>
      <c r="E942" s="27"/>
      <c r="F942" s="27"/>
      <c r="G942" s="27"/>
      <c r="H942" s="27"/>
      <c r="I942" s="27"/>
      <c r="J942" s="27"/>
      <c r="K942" s="27"/>
      <c r="L942" s="27"/>
      <c r="M942" s="27"/>
      <c r="N942" s="69"/>
      <c r="O942" s="27"/>
      <c r="P942" s="27"/>
      <c r="Q942" s="27"/>
      <c r="R942" s="27"/>
      <c r="S942" s="27"/>
      <c r="T942" s="27"/>
    </row>
    <row r="943">
      <c r="A943" s="27"/>
      <c r="B943" s="27"/>
      <c r="C943" s="27"/>
      <c r="D943" s="27"/>
      <c r="E943" s="27"/>
      <c r="F943" s="27"/>
      <c r="G943" s="27"/>
      <c r="H943" s="27"/>
      <c r="I943" s="27"/>
      <c r="J943" s="27"/>
      <c r="K943" s="27"/>
      <c r="L943" s="27"/>
      <c r="M943" s="27"/>
      <c r="N943" s="69"/>
      <c r="O943" s="27"/>
      <c r="P943" s="27"/>
      <c r="Q943" s="27"/>
      <c r="R943" s="27"/>
      <c r="S943" s="27"/>
      <c r="T943" s="27"/>
    </row>
    <row r="944">
      <c r="A944" s="27"/>
      <c r="B944" s="27"/>
      <c r="C944" s="27"/>
      <c r="D944" s="27"/>
      <c r="E944" s="27"/>
      <c r="F944" s="27"/>
      <c r="G944" s="27"/>
      <c r="H944" s="27"/>
      <c r="I944" s="27"/>
      <c r="J944" s="27"/>
      <c r="K944" s="27"/>
      <c r="L944" s="27"/>
      <c r="M944" s="27"/>
      <c r="N944" s="69"/>
      <c r="O944" s="27"/>
      <c r="P944" s="27"/>
      <c r="Q944" s="27"/>
      <c r="R944" s="27"/>
      <c r="S944" s="27"/>
      <c r="T944" s="27"/>
    </row>
    <row r="945">
      <c r="A945" s="27"/>
      <c r="B945" s="27"/>
      <c r="C945" s="27"/>
      <c r="D945" s="27"/>
      <c r="E945" s="27"/>
      <c r="F945" s="27"/>
      <c r="G945" s="27"/>
      <c r="H945" s="27"/>
      <c r="I945" s="27"/>
      <c r="J945" s="27"/>
      <c r="K945" s="27"/>
      <c r="L945" s="27"/>
      <c r="M945" s="27"/>
      <c r="N945" s="69"/>
      <c r="O945" s="27"/>
      <c r="P945" s="27"/>
      <c r="Q945" s="27"/>
      <c r="R945" s="27"/>
      <c r="S945" s="27"/>
      <c r="T945" s="27"/>
    </row>
    <row r="946">
      <c r="A946" s="27"/>
      <c r="B946" s="27"/>
      <c r="C946" s="27"/>
      <c r="D946" s="27"/>
      <c r="E946" s="27"/>
      <c r="F946" s="27"/>
      <c r="G946" s="27"/>
      <c r="H946" s="27"/>
      <c r="I946" s="27"/>
      <c r="J946" s="27"/>
      <c r="K946" s="27"/>
      <c r="L946" s="27"/>
      <c r="M946" s="27"/>
      <c r="N946" s="69"/>
      <c r="O946" s="27"/>
      <c r="P946" s="27"/>
      <c r="Q946" s="27"/>
      <c r="R946" s="27"/>
      <c r="S946" s="27"/>
      <c r="T946" s="27"/>
    </row>
    <row r="947">
      <c r="A947" s="27"/>
      <c r="B947" s="27"/>
      <c r="C947" s="27"/>
      <c r="D947" s="27"/>
      <c r="E947" s="27"/>
      <c r="F947" s="27"/>
      <c r="G947" s="27"/>
      <c r="H947" s="27"/>
      <c r="I947" s="27"/>
      <c r="J947" s="27"/>
      <c r="K947" s="27"/>
      <c r="L947" s="27"/>
      <c r="M947" s="27"/>
      <c r="N947" s="69"/>
      <c r="O947" s="27"/>
      <c r="P947" s="27"/>
      <c r="Q947" s="27"/>
      <c r="R947" s="27"/>
      <c r="S947" s="27"/>
      <c r="T947" s="27"/>
    </row>
    <row r="948">
      <c r="A948" s="27"/>
      <c r="B948" s="27"/>
      <c r="C948" s="27"/>
      <c r="D948" s="27"/>
      <c r="E948" s="27"/>
      <c r="F948" s="27"/>
      <c r="G948" s="27"/>
      <c r="H948" s="27"/>
      <c r="I948" s="27"/>
      <c r="J948" s="27"/>
      <c r="K948" s="27"/>
      <c r="L948" s="27"/>
      <c r="M948" s="27"/>
      <c r="N948" s="69"/>
      <c r="O948" s="27"/>
      <c r="P948" s="27"/>
      <c r="Q948" s="27"/>
      <c r="R948" s="27"/>
      <c r="S948" s="27"/>
      <c r="T948" s="27"/>
    </row>
    <row r="949">
      <c r="A949" s="27"/>
      <c r="B949" s="27"/>
      <c r="C949" s="27"/>
      <c r="D949" s="27"/>
      <c r="E949" s="27"/>
      <c r="F949" s="27"/>
      <c r="G949" s="27"/>
      <c r="H949" s="27"/>
      <c r="I949" s="27"/>
      <c r="J949" s="27"/>
      <c r="K949" s="27"/>
      <c r="L949" s="27"/>
      <c r="M949" s="27"/>
      <c r="N949" s="69"/>
      <c r="O949" s="27"/>
      <c r="P949" s="27"/>
      <c r="Q949" s="27"/>
      <c r="R949" s="27"/>
      <c r="S949" s="27"/>
      <c r="T949" s="27"/>
    </row>
    <row r="950">
      <c r="A950" s="27"/>
      <c r="B950" s="27"/>
      <c r="C950" s="27"/>
      <c r="D950" s="27"/>
      <c r="E950" s="27"/>
      <c r="F950" s="27"/>
      <c r="G950" s="27"/>
      <c r="H950" s="27"/>
      <c r="I950" s="27"/>
      <c r="J950" s="27"/>
      <c r="K950" s="27"/>
      <c r="L950" s="27"/>
      <c r="M950" s="27"/>
      <c r="N950" s="69"/>
      <c r="O950" s="27"/>
      <c r="P950" s="27"/>
      <c r="Q950" s="27"/>
      <c r="R950" s="27"/>
      <c r="S950" s="27"/>
      <c r="T950" s="27"/>
    </row>
    <row r="951">
      <c r="A951" s="27"/>
      <c r="B951" s="27"/>
      <c r="C951" s="27"/>
      <c r="D951" s="27"/>
      <c r="E951" s="27"/>
      <c r="F951" s="27"/>
      <c r="G951" s="27"/>
      <c r="H951" s="27"/>
      <c r="I951" s="27"/>
      <c r="J951" s="27"/>
      <c r="K951" s="27"/>
      <c r="L951" s="27"/>
      <c r="M951" s="27"/>
      <c r="N951" s="69"/>
      <c r="O951" s="27"/>
      <c r="P951" s="27"/>
      <c r="Q951" s="27"/>
      <c r="R951" s="27"/>
      <c r="S951" s="27"/>
      <c r="T951" s="27"/>
    </row>
    <row r="952">
      <c r="A952" s="27"/>
      <c r="B952" s="27"/>
      <c r="C952" s="27"/>
      <c r="D952" s="27"/>
      <c r="E952" s="27"/>
      <c r="F952" s="27"/>
      <c r="G952" s="27"/>
      <c r="H952" s="27"/>
      <c r="I952" s="27"/>
      <c r="J952" s="27"/>
      <c r="K952" s="27"/>
      <c r="L952" s="27"/>
      <c r="M952" s="27"/>
      <c r="N952" s="69"/>
      <c r="O952" s="27"/>
      <c r="P952" s="27"/>
      <c r="Q952" s="27"/>
      <c r="R952" s="27"/>
      <c r="S952" s="27"/>
      <c r="T952" s="27"/>
    </row>
    <row r="953">
      <c r="A953" s="27"/>
      <c r="B953" s="27"/>
      <c r="C953" s="27"/>
      <c r="D953" s="27"/>
      <c r="E953" s="27"/>
      <c r="F953" s="27"/>
      <c r="G953" s="27"/>
      <c r="H953" s="27"/>
      <c r="I953" s="27"/>
      <c r="J953" s="27"/>
      <c r="K953" s="27"/>
      <c r="L953" s="27"/>
      <c r="M953" s="27"/>
      <c r="N953" s="69"/>
      <c r="O953" s="27"/>
      <c r="P953" s="27"/>
      <c r="Q953" s="27"/>
      <c r="R953" s="27"/>
      <c r="S953" s="27"/>
      <c r="T953" s="27"/>
    </row>
    <row r="954">
      <c r="A954" s="27"/>
      <c r="B954" s="27"/>
      <c r="C954" s="27"/>
      <c r="D954" s="27"/>
      <c r="E954" s="27"/>
      <c r="F954" s="27"/>
      <c r="G954" s="27"/>
      <c r="H954" s="27"/>
      <c r="I954" s="27"/>
      <c r="J954" s="27"/>
      <c r="K954" s="27"/>
      <c r="L954" s="27"/>
      <c r="M954" s="27"/>
      <c r="N954" s="69"/>
      <c r="O954" s="27"/>
      <c r="P954" s="27"/>
      <c r="Q954" s="27"/>
      <c r="R954" s="27"/>
      <c r="S954" s="27"/>
      <c r="T954" s="27"/>
    </row>
    <row r="955">
      <c r="A955" s="27"/>
      <c r="B955" s="27"/>
      <c r="C955" s="27"/>
      <c r="D955" s="27"/>
      <c r="E955" s="27"/>
      <c r="F955" s="27"/>
      <c r="G955" s="27"/>
      <c r="H955" s="27"/>
      <c r="I955" s="27"/>
      <c r="J955" s="27"/>
      <c r="K955" s="27"/>
      <c r="L955" s="27"/>
      <c r="M955" s="27"/>
      <c r="N955" s="69"/>
      <c r="O955" s="27"/>
      <c r="P955" s="27"/>
      <c r="Q955" s="27"/>
      <c r="R955" s="27"/>
      <c r="S955" s="27"/>
      <c r="T955" s="27"/>
    </row>
    <row r="956">
      <c r="A956" s="27"/>
      <c r="B956" s="27"/>
      <c r="C956" s="27"/>
      <c r="D956" s="27"/>
      <c r="E956" s="27"/>
      <c r="F956" s="27"/>
      <c r="G956" s="27"/>
      <c r="H956" s="27"/>
      <c r="I956" s="27"/>
      <c r="J956" s="27"/>
      <c r="K956" s="27"/>
      <c r="L956" s="27"/>
      <c r="M956" s="27"/>
      <c r="N956" s="69"/>
      <c r="O956" s="27"/>
      <c r="P956" s="27"/>
      <c r="Q956" s="27"/>
      <c r="R956" s="27"/>
      <c r="S956" s="27"/>
      <c r="T956" s="27"/>
    </row>
    <row r="957">
      <c r="A957" s="27"/>
      <c r="B957" s="27"/>
      <c r="C957" s="27"/>
      <c r="D957" s="27"/>
      <c r="E957" s="27"/>
      <c r="F957" s="27"/>
      <c r="G957" s="27"/>
      <c r="H957" s="27"/>
      <c r="I957" s="27"/>
      <c r="J957" s="27"/>
      <c r="K957" s="27"/>
      <c r="L957" s="27"/>
      <c r="M957" s="27"/>
      <c r="N957" s="69"/>
      <c r="O957" s="27"/>
      <c r="P957" s="27"/>
      <c r="Q957" s="27"/>
      <c r="R957" s="27"/>
      <c r="S957" s="27"/>
      <c r="T957" s="27"/>
    </row>
    <row r="958">
      <c r="A958" s="27"/>
      <c r="B958" s="27"/>
      <c r="C958" s="27"/>
      <c r="D958" s="27"/>
      <c r="E958" s="27"/>
      <c r="F958" s="27"/>
      <c r="G958" s="27"/>
      <c r="H958" s="27"/>
      <c r="I958" s="27"/>
      <c r="J958" s="27"/>
      <c r="K958" s="27"/>
      <c r="L958" s="27"/>
      <c r="M958" s="27"/>
      <c r="N958" s="69"/>
      <c r="O958" s="27"/>
      <c r="P958" s="27"/>
      <c r="Q958" s="27"/>
      <c r="R958" s="27"/>
      <c r="S958" s="27"/>
      <c r="T958" s="27"/>
    </row>
    <row r="959">
      <c r="A959" s="27"/>
      <c r="B959" s="27"/>
      <c r="C959" s="27"/>
      <c r="D959" s="27"/>
      <c r="E959" s="27"/>
      <c r="F959" s="27"/>
      <c r="G959" s="27"/>
      <c r="H959" s="27"/>
      <c r="I959" s="27"/>
      <c r="J959" s="27"/>
      <c r="K959" s="27"/>
      <c r="L959" s="27"/>
      <c r="M959" s="27"/>
      <c r="N959" s="69"/>
      <c r="O959" s="27"/>
      <c r="P959" s="27"/>
      <c r="Q959" s="27"/>
      <c r="R959" s="27"/>
      <c r="S959" s="27"/>
      <c r="T959" s="27"/>
    </row>
    <row r="960">
      <c r="A960" s="27"/>
      <c r="B960" s="27"/>
      <c r="C960" s="27"/>
      <c r="D960" s="27"/>
      <c r="E960" s="27"/>
      <c r="F960" s="27"/>
      <c r="G960" s="27"/>
      <c r="H960" s="27"/>
      <c r="I960" s="27"/>
      <c r="J960" s="27"/>
      <c r="K960" s="27"/>
      <c r="L960" s="27"/>
      <c r="M960" s="27"/>
      <c r="N960" s="69"/>
      <c r="O960" s="27"/>
      <c r="P960" s="27"/>
      <c r="Q960" s="27"/>
      <c r="R960" s="27"/>
      <c r="S960" s="27"/>
      <c r="T960" s="27"/>
    </row>
    <row r="961">
      <c r="A961" s="27"/>
      <c r="B961" s="27"/>
      <c r="C961" s="27"/>
      <c r="D961" s="27"/>
      <c r="E961" s="27"/>
      <c r="F961" s="27"/>
      <c r="G961" s="27"/>
      <c r="H961" s="27"/>
      <c r="I961" s="27"/>
      <c r="J961" s="27"/>
      <c r="K961" s="27"/>
      <c r="L961" s="27"/>
      <c r="M961" s="27"/>
      <c r="N961" s="69"/>
      <c r="O961" s="27"/>
      <c r="P961" s="27"/>
      <c r="Q961" s="27"/>
      <c r="R961" s="27"/>
      <c r="S961" s="27"/>
      <c r="T961" s="27"/>
    </row>
    <row r="962">
      <c r="A962" s="27"/>
      <c r="B962" s="27"/>
      <c r="C962" s="27"/>
      <c r="D962" s="27"/>
      <c r="E962" s="27"/>
      <c r="F962" s="27"/>
      <c r="G962" s="27"/>
      <c r="H962" s="27"/>
      <c r="I962" s="27"/>
      <c r="J962" s="27"/>
      <c r="K962" s="27"/>
      <c r="L962" s="27"/>
      <c r="M962" s="27"/>
      <c r="N962" s="69"/>
      <c r="O962" s="27"/>
      <c r="P962" s="27"/>
      <c r="Q962" s="27"/>
      <c r="R962" s="27"/>
      <c r="S962" s="27"/>
      <c r="T962" s="27"/>
    </row>
    <row r="963">
      <c r="A963" s="27"/>
      <c r="B963" s="27"/>
      <c r="C963" s="27"/>
      <c r="D963" s="27"/>
      <c r="E963" s="27"/>
      <c r="F963" s="27"/>
      <c r="G963" s="27"/>
      <c r="H963" s="27"/>
      <c r="I963" s="27"/>
      <c r="J963" s="27"/>
      <c r="K963" s="27"/>
      <c r="L963" s="27"/>
      <c r="M963" s="27"/>
      <c r="N963" s="69"/>
      <c r="O963" s="27"/>
      <c r="P963" s="27"/>
      <c r="Q963" s="27"/>
      <c r="R963" s="27"/>
      <c r="S963" s="27"/>
      <c r="T963" s="27"/>
    </row>
    <row r="964">
      <c r="A964" s="27"/>
      <c r="B964" s="27"/>
      <c r="C964" s="27"/>
      <c r="D964" s="27"/>
      <c r="E964" s="27"/>
      <c r="F964" s="27"/>
      <c r="G964" s="27"/>
      <c r="H964" s="27"/>
      <c r="I964" s="27"/>
      <c r="J964" s="27"/>
      <c r="K964" s="27"/>
      <c r="L964" s="27"/>
      <c r="M964" s="27"/>
      <c r="N964" s="69"/>
      <c r="O964" s="27"/>
      <c r="P964" s="27"/>
      <c r="Q964" s="27"/>
      <c r="R964" s="27"/>
      <c r="S964" s="27"/>
      <c r="T964" s="27"/>
    </row>
    <row r="965">
      <c r="A965" s="27"/>
      <c r="B965" s="27"/>
      <c r="C965" s="27"/>
      <c r="D965" s="27"/>
      <c r="E965" s="27"/>
      <c r="F965" s="27"/>
      <c r="G965" s="27"/>
      <c r="H965" s="27"/>
      <c r="I965" s="27"/>
      <c r="J965" s="27"/>
      <c r="K965" s="27"/>
      <c r="L965" s="27"/>
      <c r="M965" s="27"/>
      <c r="N965" s="69"/>
      <c r="O965" s="27"/>
      <c r="P965" s="27"/>
      <c r="Q965" s="27"/>
      <c r="R965" s="27"/>
      <c r="S965" s="27"/>
      <c r="T965" s="27"/>
    </row>
    <row r="966">
      <c r="A966" s="27"/>
      <c r="B966" s="27"/>
      <c r="C966" s="27"/>
      <c r="D966" s="27"/>
      <c r="E966" s="27"/>
      <c r="F966" s="27"/>
      <c r="G966" s="27"/>
      <c r="H966" s="27"/>
      <c r="I966" s="27"/>
      <c r="J966" s="27"/>
      <c r="K966" s="27"/>
      <c r="L966" s="27"/>
      <c r="M966" s="27"/>
      <c r="N966" s="69"/>
      <c r="O966" s="27"/>
      <c r="P966" s="27"/>
      <c r="Q966" s="27"/>
      <c r="R966" s="27"/>
      <c r="S966" s="27"/>
      <c r="T966" s="27"/>
    </row>
    <row r="967">
      <c r="A967" s="27"/>
      <c r="B967" s="27"/>
      <c r="C967" s="27"/>
      <c r="D967" s="27"/>
      <c r="E967" s="27"/>
      <c r="F967" s="27"/>
      <c r="G967" s="27"/>
      <c r="H967" s="27"/>
      <c r="I967" s="27"/>
      <c r="J967" s="27"/>
      <c r="K967" s="27"/>
      <c r="L967" s="27"/>
      <c r="M967" s="27"/>
      <c r="N967" s="69"/>
      <c r="O967" s="27"/>
      <c r="P967" s="27"/>
      <c r="Q967" s="27"/>
      <c r="R967" s="27"/>
      <c r="S967" s="27"/>
      <c r="T967" s="27"/>
    </row>
    <row r="968">
      <c r="A968" s="27"/>
      <c r="B968" s="27"/>
      <c r="C968" s="27"/>
      <c r="D968" s="27"/>
      <c r="E968" s="27"/>
      <c r="F968" s="27"/>
      <c r="G968" s="27"/>
      <c r="H968" s="27"/>
      <c r="I968" s="27"/>
      <c r="J968" s="27"/>
      <c r="K968" s="27"/>
      <c r="L968" s="27"/>
      <c r="M968" s="27"/>
      <c r="N968" s="69"/>
      <c r="O968" s="27"/>
      <c r="P968" s="27"/>
      <c r="Q968" s="27"/>
      <c r="R968" s="27"/>
      <c r="S968" s="27"/>
      <c r="T968" s="27"/>
    </row>
    <row r="969">
      <c r="A969" s="27"/>
      <c r="B969" s="27"/>
      <c r="C969" s="27"/>
      <c r="D969" s="27"/>
      <c r="E969" s="27"/>
      <c r="F969" s="27"/>
      <c r="G969" s="27"/>
      <c r="H969" s="27"/>
      <c r="I969" s="27"/>
      <c r="J969" s="27"/>
      <c r="K969" s="27"/>
      <c r="L969" s="27"/>
      <c r="M969" s="27"/>
      <c r="N969" s="69"/>
      <c r="O969" s="27"/>
      <c r="P969" s="27"/>
      <c r="Q969" s="27"/>
      <c r="R969" s="27"/>
      <c r="S969" s="27"/>
      <c r="T969" s="27"/>
    </row>
    <row r="970">
      <c r="A970" s="27"/>
      <c r="B970" s="27"/>
      <c r="C970" s="27"/>
      <c r="D970" s="27"/>
      <c r="E970" s="27"/>
      <c r="F970" s="27"/>
      <c r="G970" s="27"/>
      <c r="H970" s="27"/>
      <c r="I970" s="27"/>
      <c r="J970" s="27"/>
      <c r="K970" s="27"/>
      <c r="L970" s="27"/>
      <c r="M970" s="27"/>
      <c r="N970" s="69"/>
      <c r="O970" s="27"/>
      <c r="P970" s="27"/>
      <c r="Q970" s="27"/>
      <c r="R970" s="27"/>
      <c r="S970" s="27"/>
      <c r="T970" s="27"/>
    </row>
    <row r="971">
      <c r="A971" s="27"/>
      <c r="B971" s="27"/>
      <c r="C971" s="27"/>
      <c r="D971" s="27"/>
      <c r="E971" s="27"/>
      <c r="F971" s="27"/>
      <c r="G971" s="27"/>
      <c r="H971" s="27"/>
      <c r="I971" s="27"/>
      <c r="J971" s="27"/>
      <c r="K971" s="27"/>
      <c r="L971" s="27"/>
      <c r="M971" s="27"/>
      <c r="N971" s="69"/>
      <c r="O971" s="27"/>
      <c r="P971" s="27"/>
      <c r="Q971" s="27"/>
      <c r="R971" s="27"/>
      <c r="S971" s="27"/>
      <c r="T971" s="27"/>
    </row>
    <row r="972">
      <c r="A972" s="27"/>
      <c r="B972" s="27"/>
      <c r="C972" s="27"/>
      <c r="D972" s="27"/>
      <c r="E972" s="27"/>
      <c r="F972" s="27"/>
      <c r="G972" s="27"/>
      <c r="H972" s="27"/>
      <c r="I972" s="27"/>
      <c r="J972" s="27"/>
      <c r="K972" s="27"/>
      <c r="L972" s="27"/>
      <c r="M972" s="27"/>
      <c r="N972" s="69"/>
      <c r="O972" s="27"/>
      <c r="P972" s="27"/>
      <c r="Q972" s="27"/>
      <c r="R972" s="27"/>
      <c r="S972" s="27"/>
      <c r="T972" s="27"/>
    </row>
    <row r="973">
      <c r="A973" s="27"/>
      <c r="B973" s="27"/>
      <c r="C973" s="27"/>
      <c r="D973" s="27"/>
      <c r="E973" s="27"/>
      <c r="F973" s="27"/>
      <c r="G973" s="27"/>
      <c r="H973" s="27"/>
      <c r="I973" s="27"/>
      <c r="J973" s="27"/>
      <c r="K973" s="27"/>
      <c r="L973" s="27"/>
      <c r="M973" s="27"/>
      <c r="N973" s="69"/>
      <c r="O973" s="27"/>
      <c r="P973" s="27"/>
      <c r="Q973" s="27"/>
      <c r="R973" s="27"/>
      <c r="S973" s="27"/>
      <c r="T973" s="27"/>
    </row>
    <row r="974">
      <c r="A974" s="27"/>
      <c r="B974" s="27"/>
      <c r="C974" s="27"/>
      <c r="D974" s="27"/>
      <c r="E974" s="27"/>
      <c r="F974" s="27"/>
      <c r="G974" s="27"/>
      <c r="H974" s="27"/>
      <c r="I974" s="27"/>
      <c r="J974" s="27"/>
      <c r="K974" s="27"/>
      <c r="L974" s="27"/>
      <c r="M974" s="27"/>
      <c r="N974" s="69"/>
      <c r="O974" s="27"/>
      <c r="P974" s="27"/>
      <c r="Q974" s="27"/>
      <c r="R974" s="27"/>
      <c r="S974" s="27"/>
      <c r="T974" s="27"/>
    </row>
    <row r="975">
      <c r="A975" s="27"/>
      <c r="B975" s="27"/>
      <c r="C975" s="27"/>
      <c r="D975" s="27"/>
      <c r="E975" s="27"/>
      <c r="F975" s="27"/>
      <c r="G975" s="27"/>
      <c r="H975" s="27"/>
      <c r="I975" s="27"/>
      <c r="J975" s="27"/>
      <c r="K975" s="27"/>
      <c r="L975" s="27"/>
      <c r="M975" s="27"/>
      <c r="N975" s="69"/>
      <c r="O975" s="27"/>
      <c r="P975" s="27"/>
      <c r="Q975" s="27"/>
      <c r="R975" s="27"/>
      <c r="S975" s="27"/>
      <c r="T975" s="27"/>
    </row>
    <row r="976">
      <c r="A976" s="27"/>
      <c r="B976" s="27"/>
      <c r="C976" s="27"/>
      <c r="D976" s="27"/>
      <c r="E976" s="27"/>
      <c r="F976" s="27"/>
      <c r="G976" s="27"/>
      <c r="H976" s="27"/>
      <c r="I976" s="27"/>
      <c r="J976" s="27"/>
      <c r="K976" s="27"/>
      <c r="L976" s="27"/>
      <c r="M976" s="27"/>
      <c r="N976" s="69"/>
      <c r="O976" s="27"/>
      <c r="P976" s="27"/>
      <c r="Q976" s="27"/>
      <c r="R976" s="27"/>
      <c r="S976" s="27"/>
      <c r="T976" s="27"/>
    </row>
    <row r="977">
      <c r="A977" s="27"/>
      <c r="B977" s="27"/>
      <c r="C977" s="27"/>
      <c r="D977" s="27"/>
      <c r="E977" s="27"/>
      <c r="F977" s="27"/>
      <c r="G977" s="27"/>
      <c r="H977" s="27"/>
      <c r="I977" s="27"/>
      <c r="J977" s="27"/>
      <c r="K977" s="27"/>
      <c r="L977" s="27"/>
      <c r="M977" s="27"/>
      <c r="N977" s="69"/>
      <c r="O977" s="27"/>
      <c r="P977" s="27"/>
      <c r="Q977" s="27"/>
      <c r="R977" s="27"/>
      <c r="S977" s="27"/>
      <c r="T977" s="27"/>
    </row>
    <row r="978">
      <c r="A978" s="27"/>
      <c r="B978" s="27"/>
      <c r="C978" s="27"/>
      <c r="D978" s="27"/>
      <c r="E978" s="27"/>
      <c r="F978" s="27"/>
      <c r="G978" s="27"/>
      <c r="H978" s="27"/>
      <c r="I978" s="27"/>
      <c r="J978" s="27"/>
      <c r="K978" s="27"/>
      <c r="L978" s="27"/>
      <c r="M978" s="27"/>
      <c r="N978" s="69"/>
      <c r="O978" s="27"/>
      <c r="P978" s="27"/>
      <c r="Q978" s="27"/>
      <c r="R978" s="27"/>
      <c r="S978" s="27"/>
      <c r="T978" s="27"/>
    </row>
    <row r="979">
      <c r="A979" s="27"/>
      <c r="B979" s="27"/>
      <c r="C979" s="27"/>
      <c r="D979" s="27"/>
      <c r="E979" s="27"/>
      <c r="F979" s="27"/>
      <c r="G979" s="27"/>
      <c r="H979" s="27"/>
      <c r="I979" s="27"/>
      <c r="J979" s="27"/>
      <c r="K979" s="27"/>
      <c r="L979" s="27"/>
      <c r="M979" s="27"/>
      <c r="N979" s="69"/>
      <c r="O979" s="27"/>
      <c r="P979" s="27"/>
      <c r="Q979" s="27"/>
      <c r="R979" s="27"/>
      <c r="S979" s="27"/>
      <c r="T979" s="27"/>
    </row>
    <row r="980">
      <c r="A980" s="27"/>
      <c r="B980" s="27"/>
      <c r="C980" s="27"/>
      <c r="D980" s="27"/>
      <c r="E980" s="27"/>
      <c r="F980" s="27"/>
      <c r="G980" s="27"/>
      <c r="H980" s="27"/>
      <c r="I980" s="27"/>
      <c r="J980" s="27"/>
      <c r="K980" s="27"/>
      <c r="L980" s="27"/>
      <c r="M980" s="27"/>
      <c r="N980" s="69"/>
      <c r="O980" s="27"/>
      <c r="P980" s="27"/>
      <c r="Q980" s="27"/>
      <c r="R980" s="27"/>
      <c r="S980" s="27"/>
      <c r="T980" s="27"/>
    </row>
    <row r="981">
      <c r="A981" s="27"/>
      <c r="B981" s="27"/>
      <c r="C981" s="27"/>
      <c r="D981" s="27"/>
      <c r="E981" s="27"/>
      <c r="F981" s="27"/>
      <c r="G981" s="27"/>
      <c r="H981" s="27"/>
      <c r="I981" s="27"/>
      <c r="J981" s="27"/>
      <c r="K981" s="27"/>
      <c r="L981" s="27"/>
      <c r="M981" s="27"/>
      <c r="N981" s="69"/>
      <c r="O981" s="27"/>
      <c r="P981" s="27"/>
      <c r="Q981" s="27"/>
      <c r="R981" s="27"/>
      <c r="S981" s="27"/>
      <c r="T981" s="27"/>
    </row>
    <row r="982">
      <c r="A982" s="27"/>
      <c r="B982" s="27"/>
      <c r="C982" s="27"/>
      <c r="D982" s="27"/>
      <c r="E982" s="27"/>
      <c r="F982" s="27"/>
      <c r="G982" s="27"/>
      <c r="H982" s="27"/>
      <c r="I982" s="27"/>
      <c r="J982" s="27"/>
      <c r="K982" s="27"/>
      <c r="L982" s="27"/>
      <c r="M982" s="27"/>
      <c r="N982" s="69"/>
      <c r="O982" s="27"/>
      <c r="P982" s="27"/>
      <c r="Q982" s="27"/>
      <c r="R982" s="27"/>
      <c r="S982" s="27"/>
      <c r="T982" s="27"/>
    </row>
    <row r="983">
      <c r="A983" s="27"/>
      <c r="B983" s="27"/>
      <c r="C983" s="27"/>
      <c r="D983" s="27"/>
      <c r="E983" s="27"/>
      <c r="F983" s="27"/>
      <c r="G983" s="27"/>
      <c r="H983" s="27"/>
      <c r="I983" s="27"/>
      <c r="J983" s="27"/>
      <c r="K983" s="27"/>
      <c r="L983" s="27"/>
      <c r="M983" s="27"/>
      <c r="N983" s="69"/>
      <c r="O983" s="27"/>
      <c r="P983" s="27"/>
      <c r="Q983" s="27"/>
      <c r="R983" s="27"/>
      <c r="S983" s="27"/>
      <c r="T983" s="27"/>
    </row>
    <row r="984">
      <c r="A984" s="27"/>
      <c r="B984" s="27"/>
      <c r="C984" s="27"/>
      <c r="D984" s="27"/>
      <c r="E984" s="27"/>
      <c r="F984" s="27"/>
      <c r="G984" s="27"/>
      <c r="H984" s="27"/>
      <c r="I984" s="27"/>
      <c r="J984" s="27"/>
      <c r="K984" s="27"/>
      <c r="L984" s="27"/>
      <c r="M984" s="27"/>
      <c r="N984" s="69"/>
      <c r="O984" s="27"/>
      <c r="P984" s="27"/>
      <c r="Q984" s="27"/>
      <c r="R984" s="27"/>
      <c r="S984" s="27"/>
      <c r="T984" s="27"/>
    </row>
    <row r="985">
      <c r="A985" s="27"/>
      <c r="B985" s="27"/>
      <c r="C985" s="27"/>
      <c r="D985" s="27"/>
      <c r="E985" s="27"/>
      <c r="F985" s="27"/>
      <c r="G985" s="27"/>
      <c r="H985" s="27"/>
      <c r="I985" s="27"/>
      <c r="J985" s="27"/>
      <c r="K985" s="27"/>
      <c r="L985" s="27"/>
      <c r="M985" s="27"/>
      <c r="N985" s="69"/>
      <c r="O985" s="27"/>
      <c r="P985" s="27"/>
      <c r="Q985" s="27"/>
      <c r="R985" s="27"/>
      <c r="S985" s="27"/>
      <c r="T985" s="27"/>
    </row>
    <row r="986">
      <c r="A986" s="27"/>
      <c r="B986" s="27"/>
      <c r="C986" s="27"/>
      <c r="D986" s="27"/>
      <c r="E986" s="27"/>
      <c r="F986" s="27"/>
      <c r="G986" s="27"/>
      <c r="H986" s="27"/>
      <c r="I986" s="27"/>
      <c r="J986" s="27"/>
      <c r="K986" s="27"/>
      <c r="L986" s="27"/>
      <c r="M986" s="27"/>
      <c r="N986" s="69"/>
      <c r="O986" s="27"/>
      <c r="P986" s="27"/>
      <c r="Q986" s="27"/>
      <c r="R986" s="27"/>
      <c r="S986" s="27"/>
      <c r="T986" s="27"/>
    </row>
    <row r="987">
      <c r="A987" s="27"/>
      <c r="B987" s="27"/>
      <c r="C987" s="27"/>
      <c r="D987" s="27"/>
      <c r="E987" s="27"/>
      <c r="F987" s="27"/>
      <c r="G987" s="27"/>
      <c r="H987" s="27"/>
      <c r="I987" s="27"/>
      <c r="J987" s="27"/>
      <c r="K987" s="27"/>
      <c r="L987" s="27"/>
      <c r="M987" s="27"/>
      <c r="N987" s="69"/>
      <c r="O987" s="27"/>
      <c r="P987" s="27"/>
      <c r="Q987" s="27"/>
      <c r="R987" s="27"/>
      <c r="S987" s="27"/>
      <c r="T987" s="27"/>
    </row>
    <row r="988">
      <c r="A988" s="27"/>
      <c r="B988" s="27"/>
      <c r="C988" s="27"/>
      <c r="D988" s="27"/>
      <c r="E988" s="27"/>
      <c r="F988" s="27"/>
      <c r="G988" s="27"/>
      <c r="H988" s="27"/>
      <c r="I988" s="27"/>
      <c r="J988" s="27"/>
      <c r="K988" s="27"/>
      <c r="L988" s="27"/>
      <c r="M988" s="27"/>
      <c r="N988" s="69"/>
      <c r="O988" s="27"/>
      <c r="P988" s="27"/>
      <c r="Q988" s="27"/>
      <c r="R988" s="27"/>
      <c r="S988" s="27"/>
      <c r="T988" s="27"/>
    </row>
    <row r="989">
      <c r="A989" s="27"/>
      <c r="B989" s="27"/>
      <c r="C989" s="27"/>
      <c r="D989" s="27"/>
      <c r="E989" s="27"/>
      <c r="F989" s="27"/>
      <c r="G989" s="27"/>
      <c r="H989" s="27"/>
      <c r="I989" s="27"/>
      <c r="J989" s="27"/>
      <c r="K989" s="27"/>
      <c r="L989" s="27"/>
      <c r="M989" s="27"/>
      <c r="N989" s="69"/>
      <c r="O989" s="27"/>
      <c r="P989" s="27"/>
      <c r="Q989" s="27"/>
      <c r="R989" s="27"/>
      <c r="S989" s="27"/>
      <c r="T989" s="27"/>
    </row>
    <row r="990">
      <c r="A990" s="27"/>
      <c r="B990" s="27"/>
      <c r="C990" s="27"/>
      <c r="D990" s="27"/>
      <c r="E990" s="27"/>
      <c r="F990" s="27"/>
      <c r="G990" s="27"/>
      <c r="H990" s="27"/>
      <c r="I990" s="27"/>
      <c r="J990" s="27"/>
      <c r="K990" s="27"/>
      <c r="L990" s="27"/>
      <c r="M990" s="27"/>
      <c r="N990" s="69"/>
      <c r="O990" s="27"/>
      <c r="P990" s="27"/>
      <c r="Q990" s="27"/>
      <c r="R990" s="27"/>
      <c r="S990" s="27"/>
      <c r="T990" s="27"/>
    </row>
    <row r="991">
      <c r="A991" s="27"/>
      <c r="B991" s="27"/>
      <c r="C991" s="27"/>
      <c r="D991" s="27"/>
      <c r="E991" s="27"/>
      <c r="F991" s="27"/>
      <c r="G991" s="27"/>
      <c r="H991" s="27"/>
      <c r="I991" s="27"/>
      <c r="J991" s="27"/>
      <c r="K991" s="27"/>
      <c r="L991" s="27"/>
      <c r="M991" s="27"/>
      <c r="N991" s="69"/>
      <c r="O991" s="27"/>
      <c r="P991" s="27"/>
      <c r="Q991" s="27"/>
      <c r="R991" s="27"/>
      <c r="S991" s="27"/>
      <c r="T991" s="27"/>
    </row>
    <row r="992">
      <c r="A992" s="27"/>
      <c r="B992" s="27"/>
      <c r="C992" s="27"/>
      <c r="D992" s="27"/>
      <c r="E992" s="27"/>
      <c r="F992" s="27"/>
      <c r="G992" s="27"/>
      <c r="H992" s="27"/>
      <c r="I992" s="27"/>
      <c r="J992" s="27"/>
      <c r="K992" s="27"/>
      <c r="L992" s="27"/>
      <c r="M992" s="27"/>
      <c r="N992" s="69"/>
      <c r="O992" s="27"/>
      <c r="P992" s="27"/>
      <c r="Q992" s="27"/>
      <c r="R992" s="27"/>
      <c r="S992" s="27"/>
      <c r="T992" s="27"/>
    </row>
    <row r="993">
      <c r="A993" s="27"/>
      <c r="B993" s="27"/>
      <c r="C993" s="27"/>
      <c r="D993" s="27"/>
      <c r="E993" s="27"/>
      <c r="F993" s="27"/>
      <c r="G993" s="27"/>
      <c r="H993" s="27"/>
      <c r="I993" s="27"/>
      <c r="J993" s="27"/>
      <c r="K993" s="27"/>
      <c r="L993" s="27"/>
      <c r="M993" s="27"/>
      <c r="N993" s="69"/>
      <c r="O993" s="27"/>
      <c r="P993" s="27"/>
      <c r="Q993" s="27"/>
      <c r="R993" s="27"/>
      <c r="S993" s="27"/>
      <c r="T993" s="27"/>
    </row>
    <row r="994">
      <c r="A994" s="27"/>
      <c r="B994" s="27"/>
      <c r="C994" s="27"/>
      <c r="D994" s="27"/>
      <c r="E994" s="27"/>
      <c r="F994" s="27"/>
      <c r="G994" s="27"/>
      <c r="H994" s="27"/>
      <c r="I994" s="27"/>
      <c r="J994" s="27"/>
      <c r="K994" s="27"/>
      <c r="L994" s="27"/>
      <c r="M994" s="27"/>
      <c r="N994" s="69"/>
      <c r="O994" s="27"/>
      <c r="P994" s="27"/>
      <c r="Q994" s="27"/>
      <c r="R994" s="27"/>
      <c r="S994" s="27"/>
      <c r="T994" s="27"/>
    </row>
    <row r="995">
      <c r="A995" s="27"/>
      <c r="B995" s="27"/>
      <c r="C995" s="27"/>
      <c r="D995" s="27"/>
      <c r="E995" s="27"/>
      <c r="F995" s="27"/>
      <c r="G995" s="27"/>
      <c r="H995" s="27"/>
      <c r="I995" s="27"/>
      <c r="J995" s="27"/>
      <c r="K995" s="27"/>
      <c r="L995" s="27"/>
      <c r="M995" s="27"/>
      <c r="N995" s="69"/>
      <c r="O995" s="27"/>
      <c r="P995" s="27"/>
      <c r="Q995" s="27"/>
      <c r="R995" s="27"/>
      <c r="S995" s="27"/>
      <c r="T995" s="27"/>
    </row>
    <row r="996">
      <c r="A996" s="27"/>
      <c r="B996" s="27"/>
      <c r="C996" s="27"/>
      <c r="D996" s="27"/>
      <c r="E996" s="27"/>
      <c r="F996" s="27"/>
      <c r="G996" s="27"/>
      <c r="H996" s="27"/>
      <c r="I996" s="27"/>
      <c r="J996" s="27"/>
      <c r="K996" s="27"/>
      <c r="L996" s="27"/>
      <c r="M996" s="27"/>
      <c r="N996" s="69"/>
      <c r="O996" s="27"/>
      <c r="P996" s="27"/>
      <c r="Q996" s="27"/>
      <c r="R996" s="27"/>
      <c r="S996" s="27"/>
      <c r="T996" s="27"/>
    </row>
    <row r="997">
      <c r="A997" s="27"/>
      <c r="B997" s="27"/>
      <c r="C997" s="27"/>
      <c r="D997" s="27"/>
      <c r="E997" s="27"/>
      <c r="F997" s="27"/>
      <c r="G997" s="27"/>
      <c r="H997" s="27"/>
      <c r="I997" s="27"/>
      <c r="J997" s="27"/>
      <c r="K997" s="27"/>
      <c r="L997" s="27"/>
      <c r="M997" s="27"/>
      <c r="N997" s="69"/>
      <c r="O997" s="27"/>
      <c r="P997" s="27"/>
      <c r="Q997" s="27"/>
      <c r="R997" s="27"/>
      <c r="S997" s="27"/>
      <c r="T997" s="27"/>
    </row>
    <row r="998">
      <c r="A998" s="27"/>
      <c r="B998" s="27"/>
      <c r="C998" s="27"/>
      <c r="D998" s="27"/>
      <c r="E998" s="27"/>
      <c r="F998" s="27"/>
      <c r="G998" s="27"/>
      <c r="H998" s="27"/>
      <c r="I998" s="27"/>
      <c r="J998" s="27"/>
      <c r="K998" s="27"/>
      <c r="L998" s="27"/>
      <c r="M998" s="27"/>
      <c r="N998" s="69"/>
      <c r="O998" s="27"/>
      <c r="P998" s="27"/>
      <c r="Q998" s="27"/>
      <c r="R998" s="27"/>
      <c r="S998" s="27"/>
      <c r="T998" s="27"/>
    </row>
    <row r="999">
      <c r="A999" s="27"/>
      <c r="B999" s="27"/>
      <c r="C999" s="27"/>
      <c r="D999" s="27"/>
      <c r="E999" s="27"/>
      <c r="F999" s="27"/>
      <c r="G999" s="27"/>
      <c r="H999" s="27"/>
      <c r="I999" s="27"/>
      <c r="J999" s="27"/>
      <c r="K999" s="27"/>
      <c r="L999" s="27"/>
      <c r="M999" s="27"/>
      <c r="N999" s="69"/>
      <c r="O999" s="27"/>
      <c r="P999" s="27"/>
      <c r="Q999" s="27"/>
      <c r="R999" s="27"/>
      <c r="S999" s="27"/>
      <c r="T999" s="27"/>
    </row>
    <row r="1000">
      <c r="A1000" s="27"/>
      <c r="B1000" s="27"/>
      <c r="C1000" s="27"/>
      <c r="D1000" s="27"/>
      <c r="E1000" s="27"/>
      <c r="F1000" s="27"/>
      <c r="G1000" s="27"/>
      <c r="H1000" s="27"/>
      <c r="I1000" s="27"/>
      <c r="J1000" s="27"/>
      <c r="K1000" s="27"/>
      <c r="L1000" s="27"/>
      <c r="M1000" s="27"/>
      <c r="N1000" s="69"/>
      <c r="O1000" s="27"/>
      <c r="P1000" s="27"/>
      <c r="Q1000" s="27"/>
      <c r="R1000" s="27"/>
      <c r="S1000" s="27"/>
      <c r="T1000" s="27"/>
    </row>
    <row r="1001">
      <c r="A1001" s="27"/>
      <c r="B1001" s="27"/>
      <c r="C1001" s="27"/>
      <c r="D1001" s="27"/>
      <c r="E1001" s="27"/>
      <c r="F1001" s="27"/>
      <c r="G1001" s="27"/>
      <c r="H1001" s="27"/>
      <c r="I1001" s="27"/>
      <c r="J1001" s="27"/>
      <c r="K1001" s="27"/>
      <c r="L1001" s="27"/>
      <c r="M1001" s="27"/>
      <c r="N1001" s="69"/>
      <c r="O1001" s="27"/>
      <c r="P1001" s="27"/>
      <c r="Q1001" s="27"/>
      <c r="R1001" s="27"/>
      <c r="S1001" s="27"/>
      <c r="T1001" s="27"/>
    </row>
    <row r="1002">
      <c r="A1002" s="27"/>
      <c r="B1002" s="27"/>
      <c r="C1002" s="27"/>
      <c r="D1002" s="27"/>
      <c r="E1002" s="27"/>
      <c r="F1002" s="27"/>
      <c r="G1002" s="27"/>
      <c r="H1002" s="27"/>
      <c r="I1002" s="27"/>
      <c r="J1002" s="27"/>
      <c r="K1002" s="27"/>
      <c r="L1002" s="27"/>
      <c r="M1002" s="27"/>
      <c r="N1002" s="69"/>
      <c r="O1002" s="27"/>
      <c r="P1002" s="27"/>
      <c r="Q1002" s="27"/>
      <c r="R1002" s="27"/>
      <c r="S1002" s="27"/>
      <c r="T1002" s="27"/>
    </row>
    <row r="1003">
      <c r="A1003" s="27"/>
      <c r="B1003" s="27"/>
      <c r="C1003" s="27"/>
      <c r="D1003" s="27"/>
      <c r="E1003" s="27"/>
      <c r="F1003" s="27"/>
      <c r="G1003" s="27"/>
      <c r="H1003" s="27"/>
      <c r="I1003" s="27"/>
      <c r="J1003" s="27"/>
      <c r="K1003" s="27"/>
      <c r="L1003" s="27"/>
      <c r="M1003" s="27"/>
      <c r="N1003" s="69"/>
      <c r="O1003" s="27"/>
      <c r="P1003" s="27"/>
      <c r="Q1003" s="27"/>
      <c r="R1003" s="27"/>
      <c r="S1003" s="27"/>
      <c r="T1003" s="27"/>
    </row>
    <row r="1004">
      <c r="A1004" s="27"/>
      <c r="B1004" s="27"/>
      <c r="C1004" s="27"/>
      <c r="D1004" s="27"/>
      <c r="E1004" s="27"/>
      <c r="F1004" s="27"/>
      <c r="G1004" s="27"/>
      <c r="H1004" s="27"/>
      <c r="I1004" s="27"/>
      <c r="J1004" s="27"/>
      <c r="K1004" s="27"/>
      <c r="L1004" s="27"/>
      <c r="M1004" s="27"/>
      <c r="N1004" s="69"/>
      <c r="O1004" s="27"/>
      <c r="P1004" s="27"/>
      <c r="Q1004" s="27"/>
      <c r="R1004" s="27"/>
      <c r="S1004" s="27"/>
      <c r="T1004" s="27"/>
    </row>
  </sheetData>
  <hyperlinks>
    <hyperlink r:id="rId1" ref="I6"/>
    <hyperlink r:id="rId2" ref="I7"/>
    <hyperlink r:id="rId3" ref="I8"/>
    <hyperlink r:id="rId4" ref="I9"/>
    <hyperlink r:id="rId5" ref="I10"/>
    <hyperlink r:id="rId6" ref="I11"/>
    <hyperlink r:id="rId7" ref="I12"/>
    <hyperlink r:id="rId8" ref="I13"/>
    <hyperlink r:id="rId9" ref="I14"/>
    <hyperlink r:id="rId10" ref="I15"/>
    <hyperlink r:id="rId11" ref="I16"/>
    <hyperlink r:id="rId12" ref="I17"/>
    <hyperlink r:id="rId13" ref="I18"/>
    <hyperlink r:id="rId14" ref="I19"/>
    <hyperlink r:id="rId15" ref="I20"/>
    <hyperlink r:id="rId16" ref="I21"/>
    <hyperlink r:id="rId17" ref="I22"/>
    <hyperlink r:id="rId18" ref="I23"/>
    <hyperlink r:id="rId19" ref="I24"/>
    <hyperlink r:id="rId20" ref="I25"/>
    <hyperlink r:id="rId21" ref="I26"/>
    <hyperlink r:id="rId22" ref="I27"/>
    <hyperlink r:id="rId23" ref="I28"/>
    <hyperlink r:id="rId24" ref="C29"/>
    <hyperlink r:id="rId25" ref="I29"/>
    <hyperlink r:id="rId26" ref="C30"/>
    <hyperlink r:id="rId27" ref="I30"/>
    <hyperlink r:id="rId28" ref="C31"/>
    <hyperlink r:id="rId29" ref="I31"/>
    <hyperlink r:id="rId30" ref="C32"/>
    <hyperlink r:id="rId31" ref="I32"/>
    <hyperlink r:id="rId32" ref="C33"/>
    <hyperlink r:id="rId33" ref="I33"/>
    <hyperlink r:id="rId34" ref="C34"/>
    <hyperlink r:id="rId35" ref="I34"/>
    <hyperlink r:id="rId36" ref="C35"/>
    <hyperlink r:id="rId37" ref="I35"/>
    <hyperlink r:id="rId38" ref="C36"/>
    <hyperlink r:id="rId39" ref="I36"/>
    <hyperlink r:id="rId40" ref="C37"/>
    <hyperlink r:id="rId41" ref="I37"/>
    <hyperlink r:id="rId42" ref="C38"/>
    <hyperlink r:id="rId43" ref="I38"/>
    <hyperlink r:id="rId44" ref="C39"/>
    <hyperlink r:id="rId45" ref="I39"/>
    <hyperlink r:id="rId46" ref="C40"/>
    <hyperlink r:id="rId47" ref="I40"/>
    <hyperlink r:id="rId48" ref="C41"/>
    <hyperlink r:id="rId49" ref="I41"/>
    <hyperlink r:id="rId50" ref="C42"/>
    <hyperlink r:id="rId51" ref="I42"/>
    <hyperlink r:id="rId52" ref="C43"/>
    <hyperlink r:id="rId53" ref="I43"/>
    <hyperlink r:id="rId54" ref="C44"/>
    <hyperlink r:id="rId55" ref="I44"/>
    <hyperlink r:id="rId56" ref="C45"/>
    <hyperlink r:id="rId57" ref="I45"/>
    <hyperlink r:id="rId58" ref="C46"/>
    <hyperlink r:id="rId59" ref="I46"/>
    <hyperlink r:id="rId60" ref="C47"/>
    <hyperlink r:id="rId61" ref="I47"/>
    <hyperlink r:id="rId62" ref="C48"/>
    <hyperlink r:id="rId63" ref="C49"/>
    <hyperlink r:id="rId64" ref="C50"/>
    <hyperlink r:id="rId65" ref="I50"/>
    <hyperlink r:id="rId66" ref="C51"/>
    <hyperlink r:id="rId67" ref="I51"/>
    <hyperlink r:id="rId68" ref="C52"/>
    <hyperlink r:id="rId69" ref="I52"/>
    <hyperlink r:id="rId70" ref="C53"/>
    <hyperlink r:id="rId71" ref="I53"/>
    <hyperlink r:id="rId72" ref="C54"/>
    <hyperlink r:id="rId73" ref="I54"/>
    <hyperlink r:id="rId74" ref="C55"/>
    <hyperlink r:id="rId75" ref="I55"/>
    <hyperlink r:id="rId76" ref="C56"/>
    <hyperlink r:id="rId77" ref="I56"/>
    <hyperlink r:id="rId78" ref="C205"/>
    <hyperlink r:id="rId79" ref="I205"/>
    <hyperlink r:id="rId80" ref="C206"/>
    <hyperlink r:id="rId81" ref="I206"/>
    <hyperlink r:id="rId82" ref="C207"/>
    <hyperlink r:id="rId83" ref="I207"/>
    <hyperlink r:id="rId84" ref="C208"/>
    <hyperlink r:id="rId85" ref="I208"/>
    <hyperlink r:id="rId86" ref="C209"/>
    <hyperlink r:id="rId87" ref="I209"/>
    <hyperlink r:id="rId88" ref="C210"/>
    <hyperlink r:id="rId89" ref="I210"/>
    <hyperlink r:id="rId90" ref="C211"/>
    <hyperlink r:id="rId91" ref="I211"/>
    <hyperlink r:id="rId92" ref="C212"/>
    <hyperlink r:id="rId93" ref="I212"/>
    <hyperlink r:id="rId94" ref="C213"/>
    <hyperlink r:id="rId95" ref="I213"/>
    <hyperlink r:id="rId96" ref="C214"/>
    <hyperlink r:id="rId97" ref="I214"/>
    <hyperlink r:id="rId98" ref="C215"/>
    <hyperlink r:id="rId99" ref="I215"/>
    <hyperlink r:id="rId100" ref="C216"/>
    <hyperlink r:id="rId101" ref="I216"/>
    <hyperlink r:id="rId102" ref="C217"/>
    <hyperlink r:id="rId103" ref="I217"/>
    <hyperlink r:id="rId104" ref="C218"/>
    <hyperlink r:id="rId105" ref="I218"/>
    <hyperlink r:id="rId106" ref="C219"/>
    <hyperlink r:id="rId107" ref="I219"/>
    <hyperlink r:id="rId108" ref="C220"/>
    <hyperlink r:id="rId109" ref="I220"/>
    <hyperlink r:id="rId110" ref="C221"/>
    <hyperlink r:id="rId111" ref="I221"/>
    <hyperlink r:id="rId112" ref="C222"/>
    <hyperlink r:id="rId113" ref="I222"/>
    <hyperlink r:id="rId114" ref="C223"/>
    <hyperlink r:id="rId115" ref="I223"/>
    <hyperlink r:id="rId116" ref="C224"/>
    <hyperlink r:id="rId117" ref="I224"/>
    <hyperlink r:id="rId118" ref="C225"/>
    <hyperlink r:id="rId119" ref="I225"/>
    <hyperlink r:id="rId120" ref="C226"/>
    <hyperlink r:id="rId121" ref="I226"/>
    <hyperlink r:id="rId122" ref="C227"/>
    <hyperlink r:id="rId123" ref="I227"/>
    <hyperlink r:id="rId124" ref="C228"/>
    <hyperlink r:id="rId125" ref="I228"/>
    <hyperlink r:id="rId126" ref="C229"/>
    <hyperlink r:id="rId127" ref="I229"/>
    <hyperlink r:id="rId128" ref="C230"/>
    <hyperlink r:id="rId129" ref="I230"/>
    <hyperlink r:id="rId130" ref="C231"/>
    <hyperlink r:id="rId131" ref="I231"/>
    <hyperlink r:id="rId132" ref="C232"/>
    <hyperlink r:id="rId133" ref="I232"/>
    <hyperlink r:id="rId134" ref="C233"/>
    <hyperlink r:id="rId135" ref="I233"/>
    <hyperlink r:id="rId136" ref="C234"/>
    <hyperlink r:id="rId137" ref="I234"/>
  </hyperlinks>
  <drawing r:id="rId138"/>
</worksheet>
</file>