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ram\OneDrive\Desktop\draft project\"/>
    </mc:Choice>
  </mc:AlternateContent>
  <xr:revisionPtr revIDLastSave="0" documentId="8_{7D03971D-E020-4FF8-A1C5-921D27C539F0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Kickstarter_Challenge" sheetId="1" r:id="rId1"/>
    <sheet name="Theater Outcomes by Launch Date" sheetId="3" r:id="rId2"/>
    <sheet name="Outcomes Based on Goal" sheetId="4" r:id="rId3"/>
  </sheets>
  <definedNames>
    <definedName name="_xlnm._FilterDatabase" localSheetId="2" hidden="1">'Outcomes Based on Goal'!$F$1:$H$13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4" l="1"/>
  <c r="H3" i="4" l="1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E13" i="4"/>
  <c r="E3" i="4"/>
  <c r="E4" i="4"/>
  <c r="E5" i="4"/>
  <c r="E6" i="4"/>
  <c r="E7" i="4"/>
  <c r="E8" i="4"/>
  <c r="E9" i="4"/>
  <c r="E10" i="4"/>
  <c r="E11" i="4"/>
  <c r="E12" i="4"/>
  <c r="E2" i="4"/>
  <c r="D13" i="4"/>
  <c r="D12" i="4"/>
  <c r="D11" i="4"/>
  <c r="D10" i="4"/>
  <c r="D9" i="4"/>
  <c r="D8" i="4"/>
  <c r="D7" i="4"/>
  <c r="D6" i="4"/>
  <c r="D5" i="4"/>
  <c r="D4" i="4"/>
  <c r="D3" i="4"/>
  <c r="D2" i="4"/>
  <c r="C2" i="4"/>
  <c r="C13" i="4"/>
  <c r="C12" i="4"/>
  <c r="C11" i="4"/>
  <c r="C10" i="4"/>
  <c r="C9" i="4"/>
  <c r="C8" i="4"/>
  <c r="C7" i="4"/>
  <c r="C6" i="4"/>
  <c r="C5" i="4"/>
  <c r="C4" i="4"/>
  <c r="C3" i="4"/>
  <c r="B3" i="4"/>
  <c r="B13" i="4"/>
  <c r="B12" i="4"/>
  <c r="B11" i="4"/>
  <c r="B10" i="4"/>
  <c r="B9" i="4"/>
  <c r="B8" i="4"/>
  <c r="B7" i="4"/>
  <c r="B6" i="4"/>
  <c r="B5" i="4"/>
  <c r="B4" i="4"/>
  <c r="B2" i="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<sst xmlns="http://schemas.openxmlformats.org/spreadsheetml/2006/main" count="32974" uniqueCount="8399">
  <si>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</si>
  <si>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</si>
  <si>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</si>
  <si>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</si>
  <si>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</si>
  <si>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</si>
  <si>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</si>
  <si>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</si>
  <si>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</si>
  <si>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</si>
  <si>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</si>
  <si>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</si>
  <si>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</si>
  <si>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</si>
  <si>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</si>
  <si>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</si>
  <si>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</si>
  <si>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</si>
  <si>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</si>
  <si>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</si>
  <si>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</si>
  <si>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</si>
  <si>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</si>
  <si>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</si>
  <si>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</si>
  <si>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</si>
  <si>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</si>
  <si>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</si>
  <si>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</si>
  <si>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</si>
  <si>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</si>
  <si>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</si>
  <si>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</si>
  <si>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</si>
  <si>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</si>
  <si>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</si>
  <si>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</si>
  <si>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</si>
  <si>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</si>
  <si>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</si>
  <si>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</si>
  <si>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</si>
  <si>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</si>
  <si>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</si>
  <si>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</si>
  <si>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</si>
  <si>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</si>
  <si>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</si>
  <si>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</si>
  <si>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</si>
  <si>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</si>
  <si>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</si>
  <si>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</si>
  <si>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</si>
  <si>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</si>
  <si>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</si>
  <si>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</si>
  <si>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</si>
  <si>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</si>
  <si>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</si>
  <si>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</si>
  <si>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</si>
  <si>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</si>
  <si>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</si>
  <si>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</si>
  <si>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</si>
  <si>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</si>
  <si>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</si>
  <si>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</si>
  <si>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</si>
  <si>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</si>
  <si>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</si>
  <si>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</si>
  <si>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</si>
  <si>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</si>
  <si>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</si>
  <si>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</si>
  <si>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</si>
  <si>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</si>
  <si>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</si>
  <si>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</si>
  <si>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</si>
  <si>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</si>
  <si>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</si>
  <si>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</si>
  <si>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</si>
  <si>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</si>
  <si>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</si>
  <si>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</si>
  <si>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</si>
  <si>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</si>
  <si>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</si>
  <si>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</si>
  <si>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</si>
  <si>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</si>
  <si>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</si>
  <si>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</si>
  <si>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</si>
  <si>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</si>
  <si>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</si>
  <si>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</si>
  <si>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</si>
  <si>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</si>
  <si>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</si>
  <si>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</si>
  <si>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</si>
  <si>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</si>
  <si>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</si>
  <si>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</si>
  <si>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</si>
  <si>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</si>
  <si>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</si>
  <si>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</si>
  <si>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</si>
  <si>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</si>
  <si>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</si>
  <si>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</si>
  <si>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</si>
  <si>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</si>
  <si>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</si>
  <si>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</si>
  <si>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</si>
  <si>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</si>
  <si>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</si>
  <si>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</si>
  <si>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</si>
  <si>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</si>
  <si>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</si>
  <si>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</si>
  <si>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</si>
  <si>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</si>
  <si>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</si>
  <si>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</si>
  <si>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</si>
  <si>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</si>
  <si>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</si>
  <si>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</si>
  <si>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</si>
  <si>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</si>
  <si>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</si>
  <si>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</si>
  <si>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</si>
  <si>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</si>
  <si>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</si>
  <si>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</si>
  <si>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</si>
  <si>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</si>
  <si>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</si>
  <si>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</si>
  <si>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</si>
  <si>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</si>
  <si>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</si>
  <si>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</si>
  <si>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</si>
  <si>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</si>
  <si>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</si>
  <si>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</si>
  <si>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</si>
  <si>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</si>
  <si>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</si>
  <si>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</si>
  <si>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</si>
  <si>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</si>
  <si>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</si>
  <si>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</si>
  <si>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</si>
  <si>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</si>
  <si>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</si>
  <si>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</si>
  <si>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</si>
  <si>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</si>
  <si>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</si>
  <si>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</si>
  <si>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</si>
  <si>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</si>
  <si>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</si>
  <si>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</si>
  <si>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</si>
  <si>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</si>
  <si>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</si>
  <si>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</si>
  <si>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</si>
  <si>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</si>
  <si>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</si>
  <si>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</si>
  <si>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</si>
  <si>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</si>
  <si>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</si>
  <si>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</si>
  <si>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</si>
  <si>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</si>
  <si>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</si>
  <si>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</si>
  <si>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</si>
  <si>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</si>
  <si>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</si>
  <si>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</si>
  <si>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</si>
  <si>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</si>
  <si>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</si>
  <si>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</si>
  <si>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</si>
  <si>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</si>
  <si>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</si>
  <si>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</si>
  <si>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</si>
  <si>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</si>
  <si>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</si>
  <si>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</si>
  <si>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</si>
  <si>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</si>
  <si>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</si>
  <si>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</si>
  <si>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</si>
  <si>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</si>
  <si>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</si>
  <si>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</si>
  <si>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</si>
  <si>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</si>
  <si>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</si>
  <si>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</si>
  <si>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</si>
  <si>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</si>
  <si>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</si>
  <si>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</si>
  <si>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</si>
  <si>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</si>
  <si>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</si>
  <si>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</si>
  <si>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</si>
  <si>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</si>
  <si>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</si>
  <si>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</si>
  <si>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</si>
  <si>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</si>
  <si>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</si>
  <si>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</si>
  <si>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</si>
  <si>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</si>
  <si>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</si>
  <si>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</si>
  <si>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</si>
  <si>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</si>
  <si>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</si>
  <si>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</si>
  <si>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</si>
  <si>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</si>
  <si>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</si>
  <si>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</si>
  <si>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</si>
  <si>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</si>
  <si>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</si>
  <si>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</si>
  <si>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</si>
  <si>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</si>
  <si>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</si>
  <si>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</si>
  <si>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</si>
  <si>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</si>
  <si>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</si>
  <si>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</si>
  <si>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</si>
  <si>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</si>
  <si>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</si>
  <si>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</si>
  <si>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</si>
  <si>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</si>
  <si>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</si>
  <si>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</si>
  <si>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</si>
  <si>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</si>
  <si>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</si>
  <si>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</si>
  <si>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</si>
  <si>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</si>
  <si>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</si>
  <si>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</si>
  <si>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</si>
  <si>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</si>
  <si>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</si>
  <si>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</si>
  <si>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</si>
  <si>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</si>
  <si>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</si>
  <si>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</si>
  <si>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</si>
  <si>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</si>
  <si>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</si>
  <si>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</si>
  <si>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</si>
  <si>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</si>
  <si>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</si>
  <si>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</si>
  <si>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</si>
  <si>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</si>
  <si>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</si>
  <si>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</si>
  <si>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</si>
  <si>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</si>
  <si>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</si>
  <si>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</si>
  <si>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</si>
  <si>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</si>
  <si>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</si>
  <si>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</si>
  <si>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</si>
  <si>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</si>
  <si>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</si>
  <si>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</si>
  <si>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</si>
  <si>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</si>
  <si>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</si>
  <si>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</si>
  <si>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</si>
  <si>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</si>
  <si>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</si>
  <si>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</si>
  <si>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</si>
  <si>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</si>
  <si>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</si>
  <si>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</si>
  <si>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</si>
  <si>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</si>
  <si>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</si>
  <si>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</si>
  <si>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</si>
  <si>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</si>
  <si>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</si>
  <si>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</si>
  <si>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</si>
  <si>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</si>
  <si>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</si>
  <si>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</si>
  <si>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</si>
  <si>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</si>
  <si>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</si>
  <si>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</si>
  <si>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</si>
  <si>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</si>
  <si>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</si>
  <si>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</si>
  <si>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</si>
  <si>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</si>
  <si>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</si>
  <si>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</si>
  <si>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</si>
  <si>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</si>
  <si>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</si>
  <si>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</si>
  <si>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</si>
  <si>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</si>
  <si>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</si>
  <si>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</si>
  <si>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</si>
  <si>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</si>
  <si>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</si>
  <si>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</si>
  <si>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</si>
  <si>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</si>
  <si>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</si>
  <si>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</si>
  <si>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</si>
  <si>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</si>
  <si>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</si>
  <si>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</si>
  <si>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</si>
  <si>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</si>
  <si>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</si>
  <si>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</si>
  <si>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</si>
  <si>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</si>
  <si>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</si>
  <si>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</si>
  <si>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</si>
  <si>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</si>
  <si>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</si>
  <si>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</si>
  <si>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</si>
  <si>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</si>
  <si>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</si>
  <si>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</si>
  <si>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</si>
  <si>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</si>
  <si>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</si>
  <si>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</si>
  <si>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</si>
  <si>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</si>
  <si>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</si>
  <si>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</si>
  <si>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</si>
  <si>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</si>
  <si>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</si>
  <si>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</si>
  <si>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</si>
  <si>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</si>
  <si>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</si>
  <si>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</si>
  <si>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</si>
  <si>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</si>
  <si>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</si>
  <si>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</si>
  <si>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</si>
  <si>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</si>
  <si>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</si>
  <si>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</si>
  <si>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</si>
  <si>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</si>
  <si>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</si>
  <si>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</si>
  <si>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</si>
  <si>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</si>
  <si>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</si>
  <si>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</si>
  <si>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</si>
  <si>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</si>
  <si>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</si>
  <si>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</si>
  <si>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</si>
  <si>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</si>
  <si>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</si>
  <si>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</si>
  <si>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</si>
  <si>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</si>
  <si>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</si>
  <si>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</si>
  <si>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</si>
  <si>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</si>
  <si>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</si>
  <si>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</si>
  <si>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</si>
  <si>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</si>
  <si>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</si>
  <si>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</si>
  <si>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</si>
  <si>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</si>
  <si>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</si>
  <si>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</si>
  <si>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</si>
  <si>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</si>
  <si>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</si>
  <si>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</si>
  <si>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</si>
  <si>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</si>
  <si>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</si>
  <si>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</si>
  <si>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</si>
  <si>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</si>
  <si>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</si>
  <si>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</si>
  <si>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</si>
  <si>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</si>
  <si>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</si>
  <si>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</si>
  <si>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</si>
  <si>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</si>
  <si>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</si>
  <si>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</si>
  <si>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</si>
  <si>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</si>
  <si>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</si>
  <si>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</si>
  <si>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</si>
  <si>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</si>
  <si>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</si>
  <si>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</si>
  <si>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</si>
  <si>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</si>
  <si>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</si>
  <si>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</si>
  <si>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</si>
  <si>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</si>
  <si>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</si>
  <si>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</si>
  <si>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</si>
  <si>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</si>
  <si>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</si>
  <si>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</si>
  <si>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</si>
  <si>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</si>
  <si>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</si>
  <si>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</si>
  <si>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</si>
  <si>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</si>
  <si>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</si>
  <si>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</si>
  <si>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</si>
  <si>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</si>
  <si>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</si>
  <si>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</si>
  <si>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</si>
  <si>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</si>
  <si>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</si>
  <si>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</si>
  <si>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</si>
  <si>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</si>
  <si>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</si>
  <si>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</si>
  <si>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</si>
  <si>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</si>
  <si>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</si>
  <si>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</si>
  <si>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</si>
  <si>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</si>
  <si>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</si>
  <si>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</si>
  <si>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</si>
  <si>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</si>
  <si>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</si>
  <si>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</si>
  <si>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</si>
  <si>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</si>
  <si>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</si>
  <si>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</si>
  <si>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</si>
  <si>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</si>
  <si>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</si>
  <si>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</si>
  <si>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</si>
  <si>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</si>
  <si>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</si>
  <si>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</si>
  <si>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</si>
  <si>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</si>
  <si>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</si>
  <si>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</si>
  <si>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</si>
  <si>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</si>
  <si>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</si>
  <si>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</si>
  <si>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</si>
  <si>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</si>
  <si>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</si>
  <si>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</si>
  <si>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</si>
  <si>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</si>
  <si>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</si>
  <si>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</si>
  <si>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</si>
  <si>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</si>
  <si>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</si>
  <si>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</si>
  <si>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</si>
  <si>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</si>
  <si>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</si>
  <si>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</si>
  <si>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</si>
  <si>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</si>
  <si>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</si>
  <si>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</si>
  <si>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</si>
  <si>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</si>
  <si>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</si>
  <si>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</si>
  <si>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</si>
  <si>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</si>
  <si>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</si>
  <si>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</si>
  <si>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</si>
  <si>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</si>
  <si>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</si>
  <si>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</si>
  <si>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</si>
  <si>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</si>
  <si>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</si>
  <si>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</si>
  <si>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</si>
  <si>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</si>
  <si>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</si>
  <si>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</si>
  <si>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</si>
  <si>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</si>
  <si>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</si>
  <si>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</si>
  <si>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</si>
  <si>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</si>
  <si>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</si>
  <si>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</si>
  <si>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</si>
  <si>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</si>
  <si>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</si>
  <si>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</si>
  <si>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</si>
  <si>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</si>
  <si>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</si>
  <si>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</si>
  <si>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</si>
  <si>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</si>
  <si>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</si>
  <si>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</si>
  <si>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</si>
  <si>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</si>
  <si>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</si>
  <si>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</si>
  <si>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</si>
  <si>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</si>
  <si>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</si>
  <si>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</si>
  <si>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</si>
  <si>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</si>
  <si>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</si>
  <si>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</si>
  <si>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</si>
  <si>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</si>
  <si>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</si>
  <si>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</si>
  <si>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</si>
  <si>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</si>
  <si>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</si>
  <si>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</si>
  <si>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</si>
  <si>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</si>
  <si>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</si>
  <si>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</si>
  <si>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</si>
  <si>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</si>
  <si>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</si>
  <si>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</si>
  <si>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</si>
  <si>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</si>
  <si>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</si>
  <si>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</si>
  <si>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</si>
  <si>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</si>
  <si>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</si>
  <si>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</si>
  <si>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</si>
  <si>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</si>
  <si>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</si>
  <si>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</si>
  <si>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</si>
  <si>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</si>
  <si>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</si>
  <si>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</si>
  <si>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</si>
  <si>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</si>
  <si>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</si>
  <si>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</si>
  <si>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</si>
  <si>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</si>
  <si>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</si>
  <si>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</si>
  <si>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</si>
  <si>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</si>
  <si>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</si>
  <si>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</si>
  <si>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</si>
  <si>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</si>
  <si>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</si>
  <si>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</si>
  <si>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</si>
  <si>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</si>
  <si>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</si>
  <si>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</si>
  <si>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</si>
  <si>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</si>
  <si>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</si>
  <si>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</si>
  <si>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</si>
  <si>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</si>
  <si>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</si>
  <si>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</si>
  <si>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</si>
  <si>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</si>
  <si>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</si>
  <si>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</si>
  <si>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</si>
  <si>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</si>
  <si>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</si>
  <si>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</si>
  <si>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</si>
  <si>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</si>
  <si>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</si>
  <si>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</si>
  <si>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</si>
  <si>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</si>
  <si>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</si>
  <si>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</si>
  <si>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</si>
  <si>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</si>
  <si>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</si>
  <si>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</si>
  <si>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</si>
  <si>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</si>
  <si>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</si>
  <si>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</si>
  <si>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</si>
  <si>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</si>
  <si>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</si>
  <si>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</si>
  <si>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</si>
  <si>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</si>
  <si>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</si>
  <si>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</si>
  <si>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</si>
  <si>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</si>
  <si>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</si>
  <si>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</si>
  <si>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</si>
  <si>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</si>
  <si>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</si>
  <si>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</si>
  <si>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</si>
  <si>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</si>
  <si>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</si>
  <si>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</si>
  <si>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</si>
  <si>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</si>
  <si>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</si>
  <si>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</si>
  <si>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</si>
  <si>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</si>
  <si>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</si>
  <si>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</si>
  <si>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</si>
  <si>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</si>
  <si>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</si>
  <si>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</si>
  <si>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</si>
  <si>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</si>
  <si>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</si>
  <si>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</si>
  <si>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</si>
  <si>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</si>
  <si>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</si>
  <si>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</si>
  <si>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</si>
  <si>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</si>
  <si>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</si>
  <si>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</si>
  <si>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</si>
  <si>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</si>
  <si>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</si>
  <si>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</si>
  <si>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</si>
  <si>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</si>
  <si>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</si>
  <si>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</si>
  <si>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</si>
  <si>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</si>
  <si>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</si>
  <si>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</si>
  <si>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</si>
  <si>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</si>
  <si>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</si>
  <si>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</si>
  <si>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</si>
  <si>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</si>
  <si>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</si>
  <si>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</si>
  <si>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</si>
  <si>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</si>
  <si>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</si>
  <si>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</si>
  <si>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</si>
  <si>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</si>
  <si>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</si>
  <si>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</si>
  <si>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</si>
  <si>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</si>
  <si>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</si>
  <si>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</si>
  <si>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</si>
  <si>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</si>
  <si>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</si>
  <si>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</si>
  <si>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</si>
  <si>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</si>
  <si>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</si>
  <si>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</si>
  <si>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</si>
  <si>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</si>
  <si>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</si>
  <si>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</si>
  <si>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</si>
  <si>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</si>
  <si>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</si>
  <si>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</si>
  <si>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</si>
  <si>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</si>
  <si>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</si>
  <si>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</si>
  <si>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</si>
  <si>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</si>
  <si>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</si>
  <si>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</si>
  <si>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</si>
  <si>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</si>
  <si>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</si>
  <si>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</si>
  <si>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</si>
  <si>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</si>
  <si>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</si>
  <si>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</si>
  <si>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</si>
  <si>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</si>
  <si>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</si>
  <si>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</si>
  <si>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</si>
  <si>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</si>
  <si>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</si>
  <si>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</si>
  <si>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</si>
  <si>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</si>
  <si>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</si>
  <si>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</si>
  <si>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</si>
  <si>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</si>
  <si>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</si>
  <si>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</si>
  <si>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</si>
  <si>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</si>
  <si>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</si>
  <si>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</si>
  <si>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</si>
  <si>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</si>
  <si>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</si>
  <si>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</si>
  <si>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</si>
  <si>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</si>
  <si>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</si>
  <si>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</si>
  <si>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</si>
  <si>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</si>
  <si>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</si>
  <si>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</si>
  <si>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</si>
  <si>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</si>
  <si>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</si>
  <si>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</si>
  <si>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</si>
  <si>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</si>
  <si>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</si>
  <si>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</si>
  <si>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</si>
  <si>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</si>
  <si>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</si>
  <si>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</si>
  <si>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</si>
  <si>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</si>
  <si>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</si>
  <si>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</si>
  <si>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</si>
  <si>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</si>
  <si>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</si>
  <si>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</si>
  <si>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</si>
  <si>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</si>
  <si>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</si>
  <si>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</si>
  <si>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</si>
  <si>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</si>
  <si>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</si>
  <si>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</si>
  <si>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</si>
  <si>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</si>
  <si>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</si>
  <si>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</si>
  <si>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</si>
  <si>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</si>
  <si>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</si>
  <si>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</si>
  <si>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</si>
  <si>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</si>
  <si>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</si>
  <si>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</si>
  <si>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</si>
  <si>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</si>
  <si>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</si>
  <si>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</si>
  <si>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</si>
  <si>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</si>
  <si>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</si>
  <si>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</si>
  <si>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</si>
  <si>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</si>
  <si>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</si>
  <si>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</si>
  <si>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</si>
  <si>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</si>
  <si>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</si>
  <si>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</si>
  <si>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</si>
  <si>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</si>
  <si>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</si>
  <si>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</si>
  <si>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</si>
  <si>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</si>
  <si>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</si>
  <si>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</si>
  <si>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</si>
  <si>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</si>
  <si>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</si>
  <si>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</si>
  <si>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</si>
  <si>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</si>
  <si>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</si>
  <si>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</si>
  <si>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</si>
  <si>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</si>
  <si>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</si>
  <si>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</si>
  <si>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</si>
  <si>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</si>
  <si>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</si>
  <si>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</si>
  <si>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</si>
  <si>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</si>
  <si>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</si>
  <si>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</si>
  <si>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</si>
  <si>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</si>
  <si>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</si>
  <si>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</si>
  <si>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</si>
  <si>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</si>
  <si>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</si>
  <si>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</si>
  <si>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</si>
  <si>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</si>
  <si>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</si>
  <si>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</si>
  <si>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</si>
  <si>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</si>
  <si>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</si>
  <si>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</si>
  <si>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</si>
  <si>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</si>
  <si>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</si>
  <si>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</si>
  <si>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</si>
  <si>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</si>
  <si>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</si>
  <si>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</si>
  <si>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</si>
  <si>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</si>
  <si>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</si>
  <si>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</si>
  <si>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</si>
  <si>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</si>
  <si>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</si>
  <si>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</si>
  <si>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</si>
  <si>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</si>
  <si>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</si>
  <si>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</si>
  <si>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</si>
  <si>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</si>
  <si>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</si>
  <si>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</si>
  <si>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</si>
  <si>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</si>
  <si>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</si>
  <si>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</si>
  <si>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</si>
  <si>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</si>
  <si>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</si>
  <si>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</si>
  <si>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</si>
  <si>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</si>
  <si>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</si>
  <si>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</si>
  <si>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</si>
  <si>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</si>
  <si>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</si>
  <si>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</si>
  <si>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</si>
  <si>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</si>
  <si>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</si>
  <si>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</si>
  <si>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</si>
  <si>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</si>
  <si>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</si>
  <si>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</si>
  <si>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</si>
  <si>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</si>
  <si>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</si>
  <si>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</si>
  <si>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</si>
  <si>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</si>
  <si>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</si>
  <si>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</si>
  <si>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</si>
  <si>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</si>
  <si>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</si>
  <si>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</si>
  <si>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</si>
  <si>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</si>
  <si>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</si>
  <si>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</si>
  <si>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</si>
  <si>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</si>
  <si>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</si>
  <si>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</si>
  <si>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</si>
  <si>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</si>
  <si>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</si>
  <si>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</si>
  <si>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</si>
  <si>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</si>
  <si>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</si>
  <si>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</si>
  <si>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</si>
  <si>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</si>
  <si>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</si>
  <si>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</si>
  <si>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</si>
  <si>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</si>
  <si>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</si>
  <si>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</si>
  <si>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</si>
  <si>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</si>
  <si>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</si>
  <si>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</si>
  <si>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</si>
  <si>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</si>
  <si>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</si>
  <si>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</si>
  <si>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</si>
  <si>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</si>
  <si>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</si>
  <si>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</si>
  <si>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</si>
  <si>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</si>
  <si>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</si>
  <si>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</si>
  <si>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</si>
  <si>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</si>
  <si>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</si>
  <si>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</si>
  <si>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</si>
  <si>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</si>
  <si>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</si>
  <si>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</si>
  <si>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</si>
  <si>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</si>
  <si>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</si>
  <si>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</si>
  <si>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</si>
  <si>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</si>
  <si>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</si>
  <si>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</si>
  <si>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</si>
  <si>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</si>
  <si>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</si>
  <si>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</si>
  <si>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</si>
  <si>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</si>
  <si>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</si>
  <si>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</si>
  <si>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</si>
  <si>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</si>
  <si>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</si>
  <si>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</si>
  <si>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</si>
  <si>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</si>
  <si>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</si>
  <si>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</si>
  <si>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</si>
  <si>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</si>
  <si>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</si>
  <si>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</si>
  <si>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</si>
  <si>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</si>
  <si>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</si>
  <si>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</si>
  <si>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</si>
  <si>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</si>
  <si>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</si>
  <si>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</si>
  <si>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</si>
  <si>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</si>
  <si>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</si>
  <si>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</si>
  <si>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</si>
  <si>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</si>
  <si>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</si>
  <si>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</si>
  <si>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</si>
  <si>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</si>
  <si>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</si>
  <si>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</si>
  <si>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</si>
  <si>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</si>
  <si>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</si>
  <si>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</si>
  <si>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</si>
  <si>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</si>
  <si>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</si>
  <si>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</si>
  <si>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</si>
  <si>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</si>
  <si>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</si>
  <si>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</si>
  <si>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</si>
  <si>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</si>
  <si>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</si>
  <si>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</si>
  <si>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</si>
  <si>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</si>
  <si>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</si>
  <si>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</si>
  <si>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</si>
  <si>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</si>
  <si>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</si>
  <si>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</si>
  <si>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</si>
  <si>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</si>
  <si>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</si>
  <si>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</si>
  <si>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</si>
  <si>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</si>
  <si>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</si>
  <si>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</si>
  <si>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</si>
  <si>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</si>
  <si>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</si>
  <si>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</si>
  <si>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</si>
  <si>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</si>
  <si>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</si>
  <si>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</si>
  <si>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</si>
  <si>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</si>
  <si>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</si>
  <si>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</si>
  <si>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</si>
  <si>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</si>
  <si>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</si>
  <si>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</si>
  <si>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</si>
  <si>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</si>
  <si>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</si>
  <si>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</si>
  <si>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</si>
  <si>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</si>
  <si>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</si>
  <si>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</si>
  <si>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</si>
  <si>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</si>
  <si>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</si>
  <si>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</si>
  <si>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</si>
  <si>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</si>
  <si>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</si>
  <si>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</si>
  <si>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</si>
  <si>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</si>
  <si>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</si>
  <si>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</si>
  <si>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</si>
  <si>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</si>
  <si>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</si>
  <si>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</si>
  <si>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</si>
  <si>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</si>
  <si>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</si>
  <si>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</si>
  <si>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</si>
  <si>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</si>
  <si>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</si>
  <si>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</si>
  <si>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</si>
  <si>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</si>
  <si>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</si>
  <si>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</si>
  <si>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</si>
  <si>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</si>
  <si>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</si>
  <si>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</si>
  <si>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</si>
  <si>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</si>
  <si>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</si>
  <si>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</si>
  <si>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</si>
  <si>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</si>
  <si>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</si>
  <si>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</si>
  <si>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</si>
  <si>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</si>
  <si>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</si>
  <si>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</si>
  <si>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</si>
  <si>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</si>
  <si>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</si>
  <si>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</si>
  <si>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</si>
  <si>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</si>
  <si>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</si>
  <si>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</si>
  <si>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</si>
  <si>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</si>
  <si>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</si>
  <si>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</si>
  <si>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</si>
  <si>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</si>
  <si>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</si>
  <si>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</si>
  <si>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</si>
  <si>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</si>
  <si>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</si>
  <si>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</si>
  <si>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</si>
  <si>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</si>
  <si>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</si>
  <si>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</si>
  <si>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</si>
  <si>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</si>
  <si>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</si>
  <si>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</si>
  <si>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</si>
  <si>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</si>
  <si>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</si>
  <si>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</si>
  <si>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</si>
  <si>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</si>
  <si>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</si>
  <si>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</si>
  <si>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</si>
  <si>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</si>
  <si>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</si>
  <si>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</si>
  <si>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</si>
  <si>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</si>
  <si>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</si>
  <si>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</si>
  <si>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</si>
  <si>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</si>
  <si>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</si>
  <si>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</si>
  <si>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</si>
  <si>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</si>
  <si>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</si>
  <si>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</si>
  <si>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</si>
  <si>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</si>
  <si>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</si>
  <si>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</si>
  <si>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</si>
  <si>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</si>
  <si>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</si>
  <si>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</si>
  <si>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</si>
  <si>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</si>
  <si>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</si>
  <si>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</si>
  <si>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</si>
  <si>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</si>
  <si>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</si>
  <si>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</si>
  <si>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</si>
  <si>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</si>
  <si>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</si>
  <si>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</si>
  <si>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</si>
  <si>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</si>
  <si>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</si>
  <si>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</si>
  <si>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</si>
  <si>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</si>
  <si>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</si>
  <si>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</si>
  <si>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</si>
  <si>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</si>
  <si>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</si>
  <si>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</si>
  <si>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</si>
  <si>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</si>
  <si>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</si>
  <si>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</si>
  <si>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</si>
  <si>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</si>
  <si>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</si>
  <si>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</si>
  <si>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</si>
  <si>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</si>
  <si>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</si>
  <si>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</si>
  <si>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</si>
  <si>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</si>
  <si>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</si>
  <si>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</si>
  <si>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</si>
  <si>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</si>
  <si>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</si>
  <si>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</si>
  <si>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</si>
  <si>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</si>
  <si>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</si>
  <si>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</si>
  <si>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</si>
  <si>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</si>
  <si>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</si>
  <si>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</si>
  <si>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</si>
  <si>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</si>
  <si>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</si>
  <si>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</si>
  <si>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</si>
  <si>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</si>
  <si>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</si>
  <si>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</si>
  <si>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</si>
  <si>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</si>
  <si>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</si>
  <si>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</si>
  <si>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</si>
  <si>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</si>
  <si>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</si>
  <si>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</si>
  <si>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</si>
  <si>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</si>
  <si>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</si>
  <si>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</si>
  <si>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</si>
  <si>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</si>
  <si>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</si>
  <si>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</si>
  <si>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</si>
  <si>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</si>
  <si>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</si>
  <si>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</si>
  <si>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</si>
  <si>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</si>
  <si>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</si>
  <si>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</si>
  <si>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</si>
  <si>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</si>
  <si>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</si>
  <si>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</si>
  <si>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</si>
  <si>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</si>
  <si>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</si>
  <si>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</si>
  <si>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</si>
  <si>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</si>
  <si>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</si>
  <si>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</si>
  <si>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</si>
  <si>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</si>
  <si>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</si>
  <si>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</si>
  <si>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</si>
  <si>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</si>
  <si>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</si>
  <si>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</si>
  <si>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</si>
  <si>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</si>
  <si>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</si>
  <si>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</si>
  <si>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</si>
  <si>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</si>
  <si>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</si>
  <si>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</si>
  <si>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</si>
  <si>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</si>
  <si>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</si>
  <si>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</si>
  <si>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</si>
  <si>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</si>
  <si>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</si>
  <si>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</si>
  <si>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</si>
  <si>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</si>
  <si>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</si>
  <si>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</si>
  <si>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</si>
  <si>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</si>
  <si>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</si>
  <si>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</si>
  <si>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</si>
  <si>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</si>
  <si>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</si>
  <si>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</si>
  <si>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</si>
  <si>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</si>
  <si>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</si>
  <si>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</si>
  <si>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</si>
  <si>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</si>
  <si>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</si>
  <si>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</si>
  <si>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</si>
  <si>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</si>
  <si>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</si>
  <si>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</si>
  <si>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</si>
  <si>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</si>
  <si>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</si>
  <si>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</si>
  <si>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</si>
  <si>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</si>
  <si>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</si>
  <si>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</si>
  <si>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</si>
  <si>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</si>
  <si>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</si>
  <si>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</si>
  <si>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</si>
  <si>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</si>
  <si>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</si>
  <si>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</si>
  <si>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</si>
  <si>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</si>
  <si>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</si>
  <si>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</si>
  <si>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</si>
  <si>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</si>
  <si>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</si>
  <si>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</si>
  <si>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</si>
  <si>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</si>
  <si>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</si>
  <si>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</si>
  <si>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</si>
  <si>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</si>
  <si>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</si>
  <si>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</si>
  <si>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</si>
  <si>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</si>
  <si>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</si>
  <si>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</si>
  <si>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</si>
  <si>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</si>
  <si>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</si>
  <si>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</si>
  <si>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</si>
  <si>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</si>
  <si>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</si>
  <si>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</si>
  <si>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</si>
  <si>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</si>
  <si>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</si>
  <si>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</si>
  <si>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</si>
  <si>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</si>
  <si>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</si>
  <si>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</si>
  <si>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</si>
  <si>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</si>
  <si>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</si>
  <si>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</si>
  <si>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</si>
  <si>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</si>
  <si>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</si>
  <si>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</si>
  <si>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</si>
  <si>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</si>
  <si>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</si>
  <si>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</si>
  <si>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</si>
  <si>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</si>
  <si>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</si>
  <si>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</si>
  <si>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</si>
  <si>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</si>
  <si>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</si>
  <si>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</si>
  <si>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</si>
  <si>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</si>
  <si>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</si>
  <si>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</si>
  <si>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</si>
  <si>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</si>
  <si>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</si>
  <si>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</si>
  <si>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</si>
  <si>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</si>
  <si>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</si>
  <si>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</si>
  <si>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</si>
  <si>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</si>
  <si>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</si>
  <si>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</si>
  <si>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</si>
  <si>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</si>
  <si>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</si>
  <si>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</si>
  <si>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</si>
  <si>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</si>
  <si>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</si>
  <si>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</si>
  <si>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</si>
  <si>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</si>
  <si>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</si>
  <si>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</si>
  <si>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</si>
  <si>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</si>
  <si>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</si>
  <si>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</si>
  <si>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</si>
  <si>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</si>
  <si>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</si>
  <si>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</si>
  <si>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</si>
  <si>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</si>
  <si>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</si>
  <si>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</si>
  <si>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</si>
  <si>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</si>
  <si>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</si>
  <si>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</si>
  <si>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</si>
  <si>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</si>
  <si>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</si>
  <si>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</si>
  <si>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</si>
  <si>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</si>
  <si>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</si>
  <si>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</si>
  <si>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</si>
  <si>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</si>
  <si>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</si>
  <si>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</si>
  <si>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</si>
  <si>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</si>
  <si>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</si>
  <si>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</si>
  <si>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</si>
  <si>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</si>
  <si>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</si>
  <si>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</si>
  <si>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</si>
  <si>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</si>
  <si>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</si>
  <si>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</si>
  <si>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</si>
  <si>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</si>
  <si>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</si>
  <si>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</si>
  <si>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</si>
  <si>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</si>
  <si>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</si>
  <si>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</si>
  <si>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</si>
  <si>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</si>
  <si>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</si>
  <si>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</si>
  <si>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</si>
  <si>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</si>
  <si>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</si>
  <si>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</si>
  <si>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</si>
  <si>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</si>
  <si>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</si>
  <si>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</si>
  <si>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</si>
  <si>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</si>
  <si>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</si>
  <si>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</si>
  <si>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</si>
  <si>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</si>
  <si>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</si>
  <si>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</si>
  <si>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</si>
  <si>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</si>
  <si>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</si>
  <si>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</si>
  <si>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</si>
  <si>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</si>
  <si>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</si>
  <si>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</si>
  <si>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</si>
  <si>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</si>
  <si>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</si>
  <si>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</si>
  <si>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</si>
  <si>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</si>
  <si>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</si>
  <si>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</si>
  <si>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</si>
  <si>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</si>
  <si>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</si>
  <si>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</si>
  <si>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</si>
  <si>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</si>
  <si>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</si>
  <si>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</si>
  <si>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</si>
  <si>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</si>
  <si>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</si>
  <si>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</si>
  <si>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</si>
  <si>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</si>
  <si>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</si>
  <si>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</si>
  <si>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</si>
  <si>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</si>
  <si>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</si>
  <si>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</si>
  <si>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</si>
  <si>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</si>
  <si>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</si>
  <si>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</si>
  <si>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</si>
  <si>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</si>
  <si>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</si>
  <si>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</si>
  <si>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</si>
  <si>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</si>
  <si>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</si>
  <si>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</si>
  <si>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</si>
  <si>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</si>
  <si>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</si>
  <si>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</si>
  <si>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</si>
  <si>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</si>
  <si>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</si>
  <si>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</si>
  <si>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</si>
  <si>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</si>
  <si>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</si>
  <si>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</si>
  <si>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</si>
  <si>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</si>
  <si>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</si>
  <si>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</si>
  <si>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</si>
  <si>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</si>
  <si>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</si>
  <si>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</si>
  <si>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</si>
  <si>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</si>
  <si>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</si>
  <si>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</si>
  <si>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</si>
  <si>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</si>
  <si>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</si>
  <si>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</si>
  <si>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</si>
  <si>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</si>
  <si>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</si>
  <si>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</si>
  <si>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</si>
  <si>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</si>
  <si>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</si>
  <si>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</si>
  <si>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</si>
  <si>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</si>
  <si>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</si>
  <si>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</si>
  <si>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</si>
  <si>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</si>
  <si>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</si>
  <si>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</si>
  <si>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</si>
  <si>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</si>
  <si>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</si>
  <si>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</si>
  <si>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</si>
  <si>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</si>
  <si>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</si>
  <si>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</si>
  <si>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</si>
  <si>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</si>
  <si>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</si>
  <si>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</si>
  <si>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</si>
  <si>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</si>
  <si>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</si>
  <si>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</si>
  <si>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</si>
  <si>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</si>
  <si>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</si>
  <si>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</si>
  <si>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</si>
  <si>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</si>
  <si>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</si>
  <si>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</si>
  <si>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</si>
  <si>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</si>
  <si>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</si>
  <si>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</si>
  <si>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</si>
  <si>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</si>
  <si>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</si>
  <si>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</si>
  <si>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</si>
  <si>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</si>
  <si>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</si>
  <si>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</si>
  <si>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</si>
  <si>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</si>
  <si>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</si>
  <si>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</si>
  <si>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</si>
  <si>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</si>
  <si>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</si>
  <si>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</si>
  <si>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</si>
  <si>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</si>
  <si>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</si>
  <si>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</si>
  <si>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</si>
  <si>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</si>
  <si>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</si>
  <si>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</si>
  <si>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</si>
  <si>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</si>
  <si>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</si>
  <si>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</si>
  <si>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</si>
  <si>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</si>
  <si>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</si>
  <si>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</si>
  <si>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</si>
  <si>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</si>
  <si>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</si>
  <si>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</si>
  <si>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</si>
  <si>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</si>
  <si>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</si>
  <si>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</si>
  <si>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</si>
  <si>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</si>
  <si>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</si>
  <si>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</si>
  <si>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</si>
  <si>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</si>
  <si>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</si>
  <si>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</si>
  <si>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</si>
  <si>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</si>
  <si>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</si>
  <si>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</si>
  <si>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</si>
  <si>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</si>
  <si>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</si>
  <si>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</si>
  <si>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</si>
  <si>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</si>
  <si>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</si>
  <si>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</si>
  <si>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</si>
  <si>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</si>
  <si>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</si>
  <si>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</si>
  <si>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</si>
  <si>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</si>
  <si>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</si>
  <si>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</si>
  <si>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</si>
  <si>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</si>
  <si>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</si>
  <si>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</si>
  <si>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</si>
  <si>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</si>
  <si>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</si>
  <si>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</si>
  <si>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</si>
  <si>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</si>
  <si>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</si>
  <si>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</si>
  <si>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</si>
  <si>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</si>
  <si>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</si>
  <si>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</si>
  <si>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</si>
  <si>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</si>
  <si>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</si>
  <si>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</si>
  <si>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</si>
  <si>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</si>
  <si>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</si>
  <si>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</si>
  <si>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</si>
  <si>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</si>
  <si>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</si>
  <si>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</si>
  <si>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</si>
  <si>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</si>
  <si>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</si>
  <si>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</si>
  <si>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</si>
  <si>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</si>
  <si>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</si>
  <si>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</si>
  <si>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</si>
  <si>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</si>
  <si>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</si>
  <si>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</si>
  <si>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</si>
  <si>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</si>
  <si>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</si>
  <si>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</si>
  <si>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</si>
  <si>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</si>
  <si>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</si>
  <si>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</si>
  <si>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</si>
  <si>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</si>
  <si>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</si>
  <si>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</si>
  <si>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</si>
  <si>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</si>
  <si>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</si>
  <si>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</si>
  <si>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</si>
  <si>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</si>
  <si>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</si>
  <si>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</si>
  <si>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</si>
  <si>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</si>
  <si>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</si>
  <si>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</si>
  <si>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</si>
  <si>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</si>
  <si>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</si>
  <si>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</si>
  <si>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</si>
  <si>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</si>
  <si>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</si>
  <si>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</si>
  <si>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</si>
  <si>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</si>
  <si>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</si>
  <si>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</si>
  <si>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</si>
  <si>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</si>
  <si>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</si>
  <si>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</si>
  <si>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</si>
  <si>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</si>
  <si>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</si>
  <si>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</si>
  <si>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</si>
  <si>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</si>
  <si>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</si>
  <si>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</si>
  <si>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</si>
  <si>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</si>
  <si>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</si>
  <si>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</si>
  <si>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</si>
  <si>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</si>
  <si>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</si>
  <si>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</si>
  <si>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</si>
  <si>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</si>
  <si>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</si>
  <si>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</si>
  <si>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</si>
  <si>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</si>
  <si>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</si>
  <si>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</si>
  <si>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</si>
  <si>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</si>
  <si>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</si>
  <si>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</si>
  <si>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</si>
  <si>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</si>
  <si>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</si>
  <si>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</si>
  <si>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</si>
  <si>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</si>
  <si>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</si>
  <si>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</si>
  <si>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</si>
  <si>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</si>
  <si>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</si>
  <si>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</si>
  <si>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</si>
  <si>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</si>
  <si>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</si>
  <si>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</si>
  <si>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</si>
  <si>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</si>
  <si>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</si>
  <si>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</si>
  <si>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</si>
  <si>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</si>
  <si>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</si>
  <si>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</si>
  <si>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</si>
  <si>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</si>
  <si>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</si>
  <si>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</si>
  <si>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</si>
  <si>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</si>
  <si>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</si>
  <si>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</si>
  <si>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</si>
  <si>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</si>
  <si>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</si>
  <si>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</si>
  <si>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</si>
  <si>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</si>
  <si>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</si>
  <si>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</si>
  <si>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</si>
  <si>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</si>
  <si>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</si>
  <si>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</si>
  <si>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</si>
  <si>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</si>
  <si>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</si>
  <si>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</si>
  <si>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</si>
  <si>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</si>
  <si>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</si>
  <si>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</si>
  <si>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</si>
  <si>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</si>
  <si>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</si>
  <si>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</si>
  <si>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</si>
  <si>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</si>
  <si>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</si>
  <si>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</si>
  <si>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</si>
  <si>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</si>
  <si>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</si>
  <si>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</si>
  <si>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</si>
  <si>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</si>
  <si>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</si>
  <si>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</si>
  <si>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</si>
  <si>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</si>
  <si>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</si>
  <si>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</si>
  <si>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</si>
  <si>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</si>
  <si>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</si>
  <si>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</si>
  <si>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</si>
  <si>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</si>
  <si>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</si>
  <si>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</si>
  <si>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</si>
  <si>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</si>
  <si>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</si>
  <si>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</si>
  <si>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</si>
  <si>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</si>
  <si>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</si>
  <si>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</si>
  <si>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</si>
  <si>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</si>
  <si>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</si>
  <si>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</si>
  <si>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</si>
  <si>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</si>
  <si>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</si>
  <si>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</si>
  <si>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</si>
  <si>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</si>
  <si>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</si>
  <si>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</si>
  <si>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</si>
  <si>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</si>
  <si>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</si>
  <si>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</si>
  <si>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</si>
  <si>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</si>
  <si>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</si>
  <si>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</si>
  <si>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</si>
  <si>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</si>
  <si>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</si>
  <si>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</si>
  <si>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</si>
  <si>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</si>
  <si>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</si>
  <si>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</si>
  <si>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</si>
  <si>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</si>
  <si>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</si>
  <si>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</si>
  <si>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</si>
  <si>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</si>
  <si>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</si>
  <si>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</si>
  <si>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</si>
  <si>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</si>
  <si>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</si>
  <si>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</si>
  <si>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</si>
  <si>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</si>
  <si>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</si>
  <si>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</si>
  <si>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</si>
  <si>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</si>
  <si>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</si>
  <si>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</si>
  <si>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</si>
  <si>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</si>
  <si>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</si>
  <si>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</si>
  <si>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</si>
  <si>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</si>
  <si>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</si>
  <si>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</si>
  <si>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</si>
  <si>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</si>
  <si>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</si>
  <si>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</si>
  <si>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</si>
  <si>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</si>
  <si>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</si>
  <si>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</si>
  <si>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</si>
  <si>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</si>
  <si>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</si>
  <si>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</si>
  <si>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</si>
  <si>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</si>
  <si>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</si>
  <si>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</si>
  <si>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</si>
  <si>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</si>
  <si>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</si>
  <si>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</si>
  <si>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</si>
  <si>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</si>
  <si>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</si>
  <si>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</si>
  <si>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</si>
  <si>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</si>
  <si>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</si>
  <si>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</si>
  <si>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</si>
  <si>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</si>
  <si>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</si>
  <si>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</si>
  <si>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</si>
  <si>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</si>
  <si>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</si>
  <si>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</si>
  <si>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</si>
  <si>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</si>
  <si>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</si>
  <si>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</si>
  <si>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</si>
  <si>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</si>
  <si>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</si>
  <si>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</si>
  <si>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</si>
  <si>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</si>
  <si>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</si>
  <si>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</si>
  <si>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</si>
  <si>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</si>
  <si>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</si>
  <si>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</si>
  <si>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</si>
  <si>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</si>
  <si>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</si>
  <si>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</si>
  <si>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</si>
  <si>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</si>
  <si>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</si>
  <si>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</si>
  <si>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</si>
  <si>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</si>
  <si>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</si>
  <si>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</si>
  <si>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</si>
  <si>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</si>
  <si>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</si>
  <si>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</si>
  <si>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</si>
  <si>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</si>
  <si>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</si>
  <si>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</si>
  <si>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</si>
  <si>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</si>
  <si>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</si>
  <si>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</si>
  <si>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</si>
  <si>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</si>
  <si>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</si>
  <si>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</si>
  <si>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</si>
  <si>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</si>
  <si>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</si>
  <si>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</si>
  <si>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</si>
  <si>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</si>
  <si>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</si>
  <si>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</si>
  <si>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</si>
  <si>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</si>
  <si>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</si>
  <si>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</si>
  <si>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</si>
  <si>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</si>
  <si>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</si>
  <si>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</si>
  <si>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</si>
  <si>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</si>
  <si>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</si>
  <si>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</si>
  <si>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</si>
  <si>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</si>
  <si>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</si>
  <si>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</si>
  <si>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</si>
  <si>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</si>
  <si>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</si>
  <si>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</si>
  <si>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</si>
  <si>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</si>
  <si>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</si>
  <si>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</si>
  <si>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</si>
  <si>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</si>
  <si>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</si>
  <si>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</si>
  <si>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</si>
  <si>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</si>
  <si>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</si>
  <si>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</si>
  <si>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</si>
  <si>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</si>
  <si>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</si>
  <si>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</si>
  <si>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</si>
  <si>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</si>
  <si>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</si>
  <si>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</si>
  <si>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</si>
  <si>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</si>
  <si>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</si>
  <si>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</si>
  <si>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</si>
  <si>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</si>
  <si>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</si>
  <si>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</si>
  <si>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</si>
  <si>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</si>
  <si>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</si>
  <si>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</si>
  <si>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</si>
  <si>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</si>
  <si>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</si>
  <si>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</si>
  <si>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</si>
  <si>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</si>
  <si>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</si>
  <si>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</si>
  <si>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</si>
  <si>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</si>
  <si>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</si>
  <si>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</si>
  <si>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</si>
  <si>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</si>
  <si>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</si>
  <si>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</si>
  <si>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</si>
  <si>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</si>
  <si>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</si>
  <si>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</si>
  <si>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</si>
  <si>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</si>
  <si>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</si>
  <si>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</si>
  <si>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</si>
  <si>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</si>
  <si>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</si>
  <si>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</si>
  <si>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</si>
  <si>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</si>
  <si>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</si>
  <si>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</si>
  <si>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</si>
  <si>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</si>
  <si>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</si>
  <si>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</si>
  <si>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</si>
  <si>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</si>
  <si>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</si>
  <si>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</si>
  <si>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</si>
  <si>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</si>
  <si>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</si>
  <si>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</si>
  <si>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</si>
  <si>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</si>
  <si>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</si>
  <si>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</si>
  <si>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</si>
  <si>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</si>
  <si>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</si>
  <si>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</si>
  <si>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</si>
  <si>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</si>
  <si>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</si>
  <si>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</si>
  <si>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</si>
  <si>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</si>
  <si>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</si>
  <si>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</si>
  <si>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</si>
  <si>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</si>
  <si>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</si>
  <si>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</si>
  <si>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</si>
  <si>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</si>
  <si>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</si>
  <si>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</si>
  <si>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</si>
  <si>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</si>
  <si>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</si>
  <si>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</si>
  <si>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</si>
  <si>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</si>
  <si>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</si>
  <si>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</si>
  <si>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</si>
  <si>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</si>
  <si>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</si>
  <si>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</si>
  <si>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</si>
  <si>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</si>
  <si>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</si>
  <si>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</si>
  <si>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</si>
  <si>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</si>
  <si>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</si>
  <si>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</si>
  <si>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</si>
  <si>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</si>
  <si>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</si>
  <si>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</si>
  <si>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</si>
  <si>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</si>
  <si>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</si>
  <si>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</si>
  <si>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</si>
  <si>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</si>
  <si>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</si>
  <si>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</si>
  <si>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</si>
  <si>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</si>
  <si>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</si>
  <si>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</si>
  <si>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</si>
  <si>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</si>
  <si>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</si>
  <si>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</si>
  <si>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</si>
  <si>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</si>
  <si>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</si>
  <si>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</si>
  <si>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</si>
  <si>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</si>
  <si>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</si>
  <si>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</si>
  <si>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</si>
  <si>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</si>
  <si>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</si>
  <si>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</si>
  <si>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</si>
  <si>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</si>
  <si>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</si>
  <si>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</si>
  <si>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</si>
  <si>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</si>
  <si>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</si>
  <si>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</si>
  <si>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</si>
  <si>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</si>
  <si>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</si>
  <si>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</si>
  <si>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</si>
  <si>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</si>
  <si>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</si>
  <si>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</si>
  <si>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</si>
  <si>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</si>
  <si>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</si>
  <si>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</si>
  <si>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</si>
  <si>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</si>
  <si>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</si>
  <si>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</si>
  <si>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</si>
  <si>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</si>
  <si>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</si>
  <si>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</si>
  <si>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</si>
  <si>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</si>
  <si>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</si>
  <si>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</si>
  <si>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</si>
  <si>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</si>
  <si>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</si>
  <si>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</si>
  <si>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</si>
  <si>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</si>
  <si>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</si>
  <si>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</si>
  <si>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</si>
  <si>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</si>
  <si>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</si>
  <si>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</si>
  <si>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</si>
  <si>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</si>
  <si>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</si>
  <si>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</si>
  <si>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</si>
  <si>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</si>
  <si>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</si>
  <si>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</si>
  <si>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</si>
  <si>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</si>
  <si>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</si>
  <si>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</si>
  <si>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</si>
  <si>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</si>
  <si>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</si>
  <si>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</si>
  <si>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</si>
  <si>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</si>
  <si>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</si>
  <si>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</si>
  <si>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</si>
  <si>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</si>
  <si>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</si>
  <si>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</si>
  <si>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</si>
  <si>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</si>
  <si>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</si>
  <si>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</si>
  <si>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</si>
  <si>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</si>
  <si>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</si>
  <si>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</si>
  <si>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</si>
  <si>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</si>
  <si>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</si>
  <si>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</si>
  <si>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</si>
  <si>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</si>
  <si>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</si>
  <si>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</si>
  <si>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</si>
  <si>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</si>
  <si>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</si>
  <si>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</si>
  <si>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</si>
  <si>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</si>
  <si>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</si>
  <si>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</si>
  <si>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</si>
  <si>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</si>
  <si>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</si>
  <si>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</si>
  <si>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</si>
  <si>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</si>
  <si>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</si>
  <si>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</si>
  <si>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</si>
  <si>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</si>
  <si>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</si>
  <si>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</si>
  <si>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</si>
  <si>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</si>
  <si>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</si>
  <si>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</si>
  <si>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</si>
  <si>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</si>
  <si>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</si>
  <si>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</si>
  <si>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</si>
  <si>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</si>
  <si>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</si>
  <si>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</si>
  <si>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</si>
  <si>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</si>
  <si>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</si>
  <si>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</si>
  <si>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</si>
  <si>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</si>
  <si>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</si>
  <si>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</si>
  <si>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</si>
  <si>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</si>
  <si>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</si>
  <si>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</si>
  <si>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</si>
  <si>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</si>
  <si>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</si>
  <si>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</si>
  <si>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</si>
  <si>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</si>
  <si>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</si>
  <si>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</si>
  <si>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</si>
  <si>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</si>
  <si>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</si>
  <si>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</si>
  <si>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</si>
  <si>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</si>
  <si>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</si>
  <si>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</si>
  <si>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</si>
  <si>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</si>
  <si>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</si>
  <si>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</si>
  <si>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</si>
  <si>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</si>
  <si>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</si>
  <si>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</si>
  <si>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</si>
  <si>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</si>
  <si>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</si>
  <si>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</si>
  <si>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</si>
  <si>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</si>
  <si>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</si>
  <si>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</si>
  <si>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</si>
  <si>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</si>
  <si>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</si>
  <si>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</si>
  <si>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</si>
  <si>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</si>
  <si>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</si>
  <si>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</si>
  <si>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</si>
  <si>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</si>
  <si>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</si>
  <si>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</si>
  <si>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</si>
  <si>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</si>
  <si>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</si>
  <si>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</si>
  <si>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</si>
  <si>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</si>
  <si>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</si>
  <si>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</si>
  <si>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</si>
  <si>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</si>
  <si>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</si>
  <si>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</si>
  <si>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</si>
  <si>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</si>
  <si>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</si>
  <si>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</si>
  <si>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</si>
  <si>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</si>
  <si>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</si>
  <si>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</si>
  <si>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</si>
  <si>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</si>
  <si>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</si>
  <si>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</si>
  <si>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</si>
  <si>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</si>
  <si>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</si>
  <si>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</si>
  <si>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</si>
  <si>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</si>
  <si>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</si>
  <si>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</si>
  <si>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</si>
  <si>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</si>
  <si>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</si>
  <si>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</si>
  <si>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</si>
  <si>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</si>
  <si>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</si>
  <si>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</si>
  <si>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</si>
  <si>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</si>
  <si>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</si>
  <si>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</si>
  <si>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</si>
  <si>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</si>
  <si>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</si>
  <si>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</si>
  <si>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</si>
  <si>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</si>
  <si>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</si>
  <si>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</si>
  <si>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</si>
  <si>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</si>
  <si>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</si>
  <si>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</si>
  <si>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</si>
  <si>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</si>
  <si>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</si>
  <si>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</si>
  <si>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</si>
  <si>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</si>
  <si>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</si>
  <si>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</si>
  <si>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</si>
  <si>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</si>
  <si>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</si>
  <si>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</si>
  <si>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</si>
  <si>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</si>
  <si>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</si>
  <si>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</si>
  <si>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</si>
  <si>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</si>
  <si>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</si>
  <si>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</si>
  <si>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</si>
  <si>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</si>
  <si>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</si>
  <si>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</si>
  <si>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</si>
  <si>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</si>
  <si>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</si>
  <si>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</si>
  <si>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</si>
  <si>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</si>
  <si>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</si>
  <si>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</si>
  <si>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</si>
  <si>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</si>
  <si>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</si>
  <si>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</si>
  <si>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</si>
  <si>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</si>
  <si>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</si>
  <si>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</si>
  <si>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</si>
  <si>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</si>
  <si>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</si>
  <si>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</si>
  <si>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</si>
  <si>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</si>
  <si>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</si>
  <si>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</si>
  <si>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</si>
  <si>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</si>
  <si>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</si>
  <si>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</si>
  <si>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</si>
  <si>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</si>
  <si>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</si>
  <si>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</si>
  <si>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</si>
  <si>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</si>
  <si>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</si>
  <si>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</si>
  <si>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</si>
  <si>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</si>
  <si>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</si>
  <si>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</si>
  <si>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</si>
  <si>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</si>
  <si>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</si>
  <si>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</si>
  <si>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</si>
  <si>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</si>
  <si>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</si>
  <si>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</si>
  <si>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</si>
  <si>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</si>
  <si>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</si>
  <si>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</si>
  <si>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</si>
  <si>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</si>
  <si>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</si>
  <si>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</si>
  <si>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</si>
  <si>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</si>
  <si>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</si>
  <si>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</si>
  <si>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</si>
  <si>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</si>
  <si>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</si>
  <si>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</si>
  <si>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</si>
  <si>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</si>
  <si>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</si>
  <si>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</si>
  <si>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</si>
  <si>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</si>
  <si>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</si>
  <si>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</si>
  <si>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</si>
  <si>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</si>
  <si>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</si>
  <si>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</si>
  <si>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</si>
  <si>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</si>
  <si>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</si>
  <si>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</si>
  <si>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</si>
  <si>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</si>
  <si>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</si>
  <si>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</si>
  <si>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</si>
  <si>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</si>
  <si>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</si>
  <si>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</si>
  <si>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</si>
  <si>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</si>
  <si>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</si>
  <si>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</si>
  <si>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</si>
  <si>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</si>
  <si>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</si>
  <si>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</si>
  <si>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</si>
  <si>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</si>
  <si>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</si>
  <si>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</si>
  <si>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</si>
  <si>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</si>
  <si>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</si>
  <si>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</si>
  <si>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</si>
  <si>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</si>
  <si>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</si>
  <si>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</si>
  <si>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</si>
  <si>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</si>
  <si>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</si>
  <si>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</si>
  <si>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</si>
  <si>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</si>
  <si>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</si>
  <si>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</si>
  <si>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</si>
  <si>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</si>
  <si>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</si>
  <si>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</si>
  <si>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</si>
  <si>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</si>
  <si>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</si>
  <si>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</si>
  <si>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</si>
  <si>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</si>
  <si>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</si>
  <si>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</si>
  <si>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</si>
  <si>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</si>
  <si>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</si>
  <si>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</si>
  <si>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</si>
  <si>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</si>
  <si>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</si>
  <si>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</si>
  <si>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</si>
  <si>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</si>
  <si>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</si>
  <si>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</si>
  <si>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</si>
  <si>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</si>
  <si>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</si>
  <si>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</si>
  <si>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</si>
  <si>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</si>
  <si>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</si>
  <si>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</si>
  <si>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</si>
  <si>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</si>
  <si>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</si>
  <si>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</si>
  <si>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</si>
  <si>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</si>
  <si>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</si>
  <si>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</si>
  <si>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</si>
  <si>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</si>
  <si>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</si>
  <si>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</si>
  <si>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</si>
  <si>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</si>
  <si>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</si>
  <si>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</si>
  <si>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</si>
  <si>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</si>
  <si>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</si>
  <si>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</si>
  <si>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</si>
  <si>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</si>
  <si>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</si>
  <si>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</si>
  <si>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</si>
  <si>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</si>
  <si>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</si>
  <si>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</si>
  <si>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</si>
  <si>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</si>
  <si>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</si>
  <si>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</si>
  <si>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</si>
  <si>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</si>
  <si>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</si>
  <si>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</si>
  <si>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</si>
  <si>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</si>
  <si>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</si>
  <si>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</si>
  <si>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</si>
  <si>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</si>
  <si>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</si>
  <si>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</si>
  <si>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</si>
  <si>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</si>
  <si>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</si>
  <si>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</si>
  <si>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</si>
  <si>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</si>
  <si>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</si>
  <si>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</si>
  <si>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</si>
  <si>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</si>
  <si>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</si>
  <si>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</si>
  <si>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</si>
  <si>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</si>
  <si>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</si>
  <si>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</si>
  <si>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</si>
  <si>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</si>
  <si>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</si>
  <si>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</si>
  <si>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</si>
  <si>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</si>
  <si>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</si>
  <si>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</si>
  <si>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</si>
  <si>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</si>
  <si>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</si>
  <si>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</si>
  <si>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</si>
  <si>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</si>
  <si>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</si>
  <si>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</si>
  <si>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</si>
  <si>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</si>
  <si>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</si>
  <si>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</si>
  <si>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</si>
  <si>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</si>
  <si>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</si>
  <si>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</si>
  <si>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</si>
  <si>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</si>
  <si>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</si>
  <si>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</si>
  <si>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</si>
  <si>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</si>
  <si>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</si>
  <si>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</si>
  <si>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</si>
  <si>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</si>
  <si>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</si>
  <si>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</si>
  <si>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</si>
  <si>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</si>
  <si>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</si>
  <si>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</si>
  <si>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</si>
  <si>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</si>
  <si>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</si>
  <si>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</si>
  <si>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</si>
  <si>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</si>
  <si>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</si>
  <si>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</si>
  <si>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</si>
  <si>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</si>
  <si>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</si>
  <si>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</si>
  <si>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</si>
  <si>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</si>
  <si>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</si>
  <si>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</si>
  <si>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</si>
  <si>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</si>
  <si>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</si>
  <si>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</si>
  <si>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</si>
  <si>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</si>
  <si>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</si>
  <si>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</si>
  <si>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</si>
  <si>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</si>
  <si>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</si>
  <si>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</si>
  <si>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</si>
  <si>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</si>
  <si>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</si>
  <si>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</si>
  <si>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</si>
  <si>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</si>
  <si>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</si>
  <si>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</si>
  <si>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</si>
  <si>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</si>
  <si>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</si>
  <si>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</si>
  <si>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</si>
  <si>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</si>
  <si>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</si>
  <si>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</si>
  <si>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</si>
  <si>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</si>
  <si>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</si>
  <si>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</si>
  <si>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</si>
  <si>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</si>
  <si>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</si>
  <si>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</si>
  <si>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</si>
  <si>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</si>
  <si>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</si>
  <si>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</si>
  <si>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</si>
  <si>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</si>
  <si>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</si>
  <si>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</si>
  <si>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</si>
  <si>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</si>
  <si>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</si>
  <si>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</si>
  <si>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</si>
  <si>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</si>
  <si>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</si>
  <si>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</si>
  <si>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</si>
  <si>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</si>
  <si>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</si>
  <si>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</si>
  <si>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</si>
  <si>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</si>
  <si>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</si>
  <si>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</si>
  <si>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</si>
  <si>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</si>
  <si>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</si>
  <si>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</si>
  <si>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</si>
  <si>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</si>
  <si>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</si>
  <si>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</si>
  <si>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</si>
  <si>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</si>
  <si>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</si>
  <si>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</si>
  <si>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</si>
  <si>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</si>
  <si>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</si>
  <si>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</si>
  <si>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</si>
  <si>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</si>
  <si>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</si>
  <si>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</si>
  <si>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</si>
  <si>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</si>
  <si>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</si>
  <si>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</si>
  <si>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</si>
  <si>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</si>
  <si>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</si>
  <si>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</si>
  <si>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</si>
  <si>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</si>
  <si>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</si>
  <si>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</si>
  <si>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</si>
  <si>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</si>
  <si>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</si>
  <si>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</si>
  <si>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</si>
  <si>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</si>
  <si>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</si>
  <si>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</si>
  <si>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</si>
  <si>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</si>
  <si>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</si>
  <si>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</si>
  <si>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</si>
  <si>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</si>
  <si>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</si>
  <si>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</si>
  <si>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</si>
  <si>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</si>
  <si>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</si>
  <si>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</si>
  <si>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</si>
  <si>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</si>
  <si>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</si>
  <si>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</si>
  <si>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</si>
  <si>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</si>
  <si>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</si>
  <si>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</si>
  <si>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</si>
  <si>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</si>
  <si>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</si>
  <si>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</si>
  <si>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</si>
  <si>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</si>
  <si>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</si>
  <si>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</si>
  <si>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</si>
  <si>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</si>
  <si>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</si>
  <si>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</si>
  <si>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</si>
  <si>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</si>
  <si>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</si>
  <si>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</si>
  <si>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</si>
  <si>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</si>
  <si>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</si>
  <si>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</si>
  <si>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</si>
  <si>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</si>
  <si>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</si>
  <si>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</si>
  <si>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</si>
  <si>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</si>
  <si>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</si>
  <si>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</si>
  <si>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</si>
  <si>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</si>
  <si>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</si>
  <si>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</si>
  <si>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</si>
  <si>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</si>
  <si>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</si>
  <si>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</si>
  <si>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</si>
  <si>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</si>
  <si>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</si>
  <si>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</si>
  <si>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</si>
  <si>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</si>
  <si>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</si>
  <si>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</si>
  <si>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</si>
  <si>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</si>
  <si>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</si>
  <si>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</si>
  <si>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</si>
  <si>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</si>
  <si>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</si>
  <si>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</si>
  <si>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</si>
  <si>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</si>
  <si>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</si>
  <si>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</si>
  <si>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</si>
  <si>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</si>
  <si>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</si>
  <si>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</si>
  <si>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</si>
  <si>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</si>
  <si>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</si>
  <si>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</si>
  <si>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</si>
  <si>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</si>
  <si>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</si>
  <si>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</si>
  <si>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</si>
  <si>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</si>
  <si>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</si>
  <si>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</si>
  <si>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</si>
  <si>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</si>
  <si>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</si>
  <si>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</si>
  <si>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</si>
  <si>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</si>
  <si>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</si>
  <si>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</si>
  <si>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</si>
  <si>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</si>
  <si>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</si>
  <si>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</si>
  <si>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</si>
  <si>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</si>
  <si>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</si>
  <si>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</si>
  <si>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</si>
  <si>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</si>
  <si>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</si>
  <si>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</si>
  <si>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</si>
  <si>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</si>
  <si>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</si>
  <si>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</si>
  <si>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</si>
  <si>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</si>
  <si>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</si>
  <si>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</si>
  <si>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</si>
  <si>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</si>
  <si>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</si>
  <si>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</si>
  <si>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</si>
  <si>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</si>
  <si>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</si>
  <si>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</si>
  <si>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</si>
  <si>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</si>
  <si>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</si>
  <si>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</si>
  <si>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</si>
  <si>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</si>
  <si>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</si>
  <si>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</si>
  <si>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</si>
  <si>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</si>
  <si>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</si>
  <si>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</si>
  <si>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</si>
  <si>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</si>
  <si>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</si>
  <si>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</si>
  <si>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</si>
  <si>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</si>
  <si>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</si>
  <si>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</si>
  <si>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</si>
  <si>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</si>
  <si>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</si>
  <si>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</si>
  <si>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</si>
  <si>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</si>
  <si>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</si>
  <si>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</si>
  <si>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</si>
  <si>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</si>
  <si>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</si>
  <si>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</si>
  <si>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</si>
  <si>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</si>
  <si>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</si>
  <si>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</si>
  <si>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</si>
  <si>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</si>
  <si>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</si>
  <si>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</si>
  <si>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</si>
  <si>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</si>
  <si>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</si>
  <si>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</si>
  <si>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</si>
  <si>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</si>
  <si>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</si>
  <si>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</si>
  <si>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</si>
  <si>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</si>
  <si>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</si>
  <si>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</si>
  <si>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</si>
  <si>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</si>
  <si>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</si>
  <si>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</si>
  <si>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</si>
  <si>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</si>
  <si>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</si>
  <si>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</si>
  <si>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</si>
  <si>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</si>
  <si>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</si>
  <si>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</si>
  <si>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</si>
  <si>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</si>
  <si>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</si>
  <si>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</si>
  <si>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</si>
  <si>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</si>
  <si>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</si>
  <si>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</si>
  <si>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</si>
  <si>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</si>
  <si>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</si>
  <si>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</si>
  <si>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</si>
  <si>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</si>
  <si>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</si>
  <si>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</si>
  <si>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</si>
  <si>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</si>
  <si>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</si>
  <si>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</si>
  <si>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</si>
  <si>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</si>
  <si>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</si>
  <si>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</si>
  <si>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</si>
  <si>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</si>
  <si>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</si>
  <si>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</si>
  <si>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</si>
  <si>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</si>
  <si>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</si>
  <si>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</si>
  <si>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</si>
  <si>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</si>
  <si>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</si>
  <si>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</si>
  <si>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</si>
  <si>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</si>
  <si>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</si>
  <si>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</si>
  <si>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</si>
  <si>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</si>
  <si>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</si>
  <si>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</si>
  <si>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</si>
  <si>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</si>
  <si>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</si>
  <si>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</si>
  <si>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</si>
  <si>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</si>
  <si>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</si>
  <si>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</si>
  <si>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</si>
  <si>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</si>
  <si>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</si>
  <si>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</si>
  <si>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</si>
  <si>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</si>
  <si>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</si>
  <si>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</si>
  <si>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</si>
  <si>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</si>
  <si>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</si>
  <si>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</si>
  <si>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</si>
  <si>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</si>
  <si>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</si>
  <si>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</si>
  <si>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</si>
  <si>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</si>
  <si>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</si>
  <si>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</si>
  <si>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</si>
  <si>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</si>
  <si>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</si>
  <si>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</si>
  <si>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</si>
  <si>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</si>
  <si>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</si>
  <si>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</si>
  <si>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</si>
  <si>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</si>
  <si>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</si>
  <si>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</si>
  <si>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</si>
  <si>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</si>
  <si>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</si>
  <si>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</si>
  <si>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</si>
  <si>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</si>
  <si>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</si>
  <si>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</si>
  <si>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</si>
  <si>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</si>
  <si>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</si>
  <si>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</si>
  <si>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</si>
  <si>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</si>
  <si>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</si>
  <si>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</si>
  <si>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</si>
  <si>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</si>
  <si>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</si>
  <si>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</si>
  <si>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</si>
  <si>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</si>
  <si>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</si>
  <si>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</si>
  <si>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</si>
  <si>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</si>
  <si>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</si>
  <si>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</si>
  <si>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</si>
  <si>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</si>
  <si>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</si>
  <si>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</si>
  <si>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</si>
  <si>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</si>
  <si>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</si>
  <si>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</si>
  <si>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</si>
  <si>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</si>
  <si>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</si>
  <si>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</si>
  <si>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</si>
  <si>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</si>
  <si>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</si>
  <si>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</si>
  <si>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</si>
  <si>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</si>
  <si>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</si>
  <si>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</si>
  <si>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</si>
  <si>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</si>
  <si>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</si>
  <si>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</si>
  <si>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</si>
  <si>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</si>
  <si>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</si>
  <si>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</si>
  <si>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</si>
  <si>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</si>
  <si>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</si>
  <si>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</si>
  <si>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</si>
  <si>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</si>
  <si>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</si>
  <si>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</si>
  <si>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</si>
  <si>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</si>
  <si>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</si>
  <si>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</si>
  <si>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</si>
  <si>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</si>
  <si>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</si>
  <si>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</si>
  <si>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</si>
  <si>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</si>
  <si>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</si>
  <si>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</si>
  <si>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</si>
  <si>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</si>
  <si>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</si>
  <si>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</si>
  <si>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</si>
  <si>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</si>
  <si>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</si>
  <si>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</si>
  <si>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</si>
  <si>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</si>
  <si>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</si>
  <si>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</si>
  <si>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</si>
  <si>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</si>
  <si>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</si>
  <si>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</si>
  <si>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</si>
  <si>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</si>
  <si>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</si>
  <si>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</si>
  <si>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</si>
  <si>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</si>
  <si>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</si>
  <si>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</si>
  <si>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</si>
  <si>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</si>
  <si>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</si>
  <si>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</si>
  <si>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</si>
  <si>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</si>
  <si>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</si>
  <si>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</si>
  <si>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</si>
  <si>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</si>
  <si>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</si>
  <si>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</si>
  <si>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</si>
  <si>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</si>
  <si>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</si>
  <si>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</si>
  <si>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</si>
  <si>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</si>
  <si>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</si>
  <si>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</si>
  <si>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</si>
  <si>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</si>
  <si>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</si>
  <si>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</si>
  <si>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</si>
  <si>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</si>
  <si>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</si>
  <si>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</si>
  <si>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</si>
  <si>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</si>
  <si>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</si>
  <si>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</si>
  <si>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</si>
  <si>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</si>
  <si>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</si>
  <si>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</si>
  <si>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</si>
  <si>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</si>
  <si>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</si>
  <si>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</si>
  <si>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</si>
  <si>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</si>
  <si>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</si>
  <si>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</si>
  <si>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</si>
  <si>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</si>
  <si>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</si>
  <si>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</si>
  <si>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</si>
  <si>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</si>
  <si>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</si>
  <si>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</si>
  <si>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</si>
  <si>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</si>
  <si>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</si>
  <si>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</si>
  <si>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</si>
  <si>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</si>
  <si>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</si>
  <si>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</si>
  <si>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</si>
  <si>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</si>
  <si>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</si>
  <si>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</si>
  <si>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</si>
  <si>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</si>
  <si>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</si>
  <si>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</si>
  <si>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</si>
  <si>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</si>
  <si>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</si>
  <si>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</si>
  <si>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</si>
  <si>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</si>
  <si>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</si>
  <si>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</si>
  <si>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</si>
  <si>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</si>
  <si>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</si>
  <si>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</si>
  <si>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</si>
  <si>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</si>
  <si>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</si>
  <si>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</si>
  <si>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</si>
  <si>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</si>
  <si>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</si>
  <si>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</si>
  <si>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</si>
  <si>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</si>
  <si>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</si>
  <si>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</si>
  <si>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</si>
  <si>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</si>
  <si>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</si>
  <si>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</si>
  <si>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</si>
  <si>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</si>
  <si>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</si>
  <si>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</si>
  <si>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</si>
  <si>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</si>
  <si>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</si>
  <si>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</si>
  <si>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</si>
  <si>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</si>
  <si>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</si>
  <si>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</si>
  <si>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</si>
  <si>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</si>
  <si>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</si>
  <si>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</si>
  <si>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</si>
  <si>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</si>
  <si>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</si>
  <si>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</si>
  <si>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</si>
  <si>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</si>
  <si>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</si>
  <si>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</si>
  <si>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</si>
  <si>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</si>
  <si>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</si>
  <si>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</si>
  <si>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</si>
  <si>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</si>
  <si>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</si>
  <si>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</si>
  <si>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</si>
  <si>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</si>
  <si>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</si>
  <si>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</si>
  <si>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</si>
  <si>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</si>
  <si>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</si>
  <si>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</si>
  <si>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</si>
  <si>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</si>
  <si>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</si>
  <si>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</si>
  <si>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</si>
  <si>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</si>
  <si>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</si>
  <si>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</si>
  <si>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</si>
  <si>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</si>
  <si>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</si>
  <si>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</si>
  <si>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</si>
  <si>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</si>
  <si>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</si>
  <si>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</si>
  <si>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</si>
  <si>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</si>
  <si>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</si>
  <si>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</si>
  <si>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</si>
  <si>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</si>
  <si>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</si>
  <si>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</si>
  <si>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</si>
  <si>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</si>
  <si>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</si>
  <si>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</si>
  <si>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</si>
  <si>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</si>
  <si>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</si>
  <si>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</si>
  <si>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</si>
  <si>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</si>
  <si>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</si>
  <si>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</si>
  <si>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</si>
  <si>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</si>
  <si>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</si>
  <si>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</si>
  <si>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</si>
  <si>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</si>
  <si>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</si>
  <si>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</si>
  <si>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</si>
  <si>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</si>
  <si>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</si>
  <si>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</si>
  <si>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</si>
  <si>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</si>
  <si>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</si>
  <si>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</si>
  <si>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</si>
  <si>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</si>
  <si>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</si>
  <si>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</si>
  <si>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</si>
  <si>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</si>
  <si>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</si>
  <si>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</si>
  <si>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</si>
  <si>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</si>
  <si>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</si>
  <si>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</si>
  <si>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</si>
  <si>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</si>
  <si>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</si>
  <si>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</si>
  <si>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</si>
  <si>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</si>
  <si>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</si>
  <si>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</si>
  <si>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</si>
  <si>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</si>
  <si>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</si>
  <si>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</si>
  <si>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</si>
  <si>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</si>
  <si>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</si>
  <si>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</si>
  <si>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</si>
  <si>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</si>
  <si>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</si>
  <si>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</si>
  <si>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</si>
  <si>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</si>
  <si>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</si>
  <si>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</si>
  <si>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</si>
  <si>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</si>
  <si>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</si>
  <si>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</si>
  <si>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</si>
  <si>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</si>
  <si>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</si>
  <si>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</si>
  <si>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</si>
  <si>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</si>
  <si>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</si>
  <si>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</si>
  <si>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</si>
  <si>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</si>
  <si>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</si>
  <si>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</si>
  <si>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</si>
  <si>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</si>
  <si>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</si>
  <si>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</si>
  <si>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</si>
  <si>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</si>
  <si>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</si>
  <si>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</si>
  <si>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</si>
  <si>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</si>
  <si>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</si>
  <si>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</si>
  <si>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</si>
  <si>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</si>
  <si>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</si>
  <si>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</si>
  <si>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</si>
  <si>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</si>
  <si>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</si>
  <si>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</si>
  <si>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</si>
  <si>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</si>
  <si>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</si>
  <si>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</si>
  <si>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</si>
  <si>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</si>
  <si>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</si>
  <si>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</si>
  <si>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</si>
  <si>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</si>
  <si>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</si>
  <si>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</si>
  <si>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</si>
  <si>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</si>
  <si>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</si>
  <si>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</si>
  <si>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</si>
  <si>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</si>
  <si>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</si>
  <si>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</si>
  <si>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</si>
  <si>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</si>
  <si>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</si>
  <si>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</si>
  <si>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</si>
  <si>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</si>
  <si>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</si>
  <si>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</si>
  <si>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</si>
  <si>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</si>
  <si>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</si>
  <si>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</si>
  <si>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</si>
  <si>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</si>
  <si>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</si>
  <si>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</si>
  <si>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</si>
  <si>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</si>
  <si>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</si>
  <si>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</si>
  <si>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</si>
  <si>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</si>
  <si>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</si>
  <si>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</si>
  <si>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</si>
  <si>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</si>
  <si>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</si>
  <si>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</si>
  <si>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</si>
  <si>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</si>
  <si>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</si>
  <si>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</si>
  <si>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</si>
  <si>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</si>
  <si>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</si>
  <si>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</si>
  <si>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</si>
  <si>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</si>
  <si>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</si>
  <si>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</si>
  <si>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</si>
  <si>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</si>
  <si>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</si>
  <si>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</si>
  <si>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</si>
  <si>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</si>
  <si>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</si>
  <si>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</si>
  <si>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</si>
  <si>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</si>
  <si>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</si>
  <si>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</si>
  <si>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</si>
  <si>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</si>
  <si>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</si>
  <si>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</si>
  <si>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</si>
  <si>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</si>
  <si>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</si>
  <si>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</si>
  <si>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</si>
  <si>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</si>
  <si>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</si>
  <si>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</si>
  <si>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</si>
  <si>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</si>
  <si>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</si>
  <si>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</si>
  <si>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</si>
  <si>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</si>
  <si>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</si>
  <si>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</si>
  <si>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</si>
  <si>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</si>
  <si>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</si>
  <si>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</si>
  <si>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</si>
  <si>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</si>
  <si>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</si>
  <si>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</si>
  <si>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</si>
  <si>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</si>
  <si>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</si>
  <si>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</si>
  <si>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</si>
  <si>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</si>
  <si>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</si>
  <si>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</si>
  <si>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</si>
  <si>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</si>
  <si>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</si>
  <si>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</si>
  <si>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</si>
  <si>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</si>
  <si>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</si>
  <si>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</si>
  <si>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</si>
  <si>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</si>
  <si>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</si>
  <si>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</si>
  <si>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</si>
  <si>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</si>
  <si>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</si>
  <si>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</si>
  <si>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</si>
  <si>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</si>
  <si>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</si>
  <si>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</si>
  <si>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</si>
  <si>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</si>
  <si>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</si>
  <si>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</si>
  <si>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</si>
  <si>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</si>
  <si>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</si>
  <si>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</si>
  <si>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</si>
  <si>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</si>
  <si>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</si>
  <si>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</si>
  <si>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</si>
  <si>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</si>
  <si>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</si>
  <si>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</si>
  <si>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</si>
  <si>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</si>
  <si>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</si>
  <si>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</si>
  <si>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</si>
  <si>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</si>
  <si>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</si>
  <si>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</si>
  <si>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</si>
  <si>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</si>
  <si>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</si>
  <si>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</si>
  <si>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</si>
  <si>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</si>
  <si>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</si>
  <si>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</si>
  <si>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</si>
  <si>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</si>
  <si>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</si>
  <si>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</si>
  <si>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</si>
  <si>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</si>
  <si>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</si>
  <si>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</si>
  <si>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</si>
  <si>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</si>
  <si>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</si>
  <si>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</si>
  <si>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</si>
  <si>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</si>
  <si>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</si>
  <si>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</si>
  <si>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</si>
  <si>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</si>
  <si>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</si>
  <si>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</si>
  <si>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</si>
  <si>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</si>
  <si>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</si>
  <si>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</si>
  <si>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</si>
  <si>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</si>
  <si>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</si>
  <si>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</si>
  <si>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</si>
  <si>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</si>
  <si>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</si>
  <si>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</si>
  <si>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</si>
  <si>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</si>
  <si>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</si>
  <si>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</si>
  <si>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</si>
  <si>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</si>
  <si>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</si>
  <si>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</si>
  <si>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</si>
  <si>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</si>
  <si>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</si>
  <si>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</si>
  <si>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</si>
  <si>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</si>
  <si>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</si>
  <si>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</si>
  <si>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</si>
  <si>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</si>
  <si>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</si>
  <si>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</si>
  <si>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</si>
  <si>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</si>
  <si>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</si>
  <si>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</si>
  <si>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</si>
  <si>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</si>
  <si>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</si>
  <si>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</si>
  <si>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</si>
  <si>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</si>
  <si>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</si>
  <si>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</si>
  <si>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</si>
  <si>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</si>
  <si>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</si>
  <si>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</si>
  <si>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</si>
  <si>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</si>
  <si>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</si>
  <si>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</si>
  <si>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</si>
  <si>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</si>
  <si>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</si>
  <si>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</si>
  <si>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</si>
  <si>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</si>
  <si>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</si>
  <si>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</si>
  <si>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</si>
  <si>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</si>
  <si>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</si>
  <si>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</si>
  <si>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</si>
  <si>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</si>
  <si>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</si>
  <si>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</si>
  <si>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</si>
  <si>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</si>
  <si>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</si>
  <si>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</si>
  <si>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</si>
  <si>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</si>
  <si>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</si>
  <si>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</si>
  <si>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</si>
  <si>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</si>
  <si>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</si>
  <si>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</si>
  <si>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</si>
  <si>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</si>
  <si>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</si>
  <si>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</si>
  <si>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</si>
  <si>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</si>
  <si>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</si>
  <si>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</si>
  <si>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</si>
  <si>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</si>
  <si>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</si>
  <si>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</si>
  <si>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</si>
  <si>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</si>
  <si>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</si>
  <si>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</si>
  <si>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</si>
  <si>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</si>
  <si>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</si>
  <si>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</si>
  <si>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</si>
  <si>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</si>
  <si>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</si>
  <si>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</si>
  <si>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</si>
  <si>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</si>
  <si>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</si>
  <si>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</si>
  <si>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</si>
  <si>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</si>
  <si>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</si>
  <si>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</si>
  <si>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</si>
  <si>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</si>
  <si>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</si>
  <si>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</si>
  <si>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</si>
  <si>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</si>
  <si>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</si>
  <si>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</si>
  <si>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</si>
  <si>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</si>
  <si>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</si>
  <si>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</si>
  <si>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</si>
  <si>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</si>
  <si>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</si>
  <si>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</si>
  <si>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</si>
  <si>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</si>
  <si>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</si>
  <si>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</si>
  <si>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</si>
  <si>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</si>
  <si>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</si>
  <si>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</si>
  <si>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</si>
  <si>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</si>
  <si>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</si>
  <si>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</si>
  <si>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</si>
  <si>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</si>
  <si>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</si>
  <si>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</si>
  <si>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</si>
  <si>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</si>
  <si>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</si>
  <si>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</si>
  <si>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</si>
  <si>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</si>
  <si>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</si>
  <si>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</si>
  <si>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</si>
  <si>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</si>
  <si>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</si>
  <si>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</si>
  <si>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</si>
  <si>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</si>
  <si>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</si>
  <si>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</si>
  <si>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</si>
  <si>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</si>
  <si>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</si>
  <si>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</si>
  <si>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</si>
  <si>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</si>
  <si>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</si>
  <si>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</si>
  <si>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</si>
  <si>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</si>
  <si>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</si>
  <si>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</si>
  <si>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</si>
  <si>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</si>
  <si>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</si>
  <si>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</si>
  <si>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</si>
  <si>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</si>
  <si>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</si>
  <si>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</si>
  <si>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</si>
  <si>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</si>
  <si>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</si>
  <si>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</si>
  <si>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</si>
  <si>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</si>
  <si>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</si>
  <si>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</si>
  <si>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</si>
  <si>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</si>
  <si>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</si>
  <si>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</si>
  <si>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</si>
  <si>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</si>
  <si>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</si>
  <si>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</si>
  <si>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</si>
  <si>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</si>
  <si>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</si>
  <si>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</si>
  <si>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</si>
  <si>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</si>
  <si>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</si>
  <si>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</si>
  <si>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</si>
  <si>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</si>
  <si>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</si>
  <si>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</si>
  <si>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</si>
  <si>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</si>
  <si>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</si>
  <si>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</si>
  <si>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</si>
  <si>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</si>
  <si>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</si>
  <si>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</si>
  <si>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</si>
  <si>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</si>
  <si>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</si>
  <si>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</si>
  <si>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</si>
  <si>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</si>
  <si>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</si>
  <si>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</si>
  <si>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</si>
  <si>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</si>
  <si>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</si>
  <si>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</si>
  <si>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</si>
  <si>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</si>
  <si>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</si>
  <si>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</si>
  <si>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</si>
  <si>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</si>
  <si>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</si>
  <si>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</si>
  <si>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</si>
  <si>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</si>
  <si>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</si>
  <si>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</si>
  <si>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</si>
  <si>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</si>
  <si>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</si>
  <si>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</si>
  <si>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</si>
  <si>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</si>
  <si>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</si>
  <si>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</si>
  <si>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</si>
  <si>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</si>
  <si>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</si>
  <si>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</si>
  <si>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</si>
  <si>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</si>
  <si>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</si>
  <si>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</si>
  <si>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</si>
  <si>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</si>
  <si>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</si>
  <si>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</si>
  <si>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</si>
  <si>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</si>
  <si>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</si>
  <si>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</si>
  <si>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</si>
  <si>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</si>
  <si>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</si>
  <si>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</si>
  <si>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</si>
  <si>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</si>
  <si>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</si>
  <si>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</si>
  <si>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</si>
  <si>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</si>
  <si>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</si>
  <si>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</si>
  <si>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</si>
  <si>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</si>
  <si>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</si>
  <si>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</si>
  <si>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</si>
  <si>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</si>
  <si>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</si>
  <si>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</si>
  <si>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</si>
  <si>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</si>
  <si>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</si>
  <si>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</si>
  <si>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</si>
  <si>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</si>
  <si>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</si>
  <si>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</si>
  <si>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</si>
  <si>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</si>
  <si>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</si>
  <si>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</si>
  <si>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</si>
  <si>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</si>
  <si>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</si>
  <si>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</si>
  <si>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</si>
  <si>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</si>
  <si>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</si>
  <si>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</si>
  <si>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</si>
  <si>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</si>
  <si>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</si>
  <si>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</si>
  <si>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</si>
  <si>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</si>
  <si>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</si>
  <si>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</si>
  <si>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</si>
  <si>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</si>
  <si>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</si>
  <si>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</si>
  <si>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</si>
  <si>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</si>
  <si>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</si>
  <si>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</si>
  <si>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</si>
  <si>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</si>
  <si>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</si>
  <si>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</si>
  <si>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</si>
  <si>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</si>
  <si>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</si>
  <si>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</si>
  <si>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</si>
  <si>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</si>
  <si>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</si>
  <si>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</si>
  <si>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</si>
  <si>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</si>
  <si>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</si>
  <si>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</si>
  <si>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</si>
  <si>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</si>
  <si>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</si>
  <si>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</si>
  <si>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</si>
  <si>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</si>
  <si>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</si>
  <si>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</si>
  <si>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</si>
  <si>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</si>
  <si>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</si>
  <si>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</si>
  <si>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</si>
  <si>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</si>
  <si>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</si>
  <si>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</si>
  <si>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</si>
  <si>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</si>
  <si>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</si>
  <si>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</si>
  <si>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</si>
  <si>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</si>
  <si>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</si>
  <si>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</si>
  <si>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</si>
  <si>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</si>
  <si>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</si>
  <si>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</si>
  <si>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</si>
  <si>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</si>
  <si>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</si>
  <si>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</si>
  <si>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</si>
  <si>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</si>
  <si>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</si>
  <si>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</si>
  <si>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</si>
  <si>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</si>
  <si>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</si>
  <si>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</si>
  <si>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</si>
  <si>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</si>
  <si>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</si>
  <si>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</si>
  <si>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</si>
  <si>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</si>
  <si>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</si>
  <si>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</si>
  <si>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</si>
  <si>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</si>
  <si>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</si>
  <si>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</si>
  <si>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</si>
  <si>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</si>
  <si>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</si>
  <si>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</si>
  <si>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</si>
  <si>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</si>
  <si>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</si>
  <si>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</si>
  <si>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</si>
  <si>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</si>
  <si>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</si>
  <si>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</si>
  <si>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</si>
  <si>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</si>
  <si>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</si>
  <si>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</si>
  <si>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</si>
  <si>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</si>
  <si>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</si>
  <si>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</si>
  <si>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</si>
  <si>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</si>
  <si>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</si>
  <si>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</si>
  <si>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</si>
  <si>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</si>
  <si>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</si>
  <si>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</si>
  <si>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</si>
  <si>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</si>
  <si>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</si>
  <si>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</si>
  <si>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</si>
  <si>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</si>
  <si>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</si>
  <si>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</si>
  <si>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</si>
  <si>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</si>
  <si>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</si>
  <si>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</si>
  <si>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</si>
  <si>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</si>
  <si>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</si>
  <si>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</si>
  <si>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</si>
  <si>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</si>
  <si>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</si>
  <si>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</si>
  <si>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</si>
  <si>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</si>
  <si>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</si>
  <si>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</si>
  <si>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</si>
  <si>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</si>
  <si>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</si>
  <si>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</si>
  <si>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</si>
  <si>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</si>
  <si>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</si>
  <si>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</si>
  <si>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</si>
  <si>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</si>
  <si>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</si>
  <si>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</si>
  <si>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</si>
  <si>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</si>
  <si>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</si>
  <si>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</si>
  <si>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</si>
  <si>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</si>
  <si>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</si>
  <si>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</si>
  <si>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</si>
  <si>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</si>
  <si>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</si>
  <si>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</si>
  <si>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</si>
  <si>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</si>
  <si>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</si>
  <si>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</si>
  <si>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</si>
  <si>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</si>
  <si>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</si>
  <si>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</si>
  <si>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</si>
  <si>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</si>
  <si>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</si>
  <si>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</si>
  <si>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</si>
  <si>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</si>
  <si>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</si>
  <si>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</si>
  <si>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</si>
  <si>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</si>
  <si>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</si>
  <si>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</si>
  <si>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</si>
  <si>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</si>
  <si>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</si>
  <si>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</si>
  <si>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</si>
  <si>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</si>
  <si>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</si>
  <si>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</si>
  <si>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</si>
  <si>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</si>
  <si>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</si>
  <si>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</si>
  <si>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</si>
  <si>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</si>
  <si>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</si>
  <si>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</si>
  <si>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</si>
  <si>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</si>
  <si>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</si>
  <si>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</si>
  <si>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</si>
  <si>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</si>
  <si>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</si>
  <si>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</si>
  <si>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</si>
  <si>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</si>
  <si>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</si>
  <si>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</si>
  <si>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</si>
  <si>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</si>
  <si>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</si>
  <si>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</si>
  <si>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</si>
  <si>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</si>
  <si>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</si>
  <si>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</si>
  <si>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</si>
  <si>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</si>
  <si>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</si>
  <si>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</si>
  <si>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</si>
  <si>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</si>
  <si>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</si>
  <si>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</si>
  <si>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</si>
  <si>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</si>
  <si>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</si>
  <si>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</si>
  <si>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</si>
  <si>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</si>
  <si>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</si>
  <si>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</si>
  <si>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</si>
  <si>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</si>
  <si>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</si>
  <si>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</si>
  <si>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</si>
  <si>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</si>
  <si>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</si>
  <si>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</si>
  <si>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</si>
  <si>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</si>
  <si>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</si>
  <si>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</si>
  <si>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</si>
  <si>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</si>
  <si>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</si>
  <si>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</si>
  <si>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</si>
  <si>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</si>
  <si>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</si>
  <si>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</si>
  <si>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</si>
  <si>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</si>
  <si>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</si>
  <si>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</si>
  <si>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</si>
  <si>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</si>
  <si>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</si>
  <si>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</si>
  <si>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</si>
  <si>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</si>
  <si>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</si>
  <si>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</si>
  <si>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</si>
  <si>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</si>
  <si>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</si>
  <si>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</si>
  <si>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</si>
  <si>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</si>
  <si>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</si>
  <si>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</si>
  <si>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</si>
  <si>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</si>
  <si>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</si>
  <si>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</si>
  <si>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</si>
  <si>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</si>
  <si>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</si>
  <si>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</si>
  <si>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</si>
  <si>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</si>
  <si>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</si>
  <si>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</si>
  <si>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</si>
  <si>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</si>
  <si>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</si>
  <si>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</si>
  <si>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</si>
  <si>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</si>
  <si>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</si>
  <si>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</si>
  <si>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</si>
  <si>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</si>
  <si>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</si>
  <si>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</si>
  <si>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</si>
  <si>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</si>
  <si>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</si>
  <si>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</si>
  <si>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</si>
  <si>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</si>
  <si>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</si>
  <si>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</si>
  <si>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</si>
  <si>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</si>
  <si>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</si>
  <si>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</si>
  <si>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</si>
  <si>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</si>
  <si>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</si>
  <si>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</si>
  <si>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</si>
  <si>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</si>
  <si>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</si>
  <si>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</si>
  <si>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</si>
  <si>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</si>
  <si>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</si>
  <si>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</si>
  <si>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</si>
  <si>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</si>
  <si>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</si>
  <si>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</si>
  <si>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</si>
  <si>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</si>
  <si>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</si>
  <si>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</si>
  <si>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</si>
  <si>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</si>
  <si>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</si>
  <si>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</si>
  <si>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</si>
  <si>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</si>
  <si>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</si>
  <si>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</si>
  <si>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</si>
  <si>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</si>
  <si>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</si>
  <si>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</si>
  <si>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</si>
  <si>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</si>
  <si>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</si>
  <si>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</si>
  <si>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</si>
  <si>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</si>
  <si>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</si>
  <si>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</si>
  <si>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</si>
  <si>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</si>
  <si>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</si>
  <si>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</si>
  <si>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</si>
  <si>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</si>
  <si>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</si>
  <si>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</si>
  <si>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</si>
  <si>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</si>
  <si>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</si>
  <si>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</si>
  <si>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</si>
  <si>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</si>
  <si>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</si>
  <si>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</si>
  <si>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</si>
  <si>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</si>
  <si>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</si>
  <si>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</si>
  <si>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</si>
  <si>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</si>
  <si>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</si>
  <si>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</si>
  <si>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</si>
  <si>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</si>
  <si>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</si>
  <si>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</si>
  <si>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</si>
  <si>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</si>
  <si>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</si>
  <si>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</si>
  <si>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</si>
  <si>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</si>
  <si>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</si>
  <si>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</si>
  <si>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</si>
  <si>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</si>
  <si>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</si>
  <si>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</si>
  <si>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</si>
  <si>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</si>
  <si>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</si>
  <si>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</si>
  <si>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</si>
  <si>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</si>
  <si>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</si>
  <si>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</si>
  <si>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</si>
  <si>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</si>
  <si>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</si>
  <si>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</si>
  <si>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</si>
  <si>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</si>
  <si>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</si>
  <si>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</si>
  <si>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</si>
  <si>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</si>
  <si>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</si>
  <si>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</si>
  <si>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</si>
  <si>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</si>
  <si>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</si>
  <si>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</si>
  <si>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</si>
  <si>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</si>
  <si>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</si>
  <si>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</si>
  <si>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</si>
  <si>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</si>
  <si>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</si>
  <si>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</si>
  <si>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</si>
  <si>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</si>
  <si>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</si>
  <si>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</si>
  <si>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</si>
  <si>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</si>
  <si>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</si>
  <si>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</si>
  <si>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</si>
  <si>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</si>
  <si>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</si>
  <si>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</si>
  <si>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</si>
  <si>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</si>
  <si>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</si>
  <si>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</si>
  <si>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</si>
  <si>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</si>
  <si>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</si>
  <si>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</si>
  <si>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</si>
  <si>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</si>
  <si>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</si>
  <si>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</si>
  <si>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</si>
  <si>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</si>
  <si>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</si>
  <si>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</si>
  <si>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</si>
  <si>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</si>
  <si>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</si>
  <si>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</si>
  <si>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</si>
  <si>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</si>
  <si>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</si>
  <si>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</si>
  <si>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</si>
  <si>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</si>
  <si>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</si>
  <si>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</si>
  <si>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</si>
  <si>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</si>
  <si>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</si>
  <si>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</si>
  <si>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</si>
  <si>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</si>
  <si>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</si>
  <si>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</si>
  <si>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</si>
  <si>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</si>
  <si>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</si>
  <si>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</si>
  <si>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</si>
  <si>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</si>
  <si>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</si>
  <si>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</si>
  <si>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</si>
  <si>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</si>
  <si>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</si>
  <si>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</si>
  <si>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</si>
  <si>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</si>
  <si>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</si>
  <si>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</si>
  <si>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</si>
  <si>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</si>
  <si>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</si>
  <si>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</si>
  <si>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</si>
  <si>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</si>
  <si>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</si>
  <si>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</si>
  <si>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</si>
  <si>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</si>
  <si>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</si>
  <si>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</si>
  <si>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</si>
  <si>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</si>
  <si>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</si>
  <si>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</si>
  <si>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</si>
  <si>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</si>
  <si>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</si>
  <si>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</si>
  <si>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</si>
  <si>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</si>
  <si>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</si>
  <si>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</si>
  <si>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</si>
  <si>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</si>
  <si>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</si>
  <si>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</si>
  <si>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</si>
  <si>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</si>
  <si>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</si>
  <si>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</si>
  <si>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</si>
  <si>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</si>
  <si>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</si>
  <si>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</si>
  <si>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</si>
  <si>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</si>
  <si>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</si>
  <si>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</si>
  <si>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</si>
  <si>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</si>
  <si>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</si>
  <si>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</si>
  <si>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</si>
  <si>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</si>
  <si>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</si>
  <si>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</si>
  <si>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</si>
  <si>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</si>
  <si>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</si>
  <si>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</si>
  <si>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</si>
  <si>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</si>
  <si>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</si>
  <si>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</si>
  <si>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</si>
  <si>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</si>
  <si>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</si>
  <si>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</si>
  <si>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</si>
  <si>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</si>
  <si>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</si>
  <si>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</si>
  <si>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</si>
  <si>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</si>
  <si>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</si>
  <si>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</si>
  <si>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</si>
  <si>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</si>
  <si>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</si>
  <si>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</si>
  <si>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</si>
  <si>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</si>
  <si>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</si>
  <si>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</si>
  <si>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</si>
  <si>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</si>
  <si>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</si>
  <si>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</si>
  <si>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</si>
  <si>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</si>
  <si>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</si>
  <si>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</si>
  <si>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</si>
  <si>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</si>
  <si>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</si>
  <si>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</si>
  <si>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</si>
  <si>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</si>
  <si>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</si>
  <si>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</si>
  <si>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</si>
  <si>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</si>
  <si>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</si>
  <si>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</si>
  <si>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</si>
  <si>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</si>
  <si>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</si>
  <si>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</si>
  <si>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</si>
  <si>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</si>
  <si>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</si>
  <si>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</si>
  <si>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</si>
  <si>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</si>
  <si>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</si>
  <si>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</si>
  <si>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</si>
  <si>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</si>
  <si>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</si>
  <si>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</si>
  <si>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</si>
  <si>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</si>
  <si>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</si>
  <si>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</si>
  <si>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</si>
  <si>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</si>
  <si>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</si>
  <si>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</si>
  <si>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</si>
  <si>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</si>
  <si>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</si>
  <si>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</si>
  <si>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</si>
  <si>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</si>
  <si>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</si>
  <si>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</si>
  <si>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</si>
  <si>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</si>
  <si>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</si>
  <si>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</si>
  <si>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</si>
  <si>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</si>
  <si>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</si>
  <si>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</si>
  <si>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</si>
  <si>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</si>
  <si>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</si>
  <si>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</si>
  <si>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</si>
  <si>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</si>
  <si>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</si>
  <si>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</si>
  <si>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</si>
  <si>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</si>
  <si>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</si>
  <si>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</si>
  <si>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</si>
  <si>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</si>
  <si>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</si>
  <si>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</si>
  <si>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</si>
  <si>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</si>
  <si>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</si>
  <si>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</si>
  <si>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</si>
  <si>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</si>
  <si>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</si>
  <si>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</si>
  <si>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</si>
  <si>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</si>
  <si>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</si>
  <si>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</si>
  <si>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</si>
  <si>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</si>
  <si>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</si>
  <si>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</si>
  <si>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</si>
  <si>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</si>
  <si>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</si>
  <si>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</si>
  <si>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</si>
  <si>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</si>
  <si>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</si>
  <si>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</si>
  <si>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</si>
  <si>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</si>
  <si>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</si>
  <si>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</si>
  <si>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</si>
  <si>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</si>
  <si>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</si>
  <si>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</si>
  <si>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</si>
  <si>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</si>
  <si>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</si>
  <si>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</si>
  <si>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</si>
  <si>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</si>
  <si>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</si>
  <si>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</si>
  <si>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</si>
  <si>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</si>
  <si>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</si>
  <si>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</si>
  <si>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</si>
  <si>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</si>
  <si>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</si>
  <si>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</si>
  <si>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</si>
  <si>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</si>
  <si>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</si>
  <si>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</si>
  <si>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</si>
  <si>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</si>
  <si>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</si>
  <si>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</si>
  <si>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</si>
  <si>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</si>
  <si>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</si>
  <si>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</si>
  <si>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</si>
  <si>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</si>
  <si>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</si>
  <si>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</si>
  <si>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</si>
  <si>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</si>
  <si>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</si>
  <si>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</si>
  <si>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</si>
  <si>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</si>
  <si>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</si>
  <si>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</si>
  <si>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</si>
  <si>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</si>
  <si>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</si>
  <si>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</si>
  <si>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</si>
  <si>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</si>
  <si>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</si>
  <si>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</si>
  <si>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</si>
  <si>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</si>
  <si>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</si>
  <si>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</si>
  <si>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</si>
  <si>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</si>
  <si>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</si>
  <si>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</si>
  <si>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</si>
  <si>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</si>
  <si>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</si>
  <si>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</si>
  <si>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</si>
  <si>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</si>
  <si>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</si>
  <si>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</si>
  <si>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</si>
  <si>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</si>
  <si>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</si>
  <si>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</si>
  <si>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</si>
  <si>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</si>
  <si>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</si>
  <si>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</si>
  <si>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</si>
  <si>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</si>
  <si>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</si>
  <si>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</si>
  <si>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</si>
  <si>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</si>
  <si>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</si>
  <si>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</si>
  <si>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</si>
  <si>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</si>
  <si>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</si>
  <si>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</si>
  <si>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</si>
  <si>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</si>
  <si>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</si>
  <si>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</si>
  <si>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</si>
  <si>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</si>
  <si>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</si>
  <si>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</si>
  <si>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</si>
  <si>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</si>
  <si>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</si>
  <si>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</si>
  <si>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</si>
  <si>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</si>
  <si>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</si>
  <si>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</si>
  <si>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</si>
  <si>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</si>
  <si>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</si>
  <si>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</si>
  <si>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</si>
  <si>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</si>
  <si>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</si>
  <si>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</si>
  <si>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</si>
  <si>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</si>
  <si>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</si>
  <si>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</si>
  <si>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</si>
  <si>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</si>
  <si>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</si>
  <si>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</si>
  <si>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</si>
  <si>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</si>
  <si>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</si>
  <si>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</si>
  <si>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</si>
  <si>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</si>
  <si>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</si>
  <si>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</si>
  <si>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</si>
  <si>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</si>
  <si>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</si>
  <si>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</si>
  <si>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</si>
  <si>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</si>
  <si>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</si>
  <si>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</si>
  <si>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</si>
  <si>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</si>
  <si>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</si>
  <si>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</si>
  <si>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</si>
  <si>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</si>
  <si>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</si>
  <si>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</si>
  <si>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</si>
  <si>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</si>
  <si>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</si>
  <si>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</si>
  <si>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</si>
  <si>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</si>
  <si>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</si>
  <si>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</si>
  <si>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</si>
  <si>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</si>
  <si>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</si>
  <si>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</si>
  <si>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</si>
  <si>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</si>
  <si>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</si>
  <si>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</si>
  <si>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</si>
  <si>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</si>
  <si>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</si>
  <si>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</si>
  <si>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</si>
  <si>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</si>
  <si>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</si>
  <si>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</si>
  <si>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</si>
  <si>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</si>
  <si>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</si>
  <si>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</si>
  <si>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</si>
  <si>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</si>
  <si>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</si>
  <si>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</si>
  <si>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</si>
  <si>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</si>
  <si>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</si>
  <si>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</si>
  <si>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</si>
  <si>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</si>
  <si>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</si>
  <si>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</si>
  <si>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</si>
  <si>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</si>
  <si>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</si>
  <si>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</si>
  <si>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</si>
  <si>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</si>
  <si>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</si>
  <si>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</si>
  <si>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</si>
  <si>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</si>
  <si>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</si>
  <si>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</si>
  <si>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</si>
  <si>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</si>
  <si>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</si>
  <si>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</si>
  <si>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</si>
  <si>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</si>
  <si>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</si>
  <si>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</si>
  <si>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</si>
  <si>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</si>
  <si>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</si>
  <si>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</si>
  <si>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</si>
  <si>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</si>
  <si>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</si>
  <si>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</si>
  <si>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</si>
  <si>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</si>
  <si>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</si>
  <si>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</si>
  <si>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</si>
  <si>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</si>
  <si>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</si>
  <si>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</si>
  <si>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</si>
  <si>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</si>
  <si>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</si>
  <si>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</si>
  <si>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</si>
  <si>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</si>
  <si>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</si>
  <si>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</si>
  <si>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</si>
  <si>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</si>
  <si>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</si>
  <si>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</si>
  <si>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</si>
  <si>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</si>
  <si>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</si>
  <si>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</si>
  <si>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</si>
  <si>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</si>
  <si>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</si>
  <si>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</si>
  <si>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</si>
  <si>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</si>
  <si>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</si>
  <si>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</si>
  <si>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</si>
  <si>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</si>
  <si>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</si>
  <si>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</si>
  <si>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</si>
  <si>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</si>
  <si>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</si>
  <si>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</si>
  <si>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</si>
  <si>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</si>
  <si>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</si>
  <si>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</si>
  <si>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</si>
  <si>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</si>
  <si>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</si>
  <si>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</si>
  <si>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</si>
  <si>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</si>
  <si>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</si>
  <si>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</si>
  <si>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</si>
  <si>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</si>
  <si>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</si>
  <si>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</si>
  <si>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</si>
  <si>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</si>
  <si>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</si>
  <si>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</si>
  <si>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</si>
  <si>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</si>
  <si>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</si>
  <si>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</si>
  <si>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</si>
  <si>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</si>
  <si>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</si>
  <si>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</si>
  <si>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</si>
  <si>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</si>
  <si>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</si>
  <si>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</si>
  <si>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</si>
  <si>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</si>
  <si>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</si>
  <si>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</si>
  <si>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</si>
  <si>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</si>
  <si>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</si>
  <si>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</si>
  <si>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</si>
  <si>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</si>
  <si>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</si>
  <si>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</si>
  <si>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</si>
  <si>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</si>
  <si>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</si>
  <si>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</si>
  <si>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</si>
  <si>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</si>
  <si>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</si>
  <si>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</si>
  <si>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</si>
  <si>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</si>
  <si>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</si>
  <si>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</si>
  <si>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</si>
  <si>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</si>
  <si>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</si>
  <si>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</si>
  <si>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</si>
  <si>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</si>
  <si>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</si>
  <si>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</si>
  <si>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</si>
  <si>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</si>
  <si>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</si>
  <si>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</si>
  <si>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</si>
  <si>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</si>
  <si>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</si>
  <si>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</si>
  <si>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</si>
  <si>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</si>
  <si>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</si>
  <si>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</si>
  <si>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</si>
  <si>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</si>
  <si>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</si>
  <si>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</si>
  <si>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</si>
  <si>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</si>
  <si>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</si>
  <si>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</si>
  <si>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</si>
  <si>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</si>
  <si>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</si>
  <si>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</si>
  <si>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</si>
  <si>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</si>
  <si>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</si>
  <si>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</si>
  <si>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</si>
  <si>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</si>
  <si>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</si>
  <si>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</si>
  <si>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</si>
  <si>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</si>
  <si>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</si>
  <si>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</si>
  <si>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</si>
  <si>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</si>
  <si>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</si>
  <si>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</si>
  <si>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</si>
  <si>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</si>
  <si>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</si>
  <si>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</si>
  <si>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</si>
  <si>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</si>
  <si>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</si>
  <si>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</si>
  <si>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</si>
  <si>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</si>
  <si>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</si>
  <si>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</si>
  <si>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</si>
  <si>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</si>
  <si>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</si>
  <si>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</si>
  <si>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</si>
  <si>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</si>
  <si>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</si>
  <si>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</si>
  <si>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</si>
  <si>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</si>
  <si>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</si>
  <si>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</si>
  <si>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</si>
  <si>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</si>
  <si>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</si>
  <si>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</si>
  <si>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</si>
  <si>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</si>
  <si>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</si>
  <si>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</si>
  <si>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</si>
  <si>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</si>
  <si>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</si>
  <si>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</si>
  <si>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</si>
  <si>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</si>
  <si>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</si>
  <si>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</si>
  <si>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</si>
  <si>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</si>
  <si>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</si>
  <si>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</si>
  <si>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</si>
  <si>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</si>
  <si>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</si>
  <si>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</si>
  <si>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</si>
  <si>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</si>
  <si>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</si>
  <si>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</si>
  <si>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</si>
  <si>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</si>
  <si>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</si>
  <si>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</si>
  <si>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</si>
  <si>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</si>
  <si>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</si>
  <si>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</si>
  <si>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</si>
  <si>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</si>
  <si>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</si>
  <si>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</si>
  <si>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</si>
  <si>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</si>
  <si>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</si>
  <si>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</si>
  <si>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</si>
  <si>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</si>
  <si>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</si>
  <si>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</si>
  <si>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</si>
  <si>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</si>
  <si>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</si>
  <si>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</si>
  <si>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</si>
  <si>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</si>
  <si>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</si>
  <si>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</si>
  <si>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</si>
  <si>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</si>
  <si>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</si>
  <si>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</si>
  <si>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</si>
  <si>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</si>
  <si>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</si>
  <si>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</si>
  <si>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</si>
  <si>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</si>
  <si>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</si>
  <si>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</si>
  <si>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</si>
  <si>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</si>
  <si>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</si>
  <si>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</si>
  <si>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</si>
  <si>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</si>
  <si>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</si>
  <si>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</si>
  <si>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</si>
  <si>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</si>
  <si>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</si>
  <si>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</si>
  <si>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</si>
  <si>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</si>
  <si>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</si>
  <si>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</si>
  <si>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</si>
  <si>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</si>
  <si>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</si>
  <si>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</si>
  <si>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</si>
  <si>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</si>
  <si>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</si>
  <si>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</si>
  <si>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</si>
  <si>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</si>
  <si>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</si>
  <si>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</si>
  <si>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</si>
  <si>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</si>
  <si>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</si>
  <si>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</si>
  <si>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</si>
  <si>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</si>
  <si>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</si>
  <si>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</si>
  <si>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</si>
  <si>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</si>
  <si>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</si>
  <si>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</si>
  <si>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</si>
  <si>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</si>
  <si>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</si>
  <si>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</si>
  <si>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</si>
  <si>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</si>
  <si>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</si>
  <si>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</si>
  <si>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</si>
  <si>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</si>
  <si>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</si>
  <si>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</si>
  <si>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</si>
  <si>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</si>
  <si>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</si>
  <si>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</si>
  <si>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</si>
  <si>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</si>
  <si>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</si>
  <si>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</si>
  <si>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</si>
  <si>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</si>
  <si>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</si>
  <si>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</si>
  <si>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</si>
  <si>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</si>
  <si>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</si>
  <si>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</si>
  <si>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</si>
  <si>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</si>
  <si>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</si>
  <si>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</si>
  <si>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</si>
  <si>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</si>
  <si>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</si>
  <si>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</si>
  <si>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</si>
  <si>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</si>
  <si>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</si>
  <si>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</si>
  <si>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</si>
  <si>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</si>
  <si>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</si>
  <si>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</si>
  <si>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</si>
  <si>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</si>
  <si>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</si>
  <si>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</si>
  <si>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</si>
  <si>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</si>
  <si>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</si>
  <si>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</si>
  <si>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</si>
  <si>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</si>
  <si>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</si>
  <si>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</si>
  <si>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</si>
  <si>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</si>
  <si>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</si>
  <si>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</si>
  <si>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</si>
  <si>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</si>
  <si>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</si>
  <si>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</si>
  <si>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</si>
  <si>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</si>
  <si>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</si>
  <si>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</si>
  <si>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</si>
  <si>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</si>
  <si>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</si>
  <si>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</si>
  <si>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</si>
  <si>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</si>
  <si>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</si>
  <si>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</si>
  <si>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</si>
  <si>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</si>
  <si>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</si>
  <si>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</si>
  <si>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</si>
  <si>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</si>
  <si>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</si>
  <si>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</si>
  <si>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</si>
  <si>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</si>
  <si>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</si>
  <si>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</si>
  <si>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</si>
  <si>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</si>
  <si>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</si>
  <si>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</si>
  <si>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</si>
  <si>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</si>
  <si>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</si>
  <si>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</si>
  <si>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</si>
  <si>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</si>
  <si>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</si>
  <si>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</si>
  <si>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</si>
  <si>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</si>
  <si>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</si>
  <si>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</si>
  <si>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</si>
  <si>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</si>
  <si>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</si>
  <si>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</si>
  <si>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</si>
  <si>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</si>
  <si>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</si>
  <si>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</si>
  <si>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</si>
  <si>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</si>
  <si>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</si>
  <si>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</si>
  <si>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</si>
  <si>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</si>
  <si>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</si>
  <si>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</si>
  <si>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</si>
  <si>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</si>
  <si>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</si>
  <si>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</si>
  <si>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</si>
  <si>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</si>
  <si>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</si>
  <si>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</si>
  <si>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</si>
  <si>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</si>
  <si>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</si>
  <si>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</si>
  <si>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</si>
  <si>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</si>
  <si>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</si>
  <si>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</si>
  <si>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</si>
  <si>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</si>
  <si>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</si>
  <si>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</si>
  <si>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</si>
  <si>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</si>
  <si>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</si>
  <si>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</si>
  <si>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</si>
  <si>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</si>
  <si>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</si>
  <si>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</si>
  <si>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</si>
  <si>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</si>
  <si>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</si>
  <si>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</si>
  <si>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</si>
  <si>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</si>
  <si>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</si>
  <si>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</si>
  <si>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</si>
  <si>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</si>
  <si>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</si>
  <si>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</si>
  <si>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</si>
  <si>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</si>
  <si>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</si>
  <si>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</si>
  <si>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</si>
  <si>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</si>
  <si>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</si>
  <si>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</si>
  <si>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</si>
  <si>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</si>
  <si>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</si>
  <si>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</si>
  <si>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</si>
  <si>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</si>
  <si>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</si>
  <si>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</si>
  <si>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</si>
  <si>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</si>
  <si>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</si>
  <si>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</si>
  <si>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</si>
  <si>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</si>
  <si>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</si>
  <si>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</si>
  <si>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</si>
  <si>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</si>
  <si>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</si>
  <si>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</si>
  <si>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</si>
  <si>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</si>
  <si>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</si>
  <si>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</si>
  <si>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</si>
  <si>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</si>
  <si>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</si>
  <si>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</si>
  <si>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</si>
  <si>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</si>
  <si>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</si>
  <si>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</si>
  <si>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</si>
  <si>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</si>
  <si>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</si>
  <si>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</si>
  <si>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</si>
  <si>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</si>
  <si>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</si>
  <si>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</si>
  <si>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</si>
  <si>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</si>
  <si>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</si>
  <si>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</si>
  <si>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</si>
  <si>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</si>
  <si>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</si>
  <si>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</si>
  <si>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</si>
  <si>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</si>
  <si>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</si>
  <si>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</si>
  <si>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</si>
  <si>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</si>
  <si>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</si>
  <si>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</si>
  <si>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</si>
  <si>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</si>
  <si>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</si>
  <si>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</si>
  <si>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</si>
  <si>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</si>
  <si>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</si>
  <si>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</si>
  <si>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</si>
  <si>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</si>
  <si>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</si>
  <si>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</si>
  <si>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</si>
  <si>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</si>
  <si>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</si>
  <si>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</si>
  <si>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</si>
  <si>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</si>
  <si>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</si>
  <si>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</si>
  <si>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</si>
  <si>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</si>
  <si>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</si>
  <si>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</si>
  <si>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</si>
  <si>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</si>
  <si>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</si>
  <si>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</si>
  <si>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</si>
  <si>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</si>
  <si>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</si>
  <si>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</si>
  <si>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</si>
  <si>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</si>
  <si>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</si>
  <si>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</si>
  <si>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</si>
  <si>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</si>
  <si>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</si>
  <si>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</si>
  <si>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</si>
  <si>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</si>
  <si>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</si>
  <si>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</si>
  <si>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</si>
  <si>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</si>
  <si>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</si>
  <si>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</si>
  <si>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</si>
  <si>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</si>
  <si>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</si>
  <si>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</si>
  <si>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</si>
  <si>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</si>
  <si>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</si>
  <si>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</si>
  <si>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</si>
  <si>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</si>
  <si>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</si>
  <si>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</si>
  <si>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</si>
  <si>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</si>
  <si>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</si>
  <si>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</si>
  <si>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</si>
  <si>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</si>
  <si>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</si>
  <si>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</si>
  <si>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</si>
  <si>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</si>
  <si>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</si>
  <si>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</si>
  <si>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</si>
  <si>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</si>
  <si>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</si>
  <si>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</si>
  <si>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</si>
  <si>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</si>
  <si>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</si>
  <si>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</si>
  <si>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</si>
  <si>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</si>
  <si>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</si>
  <si>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</si>
  <si>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</si>
  <si>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</si>
  <si>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</si>
  <si>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</si>
  <si>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</si>
  <si>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</si>
  <si>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</si>
  <si>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</si>
  <si>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</si>
  <si>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</si>
  <si>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</si>
  <si>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</si>
  <si>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</si>
  <si>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</si>
  <si>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</si>
  <si>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</si>
  <si>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</si>
  <si>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</si>
  <si>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</si>
  <si>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</si>
  <si>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</si>
  <si>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</si>
  <si>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</si>
  <si>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</si>
  <si>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</si>
  <si>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</si>
  <si>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</si>
  <si>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</si>
  <si>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</si>
  <si>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</si>
  <si>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</si>
  <si>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</si>
  <si>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</si>
  <si>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</si>
  <si>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</si>
  <si>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</si>
  <si>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</si>
  <si>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</si>
  <si>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</si>
  <si>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</si>
  <si>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</si>
  <si>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</si>
  <si>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</si>
  <si>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</si>
  <si>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</si>
  <si>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</si>
  <si>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</si>
  <si>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</si>
  <si>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</si>
  <si>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</si>
  <si>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</si>
  <si>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</si>
  <si>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</si>
  <si>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</si>
  <si>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</si>
  <si>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</si>
  <si>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</si>
  <si>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</si>
  <si>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</si>
  <si>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</si>
  <si>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</si>
  <si>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</si>
  <si>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</si>
  <si>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</si>
  <si>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</si>
  <si>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</si>
  <si>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</si>
  <si>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</si>
  <si>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</si>
  <si>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</si>
  <si>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</si>
  <si>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</si>
  <si>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</si>
  <si>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</si>
  <si>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</si>
  <si>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</si>
  <si>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</si>
  <si>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</si>
  <si>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</si>
  <si>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</si>
  <si>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</si>
  <si>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</si>
  <si>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</si>
  <si>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</si>
  <si>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</si>
  <si>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</si>
  <si>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</si>
  <si>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</si>
  <si>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</si>
  <si>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</si>
  <si>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</si>
  <si>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</si>
  <si>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</si>
  <si>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</si>
  <si>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</si>
  <si>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</si>
  <si>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</si>
  <si>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</si>
  <si>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</si>
  <si>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</si>
  <si>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</si>
  <si>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</si>
  <si>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</si>
  <si>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</si>
  <si>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</si>
  <si>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</si>
  <si>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</si>
  <si>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</si>
  <si>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</si>
  <si>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</si>
  <si>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</si>
  <si>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</si>
  <si>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</si>
  <si>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</si>
  <si>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</si>
  <si>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</si>
  <si>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</si>
  <si>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</si>
  <si>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</si>
  <si>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</si>
  <si>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</si>
  <si>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</si>
  <si>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</si>
  <si>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</si>
  <si>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</si>
  <si>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</si>
  <si>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</si>
  <si>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</si>
  <si>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</si>
  <si>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</si>
  <si>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</si>
  <si>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</si>
  <si>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</si>
  <si>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</si>
  <si>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</si>
  <si>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</si>
  <si>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</si>
  <si>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</si>
  <si>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</si>
  <si>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</si>
  <si>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</si>
  <si>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</si>
  <si>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</si>
  <si>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</si>
  <si>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</si>
  <si>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</si>
  <si>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</si>
  <si>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</si>
  <si>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</si>
  <si>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</si>
  <si>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</si>
  <si>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</si>
  <si>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</si>
  <si>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</si>
  <si>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</si>
  <si>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</si>
  <si>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</si>
  <si>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</si>
  <si>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</si>
  <si>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</si>
  <si>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</si>
  <si>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</si>
  <si>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</si>
  <si>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</si>
  <si>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</si>
  <si>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</si>
  <si>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</si>
  <si>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</si>
  <si>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</si>
  <si>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</si>
  <si>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</si>
  <si>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</si>
  <si>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</si>
  <si>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</si>
  <si>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</si>
  <si>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</si>
  <si>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</si>
  <si>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</si>
  <si>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</si>
  <si>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</si>
  <si>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</si>
  <si>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</si>
  <si>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</si>
  <si>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</si>
  <si>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</si>
  <si>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</si>
  <si>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</si>
  <si>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</si>
  <si>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</si>
  <si>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</si>
  <si>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</si>
  <si>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</si>
  <si>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</si>
  <si>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</si>
  <si>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</si>
  <si>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</si>
  <si>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</si>
  <si>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</si>
  <si>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</si>
  <si>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</si>
  <si>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</si>
  <si>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</si>
  <si>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</si>
  <si>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</si>
  <si>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</si>
  <si>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</si>
  <si>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</si>
  <si>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</si>
  <si>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</si>
  <si>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</si>
  <si>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</si>
  <si>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</si>
  <si>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</si>
  <si>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</si>
  <si>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</si>
  <si>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</si>
  <si>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</si>
  <si>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</si>
  <si>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</si>
  <si>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</si>
  <si>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</si>
  <si>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</si>
  <si>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</si>
  <si>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</si>
  <si>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</si>
  <si>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</si>
  <si>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</si>
  <si>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</si>
  <si>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</si>
  <si>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</si>
  <si>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</si>
  <si>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</si>
  <si>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</si>
  <si>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</si>
  <si>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</si>
  <si>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</si>
  <si>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</si>
  <si>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</si>
  <si>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</si>
  <si>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</si>
  <si>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</si>
  <si>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</si>
  <si>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</si>
  <si>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</si>
  <si>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</si>
  <si>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</si>
  <si>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</si>
  <si>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</si>
  <si>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</si>
  <si>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</si>
  <si>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</si>
  <si>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</si>
  <si>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</si>
  <si>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</si>
  <si>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</si>
  <si>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</si>
  <si>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</si>
  <si>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</si>
  <si>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</si>
  <si>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</si>
  <si>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</si>
  <si>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</si>
  <si>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</si>
  <si>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</si>
  <si>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</si>
  <si>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</si>
  <si>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</si>
  <si>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</si>
  <si>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</si>
  <si>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</si>
  <si>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</si>
  <si>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</si>
  <si>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</si>
  <si>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</si>
  <si>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</si>
  <si>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</si>
  <si>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</si>
  <si>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</si>
  <si>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</si>
  <si>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</si>
  <si>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</si>
  <si>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</si>
  <si>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</si>
  <si>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</si>
  <si>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</si>
  <si>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</si>
  <si>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</si>
  <si>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</si>
  <si>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</si>
  <si>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</si>
  <si>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</si>
  <si>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</si>
  <si>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</si>
  <si>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</si>
  <si>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</si>
  <si>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</si>
  <si>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</si>
  <si>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</si>
  <si>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</si>
  <si>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</si>
  <si>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</si>
  <si>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</si>
  <si>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</si>
  <si>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</si>
  <si>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</si>
  <si>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</si>
  <si>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</si>
  <si>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</si>
  <si>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</si>
  <si>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</si>
  <si>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</si>
  <si>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</si>
  <si>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</si>
  <si>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</si>
  <si>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</si>
  <si>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</si>
  <si>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</si>
  <si>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</si>
  <si>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</si>
  <si>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</si>
  <si>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</si>
  <si>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</si>
  <si>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</si>
  <si>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</si>
  <si>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</si>
  <si>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</si>
  <si>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</si>
  <si>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</si>
  <si>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</si>
  <si>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</si>
  <si>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</si>
  <si>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</si>
  <si>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</si>
  <si>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</si>
  <si>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</si>
  <si>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</si>
  <si>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</si>
  <si>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</si>
  <si>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</si>
  <si>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</si>
  <si>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</si>
  <si>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</si>
  <si>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</si>
  <si>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</si>
  <si>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</si>
  <si>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</si>
  <si>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</si>
  <si>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</si>
  <si>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</si>
  <si>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</si>
  <si>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</si>
  <si>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</si>
  <si>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</si>
  <si>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</si>
  <si>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</si>
  <si>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</si>
  <si>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</si>
  <si>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</si>
  <si>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</si>
  <si>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</si>
  <si>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</si>
  <si>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</si>
  <si>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</si>
  <si>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</si>
  <si>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</si>
  <si>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</si>
  <si>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</si>
  <si>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</si>
  <si>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</si>
  <si>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</si>
  <si>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</si>
  <si>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</si>
  <si>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</si>
  <si>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</si>
  <si>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</si>
  <si>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</si>
  <si>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</si>
  <si>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</si>
  <si>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</si>
  <si>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</si>
  <si>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</si>
  <si>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</si>
  <si>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</si>
  <si>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</si>
  <si>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</si>
  <si>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</si>
  <si>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</si>
  <si>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</si>
  <si>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</si>
  <si>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</si>
  <si>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</si>
  <si>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</si>
  <si>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</si>
  <si>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</si>
  <si>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</si>
  <si>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</si>
  <si>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</si>
  <si>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</si>
  <si>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</si>
  <si>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</si>
  <si>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</si>
  <si>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</si>
  <si>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</si>
  <si>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</si>
  <si>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</si>
  <si>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</si>
  <si>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</si>
  <si>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</si>
  <si>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</si>
  <si>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</si>
  <si>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</si>
  <si>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</si>
  <si>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</si>
  <si>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</si>
  <si>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</si>
  <si>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</si>
  <si>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</si>
  <si>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</si>
  <si>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</si>
  <si>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</si>
  <si>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</si>
  <si>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</si>
  <si>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</si>
  <si>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</si>
  <si>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</si>
  <si>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</si>
  <si>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</si>
  <si>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</si>
  <si>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</si>
  <si>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</si>
  <si>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</si>
  <si>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</si>
  <si>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</si>
  <si>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</si>
  <si>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</si>
  <si>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</si>
  <si>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</si>
  <si>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</si>
  <si>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</si>
  <si>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</si>
  <si>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</si>
  <si>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</si>
  <si>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</si>
  <si>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</si>
  <si>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</si>
  <si>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</si>
  <si>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</si>
  <si>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</si>
  <si>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</si>
  <si>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</si>
  <si>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</si>
  <si>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</si>
  <si>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</si>
  <si>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</si>
  <si>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</si>
  <si>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</si>
  <si>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</si>
  <si>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</si>
  <si>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</si>
  <si>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</si>
  <si>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</si>
  <si>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</si>
  <si>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</si>
  <si>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</si>
  <si>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</si>
  <si>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</si>
  <si>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</si>
  <si>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</si>
  <si>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</si>
  <si>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</si>
  <si>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</si>
  <si>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</si>
  <si>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</si>
  <si>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</si>
  <si>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</si>
  <si>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</si>
  <si>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</si>
  <si>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</si>
  <si>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</si>
  <si>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</si>
  <si>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</si>
  <si>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</si>
  <si>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</si>
  <si>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</si>
  <si>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</si>
  <si>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</si>
  <si>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</si>
  <si>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</si>
  <si>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</si>
  <si>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</si>
  <si>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</si>
  <si>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</si>
  <si>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</si>
  <si>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</si>
  <si>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</si>
  <si>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</si>
  <si>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</si>
  <si>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</si>
  <si>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</si>
  <si>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</si>
  <si>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</si>
  <si>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</si>
  <si>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</si>
  <si>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</si>
  <si>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</si>
  <si>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</si>
  <si>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</si>
  <si>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</si>
  <si>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</si>
  <si>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</si>
  <si>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</si>
  <si>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</si>
  <si>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</si>
  <si>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</si>
  <si>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</si>
  <si>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</si>
  <si>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</si>
  <si>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</si>
  <si>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</si>
  <si>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</si>
  <si>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</si>
  <si>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</si>
  <si>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</si>
  <si>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</si>
  <si>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</si>
  <si>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</si>
  <si>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</si>
  <si>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</si>
  <si>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</si>
  <si>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</si>
  <si>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</si>
  <si>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</si>
  <si>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</si>
  <si>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</si>
  <si>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</si>
  <si>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</si>
  <si>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</si>
  <si>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</si>
  <si>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</si>
  <si>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</si>
  <si>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</si>
  <si>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</si>
  <si>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</si>
  <si>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</si>
  <si>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</si>
  <si>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</si>
  <si>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</si>
  <si>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</si>
  <si>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</si>
  <si>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</si>
  <si>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</si>
  <si>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</si>
  <si>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</si>
  <si>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</si>
  <si>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</si>
  <si>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</si>
  <si>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</si>
  <si>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</si>
  <si>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</si>
  <si>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</si>
  <si>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</si>
  <si>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</si>
  <si>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</si>
  <si>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</si>
  <si>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</si>
  <si>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</si>
  <si>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</si>
  <si>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</si>
  <si>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</si>
  <si>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</si>
  <si>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</si>
  <si>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</si>
  <si>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</si>
  <si>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</si>
  <si>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</si>
  <si>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</si>
  <si>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</si>
  <si>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</si>
  <si>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</si>
  <si>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</si>
  <si>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</si>
  <si>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</si>
  <si>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</si>
  <si>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</si>
  <si>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</si>
  <si>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</si>
  <si>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</si>
  <si>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</si>
  <si>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</si>
  <si>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</si>
  <si>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</si>
  <si>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</si>
  <si>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</si>
  <si>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</si>
  <si>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</si>
  <si>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</si>
  <si>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</si>
  <si>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</si>
  <si>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</si>
  <si>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</si>
  <si>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</si>
  <si>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</si>
  <si>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</si>
  <si>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</si>
  <si>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</si>
  <si>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</si>
  <si>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</si>
  <si>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</si>
  <si>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</si>
  <si>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</si>
  <si>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</si>
  <si>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</si>
  <si>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</si>
  <si>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</si>
  <si>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</si>
  <si>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</si>
  <si>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</si>
  <si>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</si>
  <si>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</si>
  <si>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</si>
  <si>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</si>
  <si>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</si>
  <si>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</si>
  <si>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</si>
  <si>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</si>
  <si>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</si>
  <si>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</si>
  <si>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</si>
  <si>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</si>
  <si>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</si>
  <si>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</si>
  <si>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</si>
  <si>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</si>
  <si>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</si>
  <si>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</si>
  <si>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</si>
  <si>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</si>
  <si>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</si>
  <si>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</si>
  <si>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</si>
  <si>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</si>
  <si>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</si>
  <si>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</si>
  <si>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</si>
  <si>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</si>
  <si>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</si>
  <si>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</si>
  <si>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</si>
  <si>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</si>
  <si>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</si>
  <si>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</si>
  <si>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</si>
  <si>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</si>
  <si>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</si>
  <si>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</si>
  <si>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</si>
  <si>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</si>
  <si>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</si>
  <si>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</si>
  <si>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</si>
  <si>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</si>
  <si>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</si>
  <si>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</si>
  <si>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</si>
  <si>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</si>
  <si>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</si>
  <si>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</si>
  <si>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</si>
  <si>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</si>
  <si>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</si>
  <si>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</si>
  <si>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</si>
  <si>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</si>
  <si>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</si>
  <si>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</si>
  <si>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</si>
  <si>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</si>
  <si>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</si>
  <si>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</si>
  <si>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</si>
  <si>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</si>
  <si>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</si>
  <si>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</si>
  <si>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</si>
  <si>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</si>
  <si>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</si>
  <si>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</si>
  <si>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</si>
  <si>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</si>
  <si>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</si>
  <si>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</si>
  <si>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</si>
  <si>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</si>
  <si>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</si>
  <si>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</si>
  <si>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</si>
  <si>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</si>
  <si>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</si>
  <si>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</si>
  <si>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</si>
  <si>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</si>
  <si>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</si>
  <si>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</si>
  <si>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</si>
  <si>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</si>
  <si>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</si>
  <si>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</si>
  <si>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</si>
  <si>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</si>
  <si>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</si>
  <si>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</si>
  <si>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</si>
  <si>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</si>
  <si>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</si>
  <si>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</si>
  <si>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</si>
  <si>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</si>
  <si>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</si>
  <si>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</si>
  <si>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</si>
  <si>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</si>
  <si>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</si>
  <si>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</si>
  <si>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</si>
  <si>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</si>
  <si>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</si>
  <si>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</si>
  <si>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</si>
  <si>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</si>
  <si>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</si>
  <si>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</si>
  <si>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</si>
  <si>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</si>
  <si>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</si>
  <si>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</si>
  <si>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</si>
  <si>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</si>
  <si>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</si>
  <si>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</si>
  <si>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</si>
  <si>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</si>
  <si>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</si>
  <si>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</si>
  <si>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</si>
  <si>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</si>
  <si>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</si>
  <si>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</si>
  <si>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</si>
  <si>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</si>
  <si>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</si>
  <si>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</si>
  <si>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</si>
  <si>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</si>
  <si>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</si>
  <si>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</si>
  <si>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</si>
  <si>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</si>
  <si>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</si>
  <si>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</si>
  <si>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</si>
  <si>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</si>
  <si>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</si>
  <si>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</si>
  <si>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</si>
  <si>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</si>
  <si>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</si>
  <si>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</si>
  <si>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</si>
  <si>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</si>
  <si>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</si>
  <si>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</si>
  <si>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</si>
  <si>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</si>
  <si>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</si>
  <si>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</si>
  <si>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</si>
  <si>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</si>
  <si>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</si>
  <si>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</si>
  <si>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</si>
  <si>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</si>
  <si>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</si>
  <si>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</si>
  <si>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</si>
  <si>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</si>
  <si>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</si>
  <si>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</si>
  <si>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</si>
  <si>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</si>
  <si>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</si>
  <si>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</si>
  <si>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</si>
  <si>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</si>
  <si>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</si>
  <si>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</si>
  <si>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</si>
  <si>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</si>
  <si>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</si>
  <si>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</si>
  <si>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</si>
  <si>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</si>
  <si>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</si>
  <si>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</si>
  <si>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</si>
  <si>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</si>
  <si>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</si>
  <si>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</si>
  <si>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</si>
  <si>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</si>
  <si>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</si>
  <si>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</si>
  <si>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</si>
  <si>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</si>
  <si>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</si>
  <si>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</si>
  <si>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</si>
  <si>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</si>
  <si>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</si>
  <si>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</si>
  <si>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</si>
  <si>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</si>
  <si>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</si>
  <si>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</si>
  <si>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</si>
  <si>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</si>
  <si>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</si>
  <si>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</si>
  <si>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</si>
  <si>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</si>
  <si>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</si>
  <si>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</si>
  <si>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</si>
  <si>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</si>
  <si>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</si>
  <si>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</si>
  <si>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</si>
  <si>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</si>
  <si>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</si>
  <si>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</si>
  <si>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</si>
  <si>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</si>
  <si>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</si>
  <si>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</si>
  <si>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</si>
  <si>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</si>
  <si>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</si>
  <si>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</si>
  <si>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</si>
  <si>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</si>
  <si>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</si>
  <si>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</si>
  <si>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</si>
  <si>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</si>
  <si>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</si>
  <si>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</si>
  <si>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</si>
  <si>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</si>
  <si>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</si>
  <si>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</si>
  <si>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</si>
  <si>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</si>
  <si>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</si>
  <si>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</si>
  <si>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</si>
  <si>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</si>
  <si>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</si>
  <si>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</si>
  <si>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</si>
  <si>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</si>
  <si>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</si>
  <si>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</si>
  <si>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</si>
  <si>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</si>
  <si>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</si>
  <si>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</si>
  <si>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</si>
  <si>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</si>
  <si>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</si>
  <si>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</si>
  <si>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</si>
  <si>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</si>
  <si>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</si>
  <si>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</si>
  <si>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</si>
  <si>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</si>
  <si>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</si>
  <si>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</si>
  <si>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</si>
  <si>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</si>
  <si>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</si>
  <si>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</si>
  <si>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</si>
  <si>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</si>
  <si>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</si>
  <si>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</si>
  <si>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</si>
  <si>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</si>
  <si>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</si>
  <si>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</si>
  <si>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</si>
  <si>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</si>
  <si>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</si>
  <si>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</si>
  <si>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</si>
  <si>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</si>
  <si>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</si>
  <si>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</si>
  <si>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</si>
  <si>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</si>
  <si>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</si>
  <si>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</si>
  <si>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</si>
  <si>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</si>
  <si>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</si>
  <si>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</si>
  <si>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</si>
  <si>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</si>
  <si>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</si>
  <si>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</si>
  <si>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</si>
  <si>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</si>
  <si>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</si>
  <si>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</si>
  <si>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</si>
  <si>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</si>
  <si>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</si>
  <si>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</si>
  <si>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</si>
  <si>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</si>
  <si>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</si>
  <si>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</si>
  <si>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</si>
  <si>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</si>
  <si>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</si>
  <si>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</si>
  <si>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</si>
  <si>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</si>
  <si>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</si>
  <si>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</si>
  <si>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</si>
  <si>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</si>
  <si>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</si>
  <si>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</si>
  <si>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</si>
  <si>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</si>
  <si>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</si>
  <si>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</si>
  <si>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</si>
  <si>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</si>
  <si>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</si>
  <si>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</si>
  <si>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</si>
  <si>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</si>
  <si>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</si>
  <si>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</si>
  <si>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</si>
  <si>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</si>
  <si>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</si>
  <si>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</si>
  <si>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</si>
  <si>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</si>
  <si>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</si>
  <si>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</si>
  <si>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</si>
  <si>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</si>
  <si>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</si>
  <si>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</si>
  <si>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</si>
  <si>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</si>
  <si>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</si>
  <si>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</si>
  <si>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</si>
  <si>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</si>
  <si>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</si>
  <si>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</si>
  <si>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</si>
  <si>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</si>
  <si>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</si>
  <si>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</si>
  <si>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</si>
  <si>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</si>
  <si>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</si>
  <si>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</si>
  <si>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</si>
  <si>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</si>
  <si>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</si>
  <si>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</si>
  <si>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</si>
  <si>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</si>
  <si>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</si>
  <si>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</si>
  <si>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</si>
  <si>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</si>
  <si>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</si>
  <si>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</si>
  <si>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</si>
  <si>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</si>
  <si>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</si>
  <si>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</si>
  <si>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</si>
  <si>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</si>
  <si>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</si>
  <si>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</si>
  <si>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</si>
  <si>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</si>
  <si>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</si>
  <si>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</si>
  <si>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</si>
  <si>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</si>
  <si>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</si>
  <si>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</si>
  <si>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</si>
  <si>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</si>
  <si>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</si>
  <si>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</si>
  <si>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</si>
  <si>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</si>
  <si>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</si>
  <si>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</si>
  <si>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</si>
  <si>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</si>
  <si>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</si>
  <si>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</si>
  <si>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</si>
  <si>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</si>
  <si>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</si>
  <si>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</si>
  <si>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</si>
  <si>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</si>
  <si>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</si>
  <si>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</si>
  <si>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</si>
  <si>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</si>
  <si>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</si>
  <si>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</si>
  <si>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</si>
  <si>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</si>
  <si>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</si>
  <si>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</si>
  <si>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</si>
  <si>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</si>
  <si>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</si>
  <si>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</si>
  <si>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</si>
  <si>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</si>
  <si>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</si>
  <si>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</si>
  <si>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</si>
  <si>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</si>
  <si>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</si>
  <si>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</si>
  <si>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</si>
  <si>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</si>
  <si>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</si>
  <si>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</si>
  <si>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</si>
  <si>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</si>
  <si>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</si>
  <si>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</si>
  <si>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</si>
  <si>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</si>
  <si>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</si>
  <si>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</si>
  <si>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</si>
  <si>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</si>
  <si>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</si>
  <si>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</si>
  <si>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</si>
  <si>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</si>
  <si>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</si>
  <si>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</si>
  <si>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</si>
  <si>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</si>
  <si>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</si>
  <si>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</si>
  <si>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</si>
  <si>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</si>
  <si>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</si>
  <si>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</si>
  <si>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</si>
  <si>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</si>
  <si>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</si>
  <si>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</si>
  <si>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</si>
  <si>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</si>
  <si>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</si>
  <si>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</si>
  <si>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</si>
  <si>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</si>
  <si>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</si>
  <si>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</si>
  <si>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</si>
  <si>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</si>
  <si>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</si>
  <si>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</si>
  <si>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</si>
  <si>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</si>
  <si>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</si>
  <si>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</si>
  <si>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</si>
  <si>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</si>
  <si>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</si>
  <si>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</si>
  <si>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</si>
  <si>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</si>
  <si>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</si>
  <si>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</si>
  <si>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</si>
  <si>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</si>
  <si>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</si>
  <si>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</si>
  <si>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</si>
  <si>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</si>
  <si>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</si>
  <si>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</si>
  <si>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</si>
  <si>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</si>
  <si>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</si>
  <si>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</si>
  <si>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</si>
  <si>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</si>
  <si>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</si>
  <si>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</si>
  <si>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</si>
  <si>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</si>
  <si>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</si>
  <si>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</si>
  <si>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</si>
  <si>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</si>
  <si>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</si>
  <si>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</si>
  <si>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</si>
  <si>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</si>
  <si>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</si>
  <si>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</si>
  <si>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</si>
  <si>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</si>
  <si>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</si>
  <si>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</si>
  <si>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</si>
  <si>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</si>
  <si>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</si>
  <si>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</si>
  <si>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</si>
  <si>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</si>
  <si>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</si>
  <si>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</si>
  <si>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</si>
  <si>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</si>
  <si>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</si>
  <si>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</si>
  <si>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</si>
  <si>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</si>
  <si>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</si>
  <si>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</si>
  <si>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</si>
  <si>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</si>
  <si>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</si>
  <si>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</si>
  <si>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</si>
  <si>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</si>
  <si>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</si>
  <si>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</si>
  <si>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</si>
  <si>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</si>
  <si>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</si>
  <si>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</si>
  <si>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</si>
  <si>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</si>
  <si>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</si>
  <si>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</si>
  <si>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</si>
  <si>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</si>
  <si>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</si>
  <si>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</si>
  <si>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</si>
  <si>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</si>
  <si>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</si>
  <si>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</si>
  <si>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</si>
  <si>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</si>
  <si>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</si>
  <si>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</si>
  <si>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</si>
  <si>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</si>
  <si>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</si>
  <si>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</si>
  <si>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</si>
  <si>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</si>
  <si>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</si>
  <si>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</si>
  <si>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</si>
  <si>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</si>
  <si>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</si>
  <si>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</si>
  <si>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</si>
  <si>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</si>
  <si>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</si>
  <si>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</si>
  <si>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</si>
  <si>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</si>
  <si>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</si>
  <si>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</si>
  <si>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</si>
  <si>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</si>
  <si>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</si>
  <si>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</si>
  <si>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</si>
  <si>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</si>
  <si>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</si>
  <si>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</si>
  <si>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</si>
  <si>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</si>
  <si>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</si>
  <si>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</si>
  <si>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</si>
  <si>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</si>
  <si>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</si>
  <si>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</si>
  <si>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</si>
  <si>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</si>
  <si>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</si>
  <si>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</si>
  <si>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</si>
  <si>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</si>
  <si>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</si>
  <si>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</si>
  <si>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</si>
  <si>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</si>
  <si>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</si>
  <si>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</si>
  <si>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</si>
  <si>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</si>
  <si>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</si>
  <si>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</si>
  <si>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</si>
  <si>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</si>
  <si>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</si>
  <si>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</si>
  <si>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</si>
  <si>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</si>
  <si>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</si>
  <si>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</si>
  <si>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</si>
  <si>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</si>
  <si>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</si>
  <si>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</si>
  <si>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</si>
  <si>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</si>
  <si>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</si>
  <si>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</si>
  <si>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</si>
  <si>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</si>
  <si>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</si>
  <si>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</si>
  <si>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</si>
  <si>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</si>
  <si>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</si>
  <si>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</si>
  <si>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</si>
  <si>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</si>
  <si>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</si>
  <si>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</si>
  <si>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</si>
  <si>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</si>
  <si>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</si>
  <si>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</si>
  <si>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</si>
  <si>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</si>
  <si>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</si>
  <si>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</si>
  <si>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</si>
  <si>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</si>
  <si>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</si>
  <si>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</si>
  <si>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</si>
  <si>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</si>
  <si>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</si>
  <si>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</si>
  <si>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</si>
  <si>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</si>
  <si>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</si>
  <si>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</si>
  <si>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</si>
  <si>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</si>
  <si>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</si>
  <si>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</si>
  <si>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</si>
  <si>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</si>
  <si>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</si>
  <si>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</si>
  <si>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</si>
  <si>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</si>
  <si>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</si>
  <si>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</si>
  <si>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</si>
  <si>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</si>
  <si>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</si>
  <si>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</si>
  <si>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</si>
  <si>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</si>
  <si>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</si>
  <si>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</si>
  <si>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</si>
  <si>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</si>
  <si>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</si>
  <si>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</si>
  <si>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</si>
  <si>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</si>
  <si>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</si>
  <si>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</si>
  <si>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</si>
  <si>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</si>
  <si>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</si>
  <si>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</si>
  <si>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</si>
  <si>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</si>
  <si>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</si>
  <si>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</si>
  <si>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</si>
  <si>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</si>
  <si>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</si>
  <si>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</si>
  <si>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</si>
  <si>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</si>
  <si>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</si>
  <si>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</si>
  <si>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</si>
  <si>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</si>
  <si>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</si>
  <si>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</si>
  <si>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</si>
  <si>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</si>
  <si>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</si>
  <si>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</si>
  <si>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</si>
  <si>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</si>
  <si>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</si>
  <si>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</si>
  <si>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</si>
  <si>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</si>
  <si>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</si>
  <si>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</si>
  <si>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</si>
  <si>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</si>
  <si>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</si>
  <si>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</si>
  <si>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</si>
  <si>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</si>
  <si>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</si>
  <si>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</si>
  <si>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</si>
  <si>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</si>
  <si>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</si>
  <si>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</si>
  <si>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</si>
  <si>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</si>
  <si>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</si>
  <si>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</si>
  <si>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</si>
  <si>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</si>
  <si>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</si>
  <si>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</si>
  <si>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</si>
  <si>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</si>
  <si>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</si>
  <si>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</si>
  <si>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</si>
  <si>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</si>
  <si>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</si>
  <si>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</si>
  <si>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</si>
  <si>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</si>
  <si>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</si>
  <si>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</si>
  <si>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</si>
  <si>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</si>
  <si>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</si>
  <si>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</si>
  <si>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</si>
  <si>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</si>
  <si>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</si>
  <si>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</si>
  <si>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</si>
  <si>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</si>
  <si>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</si>
  <si>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</si>
  <si>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</si>
  <si>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</si>
  <si>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</si>
  <si>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</si>
  <si>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</si>
  <si>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</si>
  <si>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</si>
  <si>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</si>
  <si>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</si>
  <si>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</si>
  <si>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</si>
  <si>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</si>
  <si>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</si>
  <si>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</si>
  <si>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</si>
  <si>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</si>
  <si>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</si>
  <si>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</si>
  <si>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</si>
  <si>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</si>
  <si>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</si>
  <si>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</si>
  <si>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</si>
  <si>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</si>
  <si>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</si>
  <si>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</si>
  <si>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</si>
  <si>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</si>
  <si>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</si>
  <si>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</si>
  <si>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</si>
  <si>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</si>
  <si>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</si>
  <si>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</si>
  <si>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</si>
  <si>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</si>
  <si>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</si>
  <si>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</si>
  <si>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</si>
  <si>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</si>
  <si>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</si>
  <si>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</si>
  <si>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</si>
  <si>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</si>
  <si>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</si>
  <si>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</si>
  <si>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</si>
  <si>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</si>
  <si>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</si>
  <si>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</si>
  <si>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</si>
  <si>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</si>
  <si>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</si>
  <si>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</si>
  <si>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</si>
  <si>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</si>
  <si>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</si>
  <si>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</si>
  <si>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</si>
  <si>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</si>
  <si>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</si>
  <si>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</si>
  <si>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</si>
  <si>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</si>
  <si>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</si>
  <si>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</si>
  <si>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</si>
  <si>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</si>
  <si>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</si>
  <si>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</si>
  <si>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</si>
  <si>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</si>
  <si>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</si>
  <si>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</si>
  <si>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</si>
  <si>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</si>
  <si>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</si>
  <si>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</si>
  <si>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</si>
  <si>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</si>
  <si>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</si>
  <si>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</si>
  <si>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</si>
  <si>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</si>
  <si>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</si>
  <si>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</si>
  <si>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</si>
  <si>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</si>
  <si>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</si>
  <si>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</si>
  <si>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</si>
  <si>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</si>
  <si>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</si>
  <si>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</si>
  <si>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</si>
  <si>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</si>
  <si>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</si>
  <si>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</si>
  <si>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</si>
  <si>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</si>
  <si>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</si>
  <si>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</si>
  <si>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</si>
  <si>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</si>
  <si>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</si>
  <si>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</si>
  <si>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</si>
  <si>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</si>
  <si>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</si>
  <si>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</si>
  <si>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</si>
  <si>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</si>
  <si>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</si>
  <si>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</si>
  <si>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</si>
  <si>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</si>
  <si>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</si>
  <si>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</si>
  <si>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</si>
  <si>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</si>
  <si>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</si>
  <si>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</si>
  <si>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</si>
  <si>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</si>
  <si>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</si>
  <si>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</si>
  <si>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</si>
  <si>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</si>
  <si>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</si>
  <si>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</si>
  <si>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</si>
  <si>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</si>
  <si>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</si>
  <si>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</si>
  <si>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</si>
  <si>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</si>
  <si>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</si>
  <si>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</si>
  <si>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</si>
  <si>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</si>
  <si>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</si>
  <si>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</si>
  <si>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</si>
  <si>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</si>
  <si>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</si>
  <si>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</si>
  <si>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</si>
  <si>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</si>
  <si>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</si>
  <si>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</si>
  <si>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</si>
  <si>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</si>
  <si>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</si>
  <si>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</si>
  <si>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</si>
  <si>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</si>
  <si>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</si>
  <si>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</si>
  <si>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</si>
  <si>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</si>
  <si>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</si>
  <si>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</si>
  <si>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</si>
  <si>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</si>
  <si>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</si>
  <si>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</si>
  <si>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</si>
  <si>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</si>
  <si>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</si>
  <si>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</si>
  <si>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</si>
  <si>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</si>
  <si>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</si>
  <si>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</si>
  <si>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</si>
  <si>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</si>
  <si>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</si>
  <si>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</si>
  <si>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</si>
  <si>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</si>
  <si>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</si>
  <si>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</si>
  <si>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</si>
  <si>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</si>
  <si>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</si>
  <si>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</si>
  <si>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</si>
  <si>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</si>
  <si>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</si>
  <si>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</si>
  <si>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</si>
  <si>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</si>
  <si>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</si>
  <si>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</si>
  <si>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</si>
  <si>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</si>
  <si>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</si>
  <si>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</si>
  <si>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</si>
  <si>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</si>
  <si>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</si>
  <si>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</si>
  <si>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</si>
  <si>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</si>
  <si>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</si>
  <si>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</si>
  <si>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</si>
  <si>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</si>
  <si>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</si>
  <si>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</si>
  <si>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</si>
  <si>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</si>
  <si>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</si>
  <si>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</si>
  <si>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</si>
  <si>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</si>
  <si>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</si>
  <si>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</si>
  <si>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</si>
  <si>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</si>
  <si>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</si>
  <si>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</si>
  <si>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</si>
  <si>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</si>
  <si>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</si>
  <si>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</si>
  <si>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</si>
  <si>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</si>
  <si>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</si>
  <si>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</si>
  <si>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</si>
  <si>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</si>
  <si>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</si>
  <si>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</si>
  <si>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</si>
  <si>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</si>
  <si>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</si>
  <si>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</si>
  <si>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</si>
  <si>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</si>
  <si>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</si>
  <si>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</si>
  <si>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</si>
  <si>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</si>
  <si>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</si>
  <si>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</si>
  <si>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</si>
  <si>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</si>
  <si>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</si>
  <si>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</si>
  <si>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</si>
  <si>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</si>
  <si>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</si>
  <si>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</si>
  <si>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</si>
  <si>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</si>
  <si>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</si>
  <si>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</si>
  <si>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</si>
  <si>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</si>
  <si>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</si>
  <si>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</si>
  <si>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</si>
  <si>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</si>
  <si>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</si>
  <si>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</si>
  <si>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</si>
  <si>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</si>
  <si>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</si>
  <si>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</si>
  <si>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</si>
  <si>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</si>
  <si>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</si>
  <si>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</si>
  <si>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</si>
  <si>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</si>
  <si>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</si>
  <si>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</si>
  <si>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</si>
  <si>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</si>
  <si>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</si>
  <si>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</si>
  <si>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</si>
  <si>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</si>
  <si>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</si>
  <si>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</si>
  <si>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</si>
  <si>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</si>
  <si>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</si>
  <si>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</si>
  <si>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</si>
  <si>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</si>
  <si>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</si>
  <si>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</si>
  <si>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</si>
  <si>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</si>
  <si>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</si>
  <si>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</si>
  <si>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</si>
  <si>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</si>
  <si>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</si>
  <si>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</si>
  <si>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</si>
  <si>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</si>
  <si>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</si>
  <si>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</si>
  <si>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</si>
  <si>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</si>
  <si>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</si>
  <si>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</si>
  <si>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</si>
  <si>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</si>
  <si>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</si>
  <si>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</si>
  <si>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</si>
  <si>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</si>
  <si>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</si>
  <si>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</si>
  <si>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</si>
  <si>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</si>
  <si>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</si>
  <si>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</si>
  <si>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</si>
  <si>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</si>
  <si>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</si>
  <si>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</si>
  <si>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</si>
  <si>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</si>
  <si>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</si>
  <si>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</si>
  <si>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</si>
  <si>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</si>
  <si>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</si>
  <si>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</si>
  <si>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</si>
  <si>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</si>
  <si>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</si>
  <si>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</si>
  <si>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</si>
  <si>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</si>
  <si>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</si>
  <si>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</si>
  <si>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</si>
  <si>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</si>
  <si>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</si>
  <si>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</si>
  <si>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</si>
  <si>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</si>
  <si>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</si>
  <si>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</si>
  <si>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</si>
  <si>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</si>
  <si>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</si>
  <si>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</si>
  <si>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</si>
  <si>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</si>
  <si>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</si>
  <si>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</si>
  <si>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</si>
  <si>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</si>
  <si>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</si>
  <si>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</si>
  <si>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</si>
  <si>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</si>
  <si>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</si>
  <si>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</si>
  <si>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</si>
  <si>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</si>
  <si>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</si>
  <si>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</si>
  <si>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</si>
  <si>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</si>
  <si>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</si>
  <si>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</si>
  <si>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</si>
  <si>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</si>
  <si>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</si>
  <si>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</si>
  <si>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</si>
  <si>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</si>
  <si>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</si>
  <si>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</si>
  <si>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</si>
  <si>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</si>
  <si>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</si>
  <si>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</si>
  <si>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</si>
  <si>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</si>
  <si>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</si>
  <si>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</si>
  <si>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</si>
  <si>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</si>
  <si>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</si>
  <si>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</si>
  <si>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</si>
  <si>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</si>
  <si>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</si>
  <si>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</si>
  <si>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</si>
  <si>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</si>
  <si>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</si>
  <si>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</si>
  <si>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</si>
  <si>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</si>
  <si>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</si>
  <si>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</si>
  <si>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</si>
  <si>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</si>
  <si>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</si>
  <si>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</si>
  <si>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</si>
  <si>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</si>
  <si>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</si>
  <si>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</si>
  <si>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</si>
  <si>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</si>
  <si>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</si>
  <si>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</si>
  <si>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</si>
  <si>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</si>
  <si>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</si>
  <si>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</si>
  <si>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</si>
  <si>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</si>
  <si>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</si>
  <si>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</si>
  <si>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</si>
  <si>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</si>
  <si>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</si>
  <si>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</si>
  <si>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</si>
  <si>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</si>
  <si>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</si>
  <si>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</si>
  <si>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</si>
  <si>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</si>
  <si>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</si>
  <si>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</si>
  <si>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</si>
  <si>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</si>
  <si>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</si>
  <si>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</si>
  <si>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</si>
  <si>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</si>
  <si>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</si>
  <si>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</si>
  <si>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</si>
  <si>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</si>
  <si>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</si>
  <si>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</si>
  <si>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</si>
  <si>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</si>
  <si>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</si>
  <si>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</si>
  <si>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</si>
  <si>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</si>
  <si>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</si>
  <si>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</si>
  <si>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</si>
  <si>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</si>
  <si>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</si>
  <si>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</si>
  <si>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</si>
  <si>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</si>
  <si>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</si>
  <si>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</si>
  <si>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</si>
  <si>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</si>
  <si>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</si>
  <si>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</si>
  <si>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</si>
  <si>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</si>
  <si>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</si>
  <si>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</si>
  <si>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</si>
  <si>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</si>
  <si>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</si>
  <si>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</si>
  <si>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</si>
  <si>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</si>
  <si>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</si>
  <si>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</si>
  <si>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</si>
  <si>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</si>
  <si>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</si>
  <si>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</si>
  <si>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</si>
  <si>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</si>
  <si>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</si>
  <si>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</si>
  <si>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</si>
  <si>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</si>
  <si>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</si>
  <si>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</si>
  <si>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</si>
  <si>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</si>
  <si>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</si>
  <si>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</si>
  <si>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</si>
  <si>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</si>
  <si>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</si>
  <si>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</si>
  <si>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</si>
  <si>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</si>
  <si>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</si>
  <si>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</si>
  <si>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</si>
  <si>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</si>
  <si>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</si>
  <si>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</si>
  <si>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</si>
  <si>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</si>
  <si>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</si>
  <si>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</si>
  <si>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</si>
  <si>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</si>
  <si>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</si>
  <si>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</si>
  <si>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</si>
  <si>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</si>
  <si>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</si>
  <si>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</si>
  <si>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</si>
  <si>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</si>
  <si>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</si>
  <si>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</si>
  <si>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</si>
  <si>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</si>
  <si>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</si>
  <si>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</si>
  <si>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</si>
  <si>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</si>
  <si>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</si>
  <si>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</si>
  <si>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</si>
  <si>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</si>
  <si>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</si>
  <si>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</si>
  <si>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</si>
  <si>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</si>
  <si>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</si>
  <si>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</si>
  <si>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</si>
  <si>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</si>
  <si>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</si>
  <si>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</si>
  <si>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</si>
  <si>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</si>
  <si>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</si>
  <si>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</si>
  <si>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</si>
  <si>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</si>
  <si>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</si>
  <si>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</si>
  <si>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</si>
  <si>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</si>
  <si>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</si>
  <si>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</si>
  <si>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</si>
  <si>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</si>
  <si>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</si>
  <si>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</si>
  <si>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</si>
  <si>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</si>
  <si>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</si>
  <si>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</si>
  <si>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</si>
  <si>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</si>
  <si>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</si>
  <si>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</si>
  <si>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</si>
  <si>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</si>
  <si>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</si>
  <si>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</si>
  <si>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</si>
  <si>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</si>
  <si>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</si>
  <si>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</si>
  <si>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</si>
  <si>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</si>
  <si>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</si>
  <si>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</si>
  <si>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</si>
  <si>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</si>
  <si>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</si>
  <si>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</si>
  <si>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</si>
  <si>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</si>
  <si>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</si>
  <si>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</si>
  <si>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</si>
  <si>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</si>
  <si>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</si>
  <si>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</si>
  <si>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</si>
  <si>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</si>
  <si>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</si>
  <si>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</si>
  <si>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</si>
  <si>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</si>
  <si>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</si>
  <si>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</si>
  <si>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</si>
  <si>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</si>
  <si>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</si>
  <si>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</si>
  <si>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</si>
  <si>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</si>
  <si>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</si>
  <si>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</si>
  <si>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</si>
  <si>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</si>
  <si>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</si>
  <si>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</si>
  <si>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</si>
  <si>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</si>
  <si>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</si>
  <si>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</si>
  <si>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</si>
  <si>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</si>
  <si>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</si>
  <si>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</si>
  <si>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</si>
  <si>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</si>
  <si>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</si>
  <si>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</si>
  <si>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</si>
  <si>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</si>
  <si>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</si>
  <si>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</si>
  <si>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</si>
  <si>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</si>
  <si>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</si>
  <si>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</si>
  <si>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</si>
  <si>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</si>
  <si>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</si>
  <si>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</si>
  <si>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</si>
  <si>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</si>
  <si>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</si>
  <si>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</si>
  <si>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</si>
  <si>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</si>
  <si>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</si>
  <si>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</si>
  <si>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</si>
  <si>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</si>
  <si>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</si>
  <si>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</si>
  <si>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</si>
  <si>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</si>
  <si>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</si>
  <si>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</si>
  <si>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</si>
  <si>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</si>
  <si>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</si>
  <si>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</si>
  <si>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</si>
  <si>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</si>
  <si>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</si>
  <si>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</si>
  <si>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</si>
  <si>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</si>
  <si>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</si>
  <si>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</si>
  <si>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</si>
  <si>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</si>
  <si>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</si>
  <si>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</si>
  <si>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</si>
  <si>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</si>
  <si>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</si>
  <si>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</si>
  <si>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</si>
  <si>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</si>
  <si>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</si>
  <si>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</si>
  <si>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</si>
  <si>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</si>
  <si>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</si>
  <si>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</si>
  <si>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</si>
  <si>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</si>
  <si>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</si>
  <si>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</si>
  <si>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</si>
  <si>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</si>
  <si>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</si>
  <si>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</si>
  <si>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</si>
  <si>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</si>
  <si>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</si>
  <si>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</si>
  <si>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</si>
  <si>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</si>
  <si>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</si>
  <si>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</si>
  <si>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</si>
  <si>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</si>
  <si>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</si>
  <si>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</si>
  <si>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</si>
  <si>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</si>
  <si>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</si>
  <si>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</si>
  <si>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</si>
  <si>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</si>
  <si>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</si>
  <si>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</si>
  <si>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</si>
  <si>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</si>
  <si>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</si>
  <si>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</si>
  <si>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</si>
  <si>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</si>
  <si>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</si>
  <si>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</si>
  <si>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</si>
  <si>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</si>
  <si>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</si>
  <si>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</si>
  <si>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</si>
  <si>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</si>
  <si>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</si>
  <si>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</si>
  <si>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</si>
  <si>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</si>
  <si>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</si>
  <si>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</si>
  <si>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</si>
  <si>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</si>
  <si>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</si>
  <si>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</si>
  <si>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</si>
  <si>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</si>
  <si>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</si>
  <si>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</si>
  <si>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</si>
  <si>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</si>
  <si>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</si>
  <si>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</si>
  <si>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</si>
  <si>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</si>
  <si>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</si>
  <si>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</si>
  <si>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</si>
  <si>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</si>
  <si>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</si>
  <si>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</si>
  <si>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</si>
  <si>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</si>
  <si>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</si>
  <si>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</si>
  <si>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</si>
  <si>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</si>
  <si>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</si>
  <si>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</si>
  <si>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</si>
  <si>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</si>
  <si>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</si>
  <si>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</si>
  <si>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</si>
  <si>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</si>
  <si>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</si>
  <si>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</si>
  <si>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</si>
  <si>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</si>
  <si>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</si>
  <si>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</si>
  <si>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</si>
  <si>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</si>
  <si>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</si>
  <si>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</si>
  <si>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</si>
  <si>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</si>
  <si>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</si>
  <si>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</si>
  <si>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</si>
  <si>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</si>
  <si>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</si>
  <si>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</si>
  <si>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</si>
  <si>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</si>
  <si>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</si>
  <si>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</si>
  <si>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</si>
  <si>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</si>
  <si>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</si>
  <si>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</si>
  <si>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</si>
  <si>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</si>
  <si>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</si>
  <si>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</si>
  <si>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</si>
  <si>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</si>
  <si>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</si>
  <si>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</si>
  <si>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</si>
  <si>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</si>
  <si>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</si>
  <si>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</si>
  <si>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</si>
  <si>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</si>
  <si>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</si>
  <si>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</si>
  <si>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</si>
  <si>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</si>
  <si>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</si>
  <si>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</si>
  <si>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</si>
  <si>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</si>
  <si>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</si>
  <si>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</si>
  <si>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</si>
  <si>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</si>
  <si>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</si>
  <si>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</si>
  <si>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</si>
  <si>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</si>
  <si>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</si>
  <si>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</si>
  <si>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</si>
  <si>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</si>
  <si>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</si>
  <si>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</si>
  <si>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</si>
  <si>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</si>
  <si>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</si>
  <si>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</si>
  <si>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</si>
  <si>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</si>
  <si>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</si>
  <si>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</si>
  <si>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</si>
  <si>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</si>
  <si>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</si>
  <si>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</si>
  <si>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</si>
  <si>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</si>
  <si>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</si>
  <si>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</si>
  <si>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</si>
  <si>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</si>
  <si>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</si>
  <si>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</si>
  <si>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</si>
  <si>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</si>
  <si>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</si>
  <si>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</si>
  <si>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</si>
  <si>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</si>
  <si>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</si>
  <si>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</si>
  <si>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</si>
  <si>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</si>
  <si>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</si>
  <si>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</si>
  <si>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</si>
  <si>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</si>
  <si>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</si>
  <si>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</si>
  <si>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</si>
  <si>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</si>
  <si>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</si>
  <si>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</si>
  <si>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</si>
  <si>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</si>
  <si>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</si>
  <si>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</si>
  <si>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</si>
  <si>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</si>
  <si>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</si>
  <si>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</si>
  <si>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</si>
  <si>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</si>
  <si>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</si>
  <si>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</si>
  <si>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</si>
  <si>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</si>
  <si>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</si>
  <si>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</si>
  <si>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</si>
  <si>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</si>
  <si>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</si>
  <si>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</si>
  <si>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</si>
  <si>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</si>
  <si>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</si>
  <si>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</si>
  <si>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</si>
  <si>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</si>
  <si>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</si>
  <si>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</si>
  <si>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</si>
  <si>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</si>
  <si>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</si>
  <si>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</si>
  <si>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</si>
  <si>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</si>
  <si>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</si>
  <si>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</si>
  <si>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</si>
  <si>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</si>
  <si>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</si>
  <si>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</si>
  <si>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</si>
  <si>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</si>
  <si>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</si>
  <si>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</si>
  <si>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</si>
  <si>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</si>
  <si>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</si>
  <si>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</si>
  <si>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</si>
  <si>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</si>
  <si>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</si>
  <si>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</si>
  <si>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</si>
  <si>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</si>
  <si>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</si>
  <si>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</si>
  <si>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</si>
  <si>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</si>
  <si>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</si>
  <si>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</si>
  <si>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</si>
  <si>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</si>
  <si>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</si>
  <si>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</si>
  <si>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</si>
  <si>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</si>
  <si>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</si>
  <si>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</si>
  <si>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</si>
  <si>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</si>
  <si>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</si>
  <si>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</si>
  <si>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</si>
  <si>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</si>
  <si>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</si>
  <si>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</si>
  <si>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</si>
  <si>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</si>
  <si>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</si>
  <si>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</si>
  <si>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</si>
  <si>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</si>
  <si>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</si>
  <si>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</si>
  <si>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</si>
  <si>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</si>
  <si>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</si>
  <si>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</si>
  <si>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</si>
  <si>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</si>
  <si>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</si>
  <si>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</si>
  <si>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</si>
  <si>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</si>
  <si>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</si>
  <si>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</si>
  <si>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</si>
  <si>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</si>
  <si>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</si>
  <si>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</si>
  <si>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</si>
  <si>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</si>
  <si>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</si>
  <si>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</si>
  <si>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</si>
  <si>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</si>
  <si>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</si>
  <si>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</si>
  <si>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</si>
  <si>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</si>
  <si>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</si>
  <si>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</si>
  <si>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</si>
  <si>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</si>
  <si>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</si>
  <si>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</si>
  <si>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</si>
  <si>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</si>
  <si>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</si>
  <si>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</si>
  <si>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</si>
  <si>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</si>
  <si>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</si>
  <si>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</si>
  <si>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</si>
  <si>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</si>
  <si>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</si>
  <si>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</si>
  <si>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</si>
  <si>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</si>
  <si>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</si>
  <si>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</si>
  <si>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</si>
  <si>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</si>
  <si>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</si>
  <si>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</si>
  <si>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</si>
  <si>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</si>
  <si>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</si>
  <si>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</si>
  <si>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</si>
  <si>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</si>
  <si>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</si>
  <si>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</si>
  <si>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</si>
  <si>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</si>
  <si>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</si>
  <si>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</si>
  <si>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</si>
  <si>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</si>
  <si>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</si>
  <si>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</si>
  <si>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</si>
  <si>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</si>
  <si>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</si>
  <si>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</si>
  <si>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</si>
  <si>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</si>
  <si>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</si>
  <si>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</si>
  <si>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</si>
  <si>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</si>
  <si>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</si>
  <si>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</si>
  <si>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</si>
  <si>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</si>
  <si>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</si>
  <si>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</si>
  <si>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</si>
  <si>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</si>
  <si>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</si>
  <si>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</si>
  <si>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</si>
  <si>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</si>
  <si>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</si>
  <si>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</si>
  <si>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</si>
  <si>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</si>
  <si>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</si>
  <si>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</si>
  <si>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</si>
  <si>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</si>
  <si>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</si>
  <si>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</si>
  <si>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</si>
  <si>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</si>
  <si>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</si>
  <si>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</si>
  <si>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</si>
  <si>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</si>
  <si>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</si>
  <si>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</si>
  <si>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</si>
  <si>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</si>
  <si>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</si>
  <si>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</si>
  <si>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</si>
  <si>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</si>
  <si>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</si>
  <si>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</si>
  <si>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</si>
  <si>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</si>
  <si>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</si>
  <si>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</si>
  <si>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</si>
  <si>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</si>
  <si>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</si>
  <si>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</si>
  <si>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</si>
  <si>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</si>
  <si>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</si>
  <si>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</si>
  <si>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</si>
  <si>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</si>
  <si>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</si>
  <si>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</si>
  <si>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</si>
  <si>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</si>
  <si>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</si>
  <si>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</si>
  <si>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</si>
  <si>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</si>
  <si>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</si>
  <si>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</si>
  <si>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</si>
  <si>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</si>
  <si>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</si>
  <si>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</si>
  <si>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</si>
  <si>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</si>
  <si>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</si>
  <si>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</si>
  <si>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</si>
  <si>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</si>
  <si>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</si>
  <si>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</si>
  <si>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</si>
  <si>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</si>
  <si>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</si>
  <si>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</si>
  <si>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</si>
  <si>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</si>
  <si>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</si>
  <si>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</si>
  <si>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</si>
  <si>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</si>
  <si>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</si>
  <si>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</si>
  <si>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</si>
  <si>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</si>
  <si>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</si>
  <si>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</si>
  <si>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</si>
  <si>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</si>
  <si>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</si>
  <si>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</si>
  <si>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</si>
  <si>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</si>
  <si>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</si>
  <si>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</si>
  <si>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</si>
  <si>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</si>
  <si>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</si>
  <si>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</si>
  <si>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</si>
  <si>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</si>
  <si>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</si>
  <si>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</si>
  <si>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</si>
  <si>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</si>
  <si>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</si>
  <si>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</si>
  <si>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</si>
  <si>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</si>
  <si>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</si>
  <si>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</si>
  <si>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</si>
  <si>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</si>
  <si>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</si>
  <si>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</si>
  <si>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</si>
  <si>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</si>
  <si>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</si>
  <si>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</si>
  <si>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</si>
  <si>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</si>
  <si>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</si>
  <si>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</si>
  <si>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</si>
  <si>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</si>
  <si>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</si>
  <si>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</si>
  <si>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</si>
  <si>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</si>
  <si>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</si>
  <si>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</si>
  <si>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</si>
  <si>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</si>
  <si>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</si>
  <si>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</si>
  <si>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</si>
  <si>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</si>
  <si>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</si>
  <si>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</si>
  <si>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</si>
  <si>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</si>
  <si>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</si>
  <si>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</si>
  <si>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</si>
  <si>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</si>
  <si>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</si>
  <si>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</si>
  <si>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</si>
  <si>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</si>
  <si>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</si>
  <si>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</si>
  <si>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</si>
  <si>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</si>
  <si>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</si>
  <si>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</si>
  <si>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</si>
  <si>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</si>
  <si>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</si>
  <si>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</si>
  <si>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</si>
  <si>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</si>
  <si>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</si>
  <si>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</si>
  <si>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</si>
  <si>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</si>
  <si>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</si>
  <si>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</si>
  <si>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</si>
  <si>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</si>
  <si>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</si>
  <si>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</si>
  <si>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</si>
  <si>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</si>
  <si>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</si>
  <si>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</si>
  <si>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</si>
  <si>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</si>
  <si>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</si>
  <si>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</si>
  <si>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</si>
  <si>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</si>
  <si>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</si>
  <si>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</si>
  <si>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</si>
  <si>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</si>
  <si>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</si>
  <si>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</si>
  <si>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</si>
  <si>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</si>
  <si>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</si>
  <si>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</si>
  <si>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</si>
  <si>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</si>
  <si>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</si>
  <si>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</si>
  <si>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</si>
  <si>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</si>
  <si>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</si>
  <si>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</si>
  <si>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</si>
  <si>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</si>
  <si>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</si>
  <si>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</si>
  <si>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</si>
  <si>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</si>
  <si>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</si>
  <si>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</si>
  <si>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</si>
  <si>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</si>
  <si>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</si>
  <si>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</si>
  <si>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</si>
  <si>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</si>
  <si>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</si>
  <si>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</si>
  <si>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</si>
  <si>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</si>
  <si>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</si>
  <si>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</si>
  <si>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</si>
  <si>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</si>
  <si>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</si>
  <si>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</si>
  <si>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</si>
  <si>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</si>
  <si>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</si>
  <si>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</si>
  <si>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</si>
  <si>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</si>
  <si>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</si>
  <si>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</si>
  <si>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</si>
  <si>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</si>
  <si>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</si>
  <si>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</si>
  <si>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</si>
  <si>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</si>
  <si>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</si>
  <si>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</si>
  <si>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</si>
  <si>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</si>
  <si>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</si>
  <si>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</si>
  <si>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</si>
  <si>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</si>
  <si>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</si>
  <si>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</si>
  <si>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</si>
  <si>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</si>
  <si>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</si>
  <si>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</si>
  <si>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</si>
  <si>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</si>
  <si>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</si>
  <si>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</si>
  <si>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</si>
  <si>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</si>
  <si>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</si>
  <si>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</si>
  <si>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</si>
  <si>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</si>
  <si>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</si>
  <si>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</si>
  <si>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</si>
  <si>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</si>
  <si>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</si>
  <si>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</si>
  <si>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</si>
  <si>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</si>
  <si>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</si>
  <si>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</si>
  <si>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</si>
  <si>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</si>
  <si>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</si>
  <si>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</si>
  <si>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</si>
  <si>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</si>
  <si>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</si>
  <si>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</si>
  <si>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</si>
  <si>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</si>
  <si>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</si>
  <si>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</si>
  <si>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</si>
  <si>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</si>
  <si>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</si>
  <si>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</si>
  <si>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</si>
  <si>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</si>
  <si>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</si>
  <si>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</si>
  <si>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</si>
  <si>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</si>
  <si>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</si>
  <si>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</si>
  <si>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</si>
  <si>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</si>
  <si>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</si>
  <si>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</si>
  <si>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</si>
  <si>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</si>
  <si>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</si>
  <si>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</si>
  <si>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</si>
  <si>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</si>
  <si>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</si>
  <si>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</si>
  <si>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</si>
  <si>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</si>
  <si>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</si>
  <si>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</si>
  <si>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</si>
  <si>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</si>
  <si>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</si>
  <si>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</si>
  <si>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</si>
  <si>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</si>
  <si>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</si>
  <si>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</si>
  <si>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</si>
  <si>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</si>
  <si>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</si>
  <si>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</si>
  <si>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</si>
  <si>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</si>
  <si>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</si>
  <si>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</si>
  <si>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</si>
  <si>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</si>
  <si>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</si>
  <si>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</si>
  <si>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</si>
  <si>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</si>
  <si>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</si>
  <si>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</si>
  <si>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</si>
  <si>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</si>
  <si>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</si>
  <si>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</si>
  <si>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</si>
  <si>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</si>
  <si>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</si>
  <si>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</si>
  <si>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</si>
  <si>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</si>
  <si>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</si>
  <si>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</si>
  <si>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</si>
  <si>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</si>
  <si>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</si>
  <si>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</si>
  <si>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</si>
  <si>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</si>
  <si>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</si>
  <si>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</si>
  <si>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</si>
  <si>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</si>
  <si>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</si>
  <si>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</si>
  <si>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</si>
  <si>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</si>
  <si>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</si>
  <si>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</si>
  <si>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</si>
  <si>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</si>
  <si>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</si>
  <si>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</si>
  <si>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</si>
  <si>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</si>
  <si>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</si>
  <si>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</si>
  <si>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</si>
  <si>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</si>
  <si>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</si>
  <si>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</si>
  <si>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</si>
  <si>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</si>
  <si>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</si>
  <si>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</si>
  <si>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</si>
  <si>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</si>
  <si>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</si>
  <si>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</si>
  <si>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</si>
  <si>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</si>
  <si>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</si>
  <si>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</si>
  <si>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</si>
  <si>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</si>
  <si>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</si>
  <si>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</si>
  <si>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</si>
  <si>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</si>
  <si>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</si>
  <si>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</si>
  <si>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</si>
  <si>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</si>
  <si>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</si>
  <si>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</si>
  <si>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</si>
  <si>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</si>
  <si>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</si>
  <si>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</si>
  <si>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</si>
  <si>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</si>
  <si>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</si>
  <si>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</si>
  <si>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</si>
  <si>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</si>
  <si>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</si>
  <si>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</si>
  <si>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</si>
  <si>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</si>
  <si>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</si>
  <si>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</si>
  <si>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</si>
  <si>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</si>
  <si>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</si>
  <si>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</si>
  <si>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</si>
  <si>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</si>
  <si>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</si>
  <si>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</si>
  <si>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</si>
  <si>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</si>
  <si>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</si>
  <si>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</si>
  <si>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</si>
  <si>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</si>
  <si>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</si>
  <si>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</si>
  <si>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</si>
  <si>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</si>
  <si>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</si>
  <si>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</si>
  <si>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</si>
  <si>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</si>
  <si>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</si>
  <si>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</si>
  <si>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</si>
  <si>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</si>
  <si>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</si>
  <si>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</si>
  <si>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</si>
  <si>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</si>
  <si>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</si>
  <si>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</si>
  <si>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</si>
  <si>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</si>
  <si>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</si>
  <si>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</si>
  <si>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</si>
  <si>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</si>
  <si>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</si>
  <si>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</si>
  <si>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</si>
  <si>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</si>
  <si>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</si>
  <si>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</si>
  <si>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</si>
  <si>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</si>
  <si>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</si>
  <si>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</si>
  <si>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</si>
  <si>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</si>
  <si>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</si>
  <si>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</si>
  <si>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</si>
  <si>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</si>
  <si>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</si>
  <si>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</si>
  <si>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</si>
  <si>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</si>
  <si>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</si>
  <si>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</si>
  <si>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</si>
  <si>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</si>
  <si>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</si>
  <si>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</si>
  <si>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</si>
  <si>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</si>
  <si>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</si>
  <si>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</si>
  <si>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</si>
  <si>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</si>
  <si>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</si>
  <si>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</si>
  <si>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</si>
  <si>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</si>
  <si>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</si>
  <si>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</si>
  <si>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</si>
  <si>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</si>
  <si>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Date Created Conversation</t>
  </si>
  <si>
    <t>Years</t>
  </si>
  <si>
    <t xml:space="preserve">Date Ended Conversation </t>
  </si>
  <si>
    <t>(All)</t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</si>
  <si>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</si>
  <si>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</si>
  <si>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</si>
  <si>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</si>
  <si>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</si>
  <si>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</si>
  <si>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</si>
  <si>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</si>
  <si>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</si>
  <si>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</si>
  <si>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</si>
  <si>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</si>
  <si>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</si>
  <si>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</si>
  <si>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</si>
  <si>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</si>
  <si>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</si>
  <si>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</si>
  <si>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</si>
  <si>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</si>
  <si>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</si>
  <si>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</si>
  <si>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</si>
  <si>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</si>
  <si>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</si>
  <si>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</si>
  <si>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</si>
  <si>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</si>
  <si>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</si>
  <si>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</si>
  <si>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</si>
  <si>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</si>
  <si>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 xml:space="preserve">Percentage Failed </t>
  </si>
  <si>
    <t>Percentage Canceled</t>
  </si>
  <si>
    <t xml:space="preserve">Percentage 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</si>
</sst>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anne amimo" refreshedDate="44445.880587847219" createdVersion="7" refreshedVersion="7" minRefreshableVersion="3" recordCount="4114" xr:uid="{427DD618-4C12-4E7C-BA8D-6E2D13EAC899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ed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A5B302-F47C-4791-9CCA-66BE494682C9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D2" sqref="D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5.6640625" bestFit="1" customWidth="1"/>
    <col min="17" max="17" width="33" customWidth="1"/>
    <col min="18" max="18" width="15.5546875" bestFit="1" customWidth="1"/>
    <col min="19" max="19" width="23.77734375" bestFit="1" customWidth="1"/>
    <col min="20" max="20" width="22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8360</v>
      </c>
      <c r="T1" s="1" t="s">
        <v>8362</v>
      </c>
      <c r="U1" s="1" t="s">
        <v>8361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DA7DC-5DBF-473E-AD20-0DC14C491B4D}">
  <dimension ref="A1:E18"/>
  <sheetViews>
    <sheetView tabSelected="1" workbookViewId="0">
      <selection activeCell="D9" sqref="D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8361</v>
      </c>
      <c r="B2" t="s">
        <v>8363</v>
      </c>
    </row>
    <row r="4" spans="1:5" x14ac:dyDescent="0.3">
      <c r="A4" s="12" t="s">
        <v>8364</v>
      </c>
      <c r="B4" s="12" t="s">
        <v>8365</v>
      </c>
    </row>
    <row r="5" spans="1:5" x14ac:dyDescent="0.3">
      <c r="A5" s="12" t="s">
        <v>8367</v>
      </c>
      <c r="B5" t="s">
        <v>8218</v>
      </c>
      <c r="C5" t="s">
        <v>8220</v>
      </c>
      <c r="D5" t="s">
        <v>8219</v>
      </c>
      <c r="E5" t="s">
        <v>8366</v>
      </c>
    </row>
    <row r="6" spans="1:5" x14ac:dyDescent="0.3">
      <c r="A6" s="14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4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4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4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4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4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4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4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4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4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4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4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4" t="s">
        <v>8366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76F0-78B8-4630-94AF-9F1F475DF8FD}">
  <dimension ref="A1:H13"/>
  <sheetViews>
    <sheetView workbookViewId="0">
      <selection activeCell="B22" sqref="B22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6.33203125" bestFit="1" customWidth="1"/>
    <col min="8" max="8" width="18.77734375" bestFit="1" customWidth="1"/>
  </cols>
  <sheetData>
    <row r="1" spans="1:8" x14ac:dyDescent="0.3">
      <c r="B1" s="15" t="s">
        <v>8392</v>
      </c>
      <c r="C1" s="15" t="s">
        <v>8393</v>
      </c>
      <c r="D1" s="15" t="s">
        <v>8394</v>
      </c>
      <c r="E1" s="15" t="s">
        <v>8395</v>
      </c>
      <c r="F1" s="15" t="s">
        <v>8398</v>
      </c>
      <c r="G1" s="15" t="s">
        <v>8396</v>
      </c>
      <c r="H1" s="15" t="s">
        <v>8397</v>
      </c>
    </row>
    <row r="2" spans="1:8" x14ac:dyDescent="0.3">
      <c r="A2" t="s">
        <v>8380</v>
      </c>
      <c r="B2" s="13">
        <f>COUNTIFS(Kickstarter_Challenge!$D:$D, "&lt;1000", Kickstarter_Challenge!$F:$F, "successful", Kickstarter_Challenge!$R:$R, "plays")</f>
        <v>141</v>
      </c>
      <c r="C2" s="13">
        <f>COUNTIFS(Kickstarter_Challenge!$D:$D, "&lt;1000", Kickstarter_Challenge!$F:$F, "failed", Kickstarter_Challenge!$R:$R, "plays")</f>
        <v>45</v>
      </c>
      <c r="D2" s="13">
        <f>COUNTIFS(Kickstarter_Challenge!$D:$D, "&lt;1000", Kickstarter_Challenge!$F:$F, "canceled", Kickstarter_Challenge!$R:$R, "plays")</f>
        <v>0</v>
      </c>
      <c r="E2" s="13">
        <f>SUM(B2:D2)</f>
        <v>186</v>
      </c>
      <c r="F2" s="13">
        <f>ROUND(B2/E2*100,0)</f>
        <v>76</v>
      </c>
      <c r="G2" s="13">
        <f>ROUND(C2/E2*100,0)</f>
        <v>24</v>
      </c>
      <c r="H2" s="13">
        <f>IFERROR(ROUND(D2/E2,2),0)</f>
        <v>0</v>
      </c>
    </row>
    <row r="3" spans="1:8" x14ac:dyDescent="0.3">
      <c r="A3" t="s">
        <v>8381</v>
      </c>
      <c r="B3" s="13">
        <f>COUNTIFS(Kickstarter_Challenge!$D:$D, "&gt;=1000", Kickstarter_Challenge!$D:$D, "&lt;=4999", Kickstarter_Challenge!$F:$F, "successful",Kickstarter_Challenge!$R:$R, "plays")</f>
        <v>388</v>
      </c>
      <c r="C3" s="13">
        <f>COUNTIFS(Kickstarter_Challenge!$D:$D, "&gt;=1000", Kickstarter_Challenge!$D:$D, "&lt;=4999", Kickstarter_Challenge!$F:$F, "failed",Kickstarter_Challenge!$R:$R, "plays")</f>
        <v>146</v>
      </c>
      <c r="D3" s="13">
        <f>COUNTIFS(Kickstarter_Challenge!$D:$D, "&gt;=1000", Kickstarter_Challenge!$D:$D, "&lt;=4999", Kickstarter_Challenge!$F:$F, "canceled",Kickstarter_Challenge!$R:$R, "plays")</f>
        <v>0</v>
      </c>
      <c r="E3" s="13">
        <f t="shared" ref="E3:E13" si="0">SUM(B3:D3)</f>
        <v>534</v>
      </c>
      <c r="F3" s="13">
        <f t="shared" ref="F3:F13" si="1">ROUND(B3/E3*100,0)</f>
        <v>73</v>
      </c>
      <c r="G3" s="13">
        <f t="shared" ref="G3:G13" si="2">ROUND(C3/E3*100,0)</f>
        <v>27</v>
      </c>
      <c r="H3" s="13">
        <f t="shared" ref="H3:H13" si="3">IFERROR(ROUND(D3/E3,2),0)</f>
        <v>0</v>
      </c>
    </row>
    <row r="4" spans="1:8" x14ac:dyDescent="0.3">
      <c r="A4" t="s">
        <v>8382</v>
      </c>
      <c r="B4" s="13">
        <f>COUNTIFS(Kickstarter_Challenge!$D:$D, "&gt;=5000", Kickstarter_Challenge!$D:$D, "&lt;=9999", Kickstarter_Challenge!$F:$F, "successful",Kickstarter_Challenge!$R:$R, "plays")</f>
        <v>93</v>
      </c>
      <c r="C4" s="13">
        <f>COUNTIFS(Kickstarter_Challenge!$D:$D, "&gt;=5000", Kickstarter_Challenge!$D:$D, "&lt;=9999", Kickstarter_Challenge!$F:$F, "failed",Kickstarter_Challenge!$R:$R, "plays")</f>
        <v>76</v>
      </c>
      <c r="D4" s="13">
        <f>COUNTIFS(Kickstarter_Challenge!$D:$D, "&gt;=5000", Kickstarter_Challenge!$D:$D, "&lt;=9999", Kickstarter_Challenge!$F:$F, "canceled",Kickstarter_Challenge!$R:$R, "plays")</f>
        <v>0</v>
      </c>
      <c r="E4" s="13">
        <f t="shared" si="0"/>
        <v>169</v>
      </c>
      <c r="F4" s="13">
        <f t="shared" si="1"/>
        <v>55</v>
      </c>
      <c r="G4" s="13">
        <f t="shared" si="2"/>
        <v>45</v>
      </c>
      <c r="H4" s="13">
        <f t="shared" si="3"/>
        <v>0</v>
      </c>
    </row>
    <row r="5" spans="1:8" x14ac:dyDescent="0.3">
      <c r="A5" t="s">
        <v>8383</v>
      </c>
      <c r="B5" s="13">
        <f>COUNTIFS(Kickstarter_Challenge!$D:$D, "&gt;=10000", Kickstarter_Challenge!$D:$D, "&lt;=14999", Kickstarter_Challenge!$F:$F, "successful",Kickstarter_Challenge!$R:$R, "plays")</f>
        <v>39</v>
      </c>
      <c r="C5" s="13">
        <f>COUNTIFS(Kickstarter_Challenge!$D:$D, "&gt;=10000", Kickstarter_Challenge!$D:$D, "&lt;=14999", Kickstarter_Challenge!$F:$F, "failed",Kickstarter_Challenge!$R:$R, "plays")</f>
        <v>33</v>
      </c>
      <c r="D5" s="13">
        <f>COUNTIFS(Kickstarter_Challenge!$D:$D, "&gt;=10000", Kickstarter_Challenge!$D:$D, "&lt;=14999", Kickstarter_Challenge!$F:$F, "canceled",Kickstarter_Challenge!$R:$R, "plays")</f>
        <v>0</v>
      </c>
      <c r="E5" s="13">
        <f t="shared" si="0"/>
        <v>72</v>
      </c>
      <c r="F5" s="13">
        <f t="shared" si="1"/>
        <v>54</v>
      </c>
      <c r="G5" s="13">
        <f t="shared" si="2"/>
        <v>46</v>
      </c>
      <c r="H5" s="13">
        <f t="shared" si="3"/>
        <v>0</v>
      </c>
    </row>
    <row r="6" spans="1:8" x14ac:dyDescent="0.3">
      <c r="A6" t="s">
        <v>8384</v>
      </c>
      <c r="B6" s="13">
        <f>COUNTIFS(Kickstarter_Challenge!$D:$D, "&gt;=15000", Kickstarter_Challenge!$D:$D, "&lt;=19999", Kickstarter_Challenge!$F:$F, "successful",Kickstarter_Challenge!$R:$R, "plays")</f>
        <v>12</v>
      </c>
      <c r="C6" s="13">
        <f>COUNTIFS(Kickstarter_Challenge!$D:$D, "&gt;=15000", Kickstarter_Challenge!$D:$D, "&lt;=19999", Kickstarter_Challenge!$F:$F, "failed",Kickstarter_Challenge!$R:$R, "plays")</f>
        <v>12</v>
      </c>
      <c r="D6" s="13">
        <f>COUNTIFS(Kickstarter_Challenge!$D:$D, "&gt;=15000", Kickstarter_Challenge!$D:$D, "&lt;=19999", Kickstarter_Challenge!$F:$F, "canceled",Kickstarter_Challenge!$R:$R, "plays")</f>
        <v>0</v>
      </c>
      <c r="E6" s="13">
        <f t="shared" si="0"/>
        <v>24</v>
      </c>
      <c r="F6" s="13">
        <f t="shared" si="1"/>
        <v>50</v>
      </c>
      <c r="G6" s="13">
        <f t="shared" si="2"/>
        <v>50</v>
      </c>
      <c r="H6" s="13">
        <f t="shared" si="3"/>
        <v>0</v>
      </c>
    </row>
    <row r="7" spans="1:8" x14ac:dyDescent="0.3">
      <c r="A7" t="s">
        <v>8385</v>
      </c>
      <c r="B7" s="13">
        <f>COUNTIFS(Kickstarter_Challenge!$D:$D, "&gt;=20000", Kickstarter_Challenge!$D:$D, "&lt;=24999", Kickstarter_Challenge!$F:$F, "successful",Kickstarter_Challenge!$R:$R, "plays")</f>
        <v>9</v>
      </c>
      <c r="C7" s="13">
        <f>COUNTIFS(Kickstarter_Challenge!$D:$D, "&gt;=20000", Kickstarter_Challenge!$D:$D, "&lt;=24999", Kickstarter_Challenge!$F:$F, "failed",Kickstarter_Challenge!$R:$R, "plays")</f>
        <v>11</v>
      </c>
      <c r="D7" s="13">
        <f>COUNTIFS(Kickstarter_Challenge!$D:$D, "&gt;=20000", Kickstarter_Challenge!$D:$D, "&lt;=24999", Kickstarter_Challenge!$F:$F, "canceled",Kickstarter_Challenge!$R:$R, "plays")</f>
        <v>0</v>
      </c>
      <c r="E7" s="13">
        <f t="shared" si="0"/>
        <v>20</v>
      </c>
      <c r="F7" s="13">
        <f t="shared" si="1"/>
        <v>45</v>
      </c>
      <c r="G7" s="13">
        <f t="shared" si="2"/>
        <v>55</v>
      </c>
      <c r="H7" s="13">
        <f t="shared" si="3"/>
        <v>0</v>
      </c>
    </row>
    <row r="8" spans="1:8" x14ac:dyDescent="0.3">
      <c r="A8" t="s">
        <v>8386</v>
      </c>
      <c r="B8" s="13">
        <f>COUNTIFS(Kickstarter_Challenge!$D:$D, "&gt;=25000", Kickstarter_Challenge!$D:$D, "&lt;=29999", Kickstarter_Challenge!$F:$F, "successful",Kickstarter_Challenge!$R:$R, "plays")</f>
        <v>1</v>
      </c>
      <c r="C8" s="13">
        <f>COUNTIFS(Kickstarter_Challenge!$D:$D, "&gt;=25000", Kickstarter_Challenge!$D:$D, "&lt;=29999", Kickstarter_Challenge!$F:$F, "failed",Kickstarter_Challenge!$R:$R, "plays")</f>
        <v>4</v>
      </c>
      <c r="D8" s="13">
        <f>COUNTIFS(Kickstarter_Challenge!$D:$D, "&gt;=25000", Kickstarter_Challenge!$D:$D, "&lt;=29999", Kickstarter_Challenge!$F:$F, "canceled",Kickstarter_Challenge!$R:$R, "plays")</f>
        <v>0</v>
      </c>
      <c r="E8" s="13">
        <f t="shared" si="0"/>
        <v>5</v>
      </c>
      <c r="F8" s="13">
        <f t="shared" si="1"/>
        <v>20</v>
      </c>
      <c r="G8" s="13">
        <f t="shared" si="2"/>
        <v>80</v>
      </c>
      <c r="H8" s="13">
        <f t="shared" si="3"/>
        <v>0</v>
      </c>
    </row>
    <row r="9" spans="1:8" x14ac:dyDescent="0.3">
      <c r="A9" t="s">
        <v>8387</v>
      </c>
      <c r="B9" s="13">
        <f>COUNTIFS(Kickstarter_Challenge!$D:$D, "&gt;=30000", Kickstarter_Challenge!$D:$D, "&lt;=34999", Kickstarter_Challenge!$F:$F, "successful",Kickstarter_Challenge!$R:$R, "plays")</f>
        <v>3</v>
      </c>
      <c r="C9" s="13">
        <f>COUNTIFS(Kickstarter_Challenge!$D:$D, "&gt;=30000", Kickstarter_Challenge!$D:$D, "&lt;=34999", Kickstarter_Challenge!$F:$F, "failed",Kickstarter_Challenge!$R:$R, "plays")</f>
        <v>8</v>
      </c>
      <c r="D9" s="13">
        <f>COUNTIFS(Kickstarter_Challenge!$D:$D, "&gt;=30000", Kickstarter_Challenge!$D:$D, "&lt;=34999", Kickstarter_Challenge!$F:$F, "canceled",Kickstarter_Challenge!$R:$R, "plays")</f>
        <v>0</v>
      </c>
      <c r="E9" s="13">
        <f t="shared" si="0"/>
        <v>11</v>
      </c>
      <c r="F9" s="13">
        <f t="shared" si="1"/>
        <v>27</v>
      </c>
      <c r="G9" s="13">
        <f t="shared" si="2"/>
        <v>73</v>
      </c>
      <c r="H9" s="13">
        <f t="shared" si="3"/>
        <v>0</v>
      </c>
    </row>
    <row r="10" spans="1:8" x14ac:dyDescent="0.3">
      <c r="A10" t="s">
        <v>8388</v>
      </c>
      <c r="B10" s="13">
        <f>COUNTIFS(Kickstarter_Challenge!$D:$D, "&gt;=35000", Kickstarter_Challenge!$D:$D, "&lt;=39999", Kickstarter_Challenge!$F:$F, "successful",Kickstarter_Challenge!$R:$R, "plays")</f>
        <v>4</v>
      </c>
      <c r="C10" s="13">
        <f>COUNTIFS(Kickstarter_Challenge!$D:$D, "&gt;=35000", Kickstarter_Challenge!$D:$D, "&lt;=39999", Kickstarter_Challenge!$F:$F, "failed",Kickstarter_Challenge!$R:$R, "plays")</f>
        <v>2</v>
      </c>
      <c r="D10" s="13">
        <f>COUNTIFS(Kickstarter_Challenge!$D:$D, "&gt;=35000", Kickstarter_Challenge!$D:$D, "&lt;=39999", Kickstarter_Challenge!$F:$F, "canceled",Kickstarter_Challenge!$R:$R, "plays")</f>
        <v>0</v>
      </c>
      <c r="E10" s="13">
        <f t="shared" si="0"/>
        <v>6</v>
      </c>
      <c r="F10" s="13">
        <f t="shared" si="1"/>
        <v>67</v>
      </c>
      <c r="G10" s="13">
        <f t="shared" si="2"/>
        <v>33</v>
      </c>
      <c r="H10" s="13">
        <f t="shared" si="3"/>
        <v>0</v>
      </c>
    </row>
    <row r="11" spans="1:8" x14ac:dyDescent="0.3">
      <c r="A11" t="s">
        <v>8389</v>
      </c>
      <c r="B11" s="13">
        <f>COUNTIFS(Kickstarter_Challenge!$D:$D, "&gt;=40000", Kickstarter_Challenge!$D:$D, "&lt;=44999", Kickstarter_Challenge!$F:$F, "successful",Kickstarter_Challenge!$R:$R, "plays")</f>
        <v>2</v>
      </c>
      <c r="C11" s="13">
        <f>COUNTIFS(Kickstarter_Challenge!$D:$D, "&gt;=40000", Kickstarter_Challenge!$D:$D, "&lt;=44999", Kickstarter_Challenge!$F:$F, "failed",Kickstarter_Challenge!$R:$R, "plays")</f>
        <v>1</v>
      </c>
      <c r="D11" s="13">
        <f>COUNTIFS(Kickstarter_Challenge!$D:$D, "&gt;=40000", Kickstarter_Challenge!$D:$D, "&lt;=44999", Kickstarter_Challenge!$F:$F, "canceled",Kickstarter_Challenge!$R:$R, "plays")</f>
        <v>0</v>
      </c>
      <c r="E11" s="13">
        <f t="shared" si="0"/>
        <v>3</v>
      </c>
      <c r="F11" s="13">
        <f t="shared" si="1"/>
        <v>67</v>
      </c>
      <c r="G11" s="13">
        <f t="shared" si="2"/>
        <v>33</v>
      </c>
      <c r="H11" s="13">
        <f t="shared" si="3"/>
        <v>0</v>
      </c>
    </row>
    <row r="12" spans="1:8" x14ac:dyDescent="0.3">
      <c r="A12" t="s">
        <v>8390</v>
      </c>
      <c r="B12" s="13">
        <f>COUNTIFS(Kickstarter_Challenge!$D:$D, "&gt;=45000", Kickstarter_Challenge!$D:$D, "&lt;=49999", Kickstarter_Challenge!$F:$F, "successful",Kickstarter_Challenge!$R:$R, "plays")</f>
        <v>0</v>
      </c>
      <c r="C12" s="13">
        <f>COUNTIFS(Kickstarter_Challenge!$D:$D, "&gt;=45000", Kickstarter_Challenge!$D:$D, "&lt;=49999", Kickstarter_Challenge!$F:$F, "failed",Kickstarter_Challenge!$R:$R, "plays")</f>
        <v>1</v>
      </c>
      <c r="D12" s="13">
        <f>COUNTIFS(Kickstarter_Challenge!$D:$D, "&gt;=45000", Kickstarter_Challenge!$D:$D, "&lt;=49999", Kickstarter_Challenge!$F:$F, "canceled",Kickstarter_Challenge!$R:$R, "plays")</f>
        <v>0</v>
      </c>
      <c r="E12" s="13">
        <f t="shared" si="0"/>
        <v>1</v>
      </c>
      <c r="F12" s="13">
        <f t="shared" si="1"/>
        <v>0</v>
      </c>
      <c r="G12" s="13">
        <f t="shared" si="2"/>
        <v>100</v>
      </c>
      <c r="H12" s="13">
        <f t="shared" si="3"/>
        <v>0</v>
      </c>
    </row>
    <row r="13" spans="1:8" x14ac:dyDescent="0.3">
      <c r="A13" t="s">
        <v>8391</v>
      </c>
      <c r="B13" s="13">
        <f>COUNTIFS(Kickstarter_Challenge!$D:$D, "&gt;50000", Kickstarter_Challenge!$F:$F, "successful",Kickstarter_Challenge!$R:$R, "plays")</f>
        <v>2</v>
      </c>
      <c r="C13" s="13">
        <f>COUNTIFS(Kickstarter_Challenge!$D:$D, "&gt;50000", Kickstarter_Challenge!$F:$F, "failed",Kickstarter_Challenge!$R:$R, "plays")</f>
        <v>10</v>
      </c>
      <c r="D13" s="13">
        <f>COUNTIFS(Kickstarter_Challenge!$D:$D, "&gt;50000", Kickstarter_Challenge!$F:$F, "canceled",Kickstarter_Challenge!$R:$R, "plays")</f>
        <v>0</v>
      </c>
      <c r="E13" s="13">
        <f t="shared" si="0"/>
        <v>12</v>
      </c>
      <c r="F13" s="13">
        <f t="shared" si="1"/>
        <v>17</v>
      </c>
      <c r="G13" s="13">
        <f t="shared" si="2"/>
        <v>83</v>
      </c>
      <c r="H13" s="13">
        <f t="shared" si="3"/>
        <v>0</v>
      </c>
    </row>
  </sheetData>
  <autoFilter ref="F1:H13" xr:uid="{0ABA76F0-78B8-4630-94AF-9F1F475DF8F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roseanne amimo</cp:lastModifiedBy>
  <dcterms:created xsi:type="dcterms:W3CDTF">2017-04-20T15:17:24Z</dcterms:created>
  <dcterms:modified xsi:type="dcterms:W3CDTF">2021-09-11T13:05:27Z</dcterms:modified>
</cp:coreProperties>
</file>