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gnondj\Documents\GitHub\gulf.manage\build\nss 2020\"/>
    </mc:Choice>
  </mc:AlternateContent>
  <bookViews>
    <workbookView xWindow="0" yWindow="0" windowWidth="19200" windowHeight="7485" activeTab="2"/>
  </bookViews>
  <sheets>
    <sheet name="Set Card" sheetId="1" r:id="rId1"/>
    <sheet name="Basket" sheetId="2" r:id="rId2"/>
    <sheet name="Bio" sheetId="3" r:id="rId3"/>
    <sheet name="Bryozoan Dataset 2020" sheetId="4" r:id="rId4"/>
  </sheets>
  <definedNames>
    <definedName name="_xlnm._FilterDatabase" localSheetId="0" hidden="1">'Set Card'!$A$1:$K$41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2" i="3"/>
  <c r="L2" i="3"/>
  <c r="L10" i="2"/>
  <c r="L11" i="2"/>
  <c r="L6" i="2"/>
  <c r="L5" i="2"/>
  <c r="L2" i="2"/>
  <c r="O41" i="1" l="1"/>
  <c r="N4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M41" i="1" l="1"/>
</calcChain>
</file>

<file path=xl/comments1.xml><?xml version="1.0" encoding="utf-8"?>
<comments xmlns="http://schemas.openxmlformats.org/spreadsheetml/2006/main">
  <authors>
    <author>Asselin, Natalie</author>
  </authors>
  <commentList>
    <comment ref="D1" authorId="0" shapeId="0">
      <text>
        <r>
          <rPr>
            <b/>
            <sz val="9"/>
            <color rgb="FF000000"/>
            <rFont val="Tahoma"/>
            <family val="2"/>
          </rPr>
          <t>Asselin, Natalie: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Set, catch, length, bio</t>
        </r>
      </text>
    </comment>
  </commentList>
</comments>
</file>

<file path=xl/comments2.xml><?xml version="1.0" encoding="utf-8"?>
<comments xmlns="http://schemas.openxmlformats.org/spreadsheetml/2006/main">
  <authors>
    <author>Asselin, Natalie</author>
  </authors>
  <commentList>
    <comment ref="D1" authorId="0" shapeId="0">
      <text>
        <r>
          <rPr>
            <b/>
            <sz val="9"/>
            <color rgb="FF000000"/>
            <rFont val="Tahoma"/>
            <family val="2"/>
          </rPr>
          <t>Asselin, Natalie: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Set, catch, length, bio</t>
        </r>
      </text>
    </comment>
  </commentList>
</comments>
</file>

<file path=xl/comments3.xml><?xml version="1.0" encoding="utf-8"?>
<comments xmlns="http://schemas.openxmlformats.org/spreadsheetml/2006/main">
  <authors>
    <author>Asselin, Natalie</author>
  </authors>
  <commentList>
    <comment ref="D1" authorId="0" shapeId="0">
      <text>
        <r>
          <rPr>
            <b/>
            <sz val="9"/>
            <color rgb="FF000000"/>
            <rFont val="Tahoma"/>
            <family val="2"/>
          </rPr>
          <t>Asselin, Natalie: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Set, catch, length, bio</t>
        </r>
      </text>
    </comment>
  </commentList>
</comments>
</file>

<file path=xl/comments4.xml><?xml version="1.0" encoding="utf-8"?>
<comments xmlns="http://schemas.openxmlformats.org/spreadsheetml/2006/main">
  <authors>
    <author>Asselin, Natalie</author>
  </authors>
  <commentList>
    <comment ref="D1" authorId="0" shapeId="0">
      <text>
        <r>
          <rPr>
            <b/>
            <sz val="9"/>
            <color rgb="FF000000"/>
            <rFont val="Tahoma"/>
            <family val="2"/>
          </rPr>
          <t>Asselin, Natalie: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Set, catch, length, bio</t>
        </r>
      </text>
    </comment>
  </commentList>
</comments>
</file>

<file path=xl/sharedStrings.xml><?xml version="1.0" encoding="utf-8"?>
<sst xmlns="http://schemas.openxmlformats.org/spreadsheetml/2006/main" count="329" uniqueCount="75">
  <si>
    <t>Species</t>
  </si>
  <si>
    <t>Field</t>
  </si>
  <si>
    <t>Old value</t>
  </si>
  <si>
    <t>New Value</t>
  </si>
  <si>
    <t>Added comments</t>
  </si>
  <si>
    <t>Card</t>
  </si>
  <si>
    <t>Corrected</t>
  </si>
  <si>
    <t>Year</t>
  </si>
  <si>
    <t>Cruise</t>
  </si>
  <si>
    <t>Set</t>
  </si>
  <si>
    <t>Specimen Number</t>
  </si>
  <si>
    <t>Rounding Error</t>
  </si>
  <si>
    <t>NA</t>
  </si>
  <si>
    <t>longitude.start</t>
  </si>
  <si>
    <t>latitude.stop</t>
  </si>
  <si>
    <t>depth.start</t>
  </si>
  <si>
    <t>depth.end</t>
  </si>
  <si>
    <t>longitude.stop</t>
  </si>
  <si>
    <t>latitude.start</t>
  </si>
  <si>
    <t>experiment</t>
  </si>
  <si>
    <t>wind.force</t>
  </si>
  <si>
    <t>start.time</t>
  </si>
  <si>
    <t>station</t>
  </si>
  <si>
    <t>B1</t>
  </si>
  <si>
    <t>comment</t>
  </si>
  <si>
    <t>Null - Caught chunk of mud</t>
  </si>
  <si>
    <t>Longitude values on set card seem innaccurate. End longitude ~64DEG00.057MIN.</t>
  </si>
  <si>
    <t xml:space="preserve">The longitude looks fine when mapped and compared to station location. We can double check with GPS </t>
  </si>
  <si>
    <t>stop.time</t>
  </si>
  <si>
    <t>No changes needed here, just flagging to be checked further</t>
  </si>
  <si>
    <t>0.5 round down</t>
  </si>
  <si>
    <t>Typo</t>
  </si>
  <si>
    <t>current</t>
  </si>
  <si>
    <t>Error on Set card</t>
  </si>
  <si>
    <t>typo</t>
  </si>
  <si>
    <t xml:space="preserve">Add comment </t>
  </si>
  <si>
    <t>UNK</t>
  </si>
  <si>
    <t>REMOVE?</t>
  </si>
  <si>
    <t>sampled</t>
  </si>
  <si>
    <t>N</t>
  </si>
  <si>
    <t>Weight 255</t>
  </si>
  <si>
    <t>weight 2</t>
  </si>
  <si>
    <t>Y</t>
  </si>
  <si>
    <t>size.class</t>
  </si>
  <si>
    <t>Only one basket, should be size class 1</t>
  </si>
  <si>
    <t>Only one basket caugth and data in Bio card</t>
  </si>
  <si>
    <t>Two codes used for Sand Lance. 599 = American Sand Lance. 611 Sand Lance (NS). Should we only use one?</t>
  </si>
  <si>
    <t>Typo. Sea Anemone</t>
  </si>
  <si>
    <t>Typo. Sand Dollar</t>
  </si>
  <si>
    <t>either N or remove? Maybe the wrong species code entered?. More than one basket in set. Smelt</t>
  </si>
  <si>
    <t>either N or remove? Maybe the wrong species code entered or typo. More than one basket in set. Smelt</t>
  </si>
  <si>
    <t>Either N or Remove? Only herring basket in set and no data on this species for this set in Bio card. Herring</t>
  </si>
  <si>
    <t>length</t>
  </si>
  <si>
    <t>Not likely. NA or Remove</t>
  </si>
  <si>
    <t>Not likely?? NA or Remove</t>
  </si>
  <si>
    <t>not possible. NA or Remove</t>
  </si>
  <si>
    <t>Specimen</t>
  </si>
  <si>
    <t>sex</t>
  </si>
  <si>
    <t>Shell condition, but no egg condition. Assume male</t>
  </si>
  <si>
    <t>egg.condition</t>
  </si>
  <si>
    <t>sex is male, egg conditions 0. Assume male</t>
  </si>
  <si>
    <t>Not likeli. NA or Remove</t>
  </si>
  <si>
    <t>Nor Likely. NA or Remove</t>
  </si>
  <si>
    <t>good</t>
  </si>
  <si>
    <t>?</t>
  </si>
  <si>
    <t>LOBSTER_BRYOZOAN_COVERAGE</t>
  </si>
  <si>
    <t>X</t>
  </si>
  <si>
    <t>X-1</t>
  </si>
  <si>
    <t>Five level (0-4) parameter was added at set 30 to reflect percent byozoan coverage on lobster carapace. Coding was misused for this set (30) and we need to substract one from each value.</t>
  </si>
  <si>
    <t>Five level (0-4) parameter was added at set 30 to reflect percent byozoan coverage on lobster carapace. Coding was misused for this set(31)  and we need to substract one from each value.</t>
  </si>
  <si>
    <t>leave NA</t>
  </si>
  <si>
    <t>Pabs format1</t>
  </si>
  <si>
    <t>Pabs format2</t>
  </si>
  <si>
    <t>1:16:00 PM</t>
  </si>
  <si>
    <t>11:37:00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</si>
</sst>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7">
    <xf numFmtId="0" fontId="0" fillId="0" borderId="0" xfId="0"/>
    <xf numFmtId="0" fontId="0" fillId="0" borderId="0" xfId="0" applyFill="1"/>
    <xf numFmtId="0" fontId="2" fillId="3" borderId="0" xfId="2"/>
    <xf numFmtId="21" fontId="2" fillId="3" borderId="0" xfId="2" applyNumberFormat="1"/>
    <xf numFmtId="0" fontId="1" fillId="2" borderId="0" xfId="1"/>
    <xf numFmtId="0" fontId="1" fillId="2" borderId="0" xfId="1" applyNumberFormat="1"/>
    <xf numFmtId="0" fontId="2" fillId="3" borderId="0" xfId="2" applyNumberFormat="1"/>
    <xf numFmtId="0" fontId="0" fillId="0" borderId="0" xfId="0" applyNumberFormat="1"/>
    <xf numFmtId="14" fontId="0" fillId="0" borderId="0" xfId="0" applyNumberFormat="1"/>
    <xf numFmtId="0" fontId="0" fillId="4" borderId="0" xfId="0" applyFill="1"/>
    <xf numFmtId="0" fontId="2" fillId="4" borderId="0" xfId="2" applyFill="1"/>
    <xf numFmtId="0" fontId="1" fillId="4" borderId="0" xfId="1" applyFill="1"/>
    <xf numFmtId="0" fontId="0" fillId="4" borderId="0" xfId="0" applyNumberFormat="1" applyFill="1"/>
    <xf numFmtId="0" fontId="0" fillId="5" borderId="0" xfId="0" applyFill="1"/>
    <xf numFmtId="0" fontId="2" fillId="5" borderId="0" xfId="2" applyFill="1"/>
    <xf numFmtId="0" fontId="1" fillId="5" borderId="0" xfId="1" applyFill="1"/>
    <xf numFmtId="21" fontId="1" fillId="2" borderId="0" xfId="1" quotePrefix="1" applyNumberForma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1"/>
  <sheetViews>
    <sheetView topLeftCell="A24" workbookViewId="0">
      <selection activeCell="N61" sqref="N61"/>
    </sheetView>
  </sheetViews>
  <sheetFormatPr defaultRowHeight="15" x14ac:dyDescent="0.25"/>
  <cols>
    <col min="6" max="6" width="17.7109375" bestFit="1" customWidth="1"/>
    <col min="7" max="7" width="13.7109375" bestFit="1" customWidth="1"/>
    <col min="8" max="8" width="14.7109375" customWidth="1"/>
    <col min="9" max="9" width="18.85546875" customWidth="1"/>
    <col min="10" max="10" width="16.7109375" bestFit="1" customWidth="1"/>
    <col min="13" max="13" width="53.7109375" customWidth="1"/>
    <col min="14" max="14" width="65" bestFit="1" customWidth="1"/>
    <col min="15" max="15" width="61.5703125" customWidth="1"/>
  </cols>
  <sheetData>
    <row r="1" spans="1:15" x14ac:dyDescent="0.25">
      <c r="A1" s="1" t="s">
        <v>7</v>
      </c>
      <c r="B1" s="1" t="s">
        <v>8</v>
      </c>
      <c r="C1" s="1" t="s">
        <v>9</v>
      </c>
      <c r="D1" s="1" t="s">
        <v>5</v>
      </c>
      <c r="E1" s="1" t="s">
        <v>0</v>
      </c>
      <c r="F1" s="1" t="s">
        <v>10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6</v>
      </c>
      <c r="N1" t="s">
        <v>71</v>
      </c>
      <c r="O1" t="s">
        <v>72</v>
      </c>
    </row>
    <row r="2" spans="1:15" ht="37.5" customHeight="1" x14ac:dyDescent="0.25">
      <c r="A2">
        <v>2020</v>
      </c>
      <c r="B2">
        <v>150</v>
      </c>
      <c r="C2">
        <v>1</v>
      </c>
      <c r="D2">
        <v>5</v>
      </c>
      <c r="E2" t="s">
        <v>12</v>
      </c>
      <c r="F2" t="s">
        <v>12</v>
      </c>
      <c r="G2" t="s">
        <v>17</v>
      </c>
      <c r="H2" s="2">
        <v>6426.36</v>
      </c>
      <c r="I2" s="4">
        <v>6426.14</v>
      </c>
      <c r="J2" t="s">
        <v>31</v>
      </c>
      <c r="M2" t="str">
        <f>"y$set$"&amp;$G2&amp;"[y$set$set.number == "&amp;$C2&amp;"] &lt;- "&amp;$I2</f>
        <v>y$set$longitude.stop[y$set$set.number == 1] &lt;- 6426.14</v>
      </c>
      <c r="N2" t="str">
        <f>"index = y$set$set.number == "&amp;$C2&amp;" PAR "&amp;"y$set$"&amp;$G2&amp;"[index] &lt;- "&amp;$I2</f>
        <v>index = y$set$set.number == 1 PAR y$set$longitude.stop[index] &lt;- 6426.14</v>
      </c>
      <c r="O2" t="str">
        <f>"y$set$"&amp;$G2&amp;"[index] &lt;- "&amp;$I2</f>
        <v>y$set$longitude.stop[index] &lt;- 6426.14</v>
      </c>
    </row>
    <row r="3" spans="1:15" x14ac:dyDescent="0.25">
      <c r="A3">
        <v>2020</v>
      </c>
      <c r="B3">
        <v>150</v>
      </c>
      <c r="C3">
        <v>9</v>
      </c>
      <c r="D3">
        <v>5</v>
      </c>
      <c r="E3" t="s">
        <v>12</v>
      </c>
      <c r="F3" t="s">
        <v>12</v>
      </c>
      <c r="G3" t="s">
        <v>14</v>
      </c>
      <c r="H3" s="2">
        <v>4638.54</v>
      </c>
      <c r="I3" s="4">
        <v>4638.53</v>
      </c>
      <c r="J3" t="s">
        <v>11</v>
      </c>
      <c r="M3" t="str">
        <f t="shared" ref="M3:M39" si="0">"y$set$"&amp;$G3&amp;"[y$set$set.number == "&amp;$C3&amp;"] &lt;- "&amp;$I3</f>
        <v>y$set$latitude.stop[y$set$set.number == 9] &lt;- 4638.53</v>
      </c>
      <c r="N3" t="str">
        <f t="shared" ref="N3:N41" si="1">"index = y$set$set.number == "&amp;$C3&amp;" PAR "&amp;"y$set$"&amp;$G3&amp;"[index] &lt;- "&amp;$I3</f>
        <v>index = y$set$set.number == 9 PAR y$set$latitude.stop[index] &lt;- 4638.53</v>
      </c>
      <c r="O3" t="str">
        <f t="shared" ref="O3:O41" si="2">"y$set$"&amp;$G3&amp;"[index] &lt;- "&amp;$I3</f>
        <v>y$set$latitude.stop[index] &lt;- 4638.53</v>
      </c>
    </row>
    <row r="4" spans="1:15" x14ac:dyDescent="0.25">
      <c r="A4">
        <v>2020</v>
      </c>
      <c r="B4">
        <v>150</v>
      </c>
      <c r="C4">
        <v>10</v>
      </c>
      <c r="D4">
        <v>5</v>
      </c>
      <c r="E4" t="s">
        <v>12</v>
      </c>
      <c r="F4" t="s">
        <v>12</v>
      </c>
      <c r="G4" t="s">
        <v>18</v>
      </c>
      <c r="H4" s="2">
        <v>4644.01</v>
      </c>
      <c r="I4" s="4">
        <v>4644</v>
      </c>
      <c r="J4" t="s">
        <v>30</v>
      </c>
      <c r="M4" t="str">
        <f t="shared" si="0"/>
        <v>y$set$latitude.start[y$set$set.number == 10] &lt;- 4644</v>
      </c>
      <c r="N4" t="str">
        <f t="shared" si="1"/>
        <v>index = y$set$set.number == 10 PAR y$set$latitude.start[index] &lt;- 4644</v>
      </c>
      <c r="O4" t="str">
        <f t="shared" si="2"/>
        <v>y$set$latitude.start[index] &lt;- 4644</v>
      </c>
    </row>
    <row r="5" spans="1:15" x14ac:dyDescent="0.25">
      <c r="A5">
        <v>2020</v>
      </c>
      <c r="B5">
        <v>150</v>
      </c>
      <c r="C5">
        <v>10</v>
      </c>
      <c r="D5">
        <v>5</v>
      </c>
      <c r="E5" t="s">
        <v>12</v>
      </c>
      <c r="F5" t="s">
        <v>12</v>
      </c>
      <c r="G5" t="s">
        <v>19</v>
      </c>
      <c r="H5" s="2" t="s">
        <v>12</v>
      </c>
      <c r="I5" s="4">
        <v>1</v>
      </c>
      <c r="J5" t="s">
        <v>31</v>
      </c>
      <c r="M5" t="str">
        <f t="shared" si="0"/>
        <v>y$set$experiment[y$set$set.number == 10] &lt;- 1</v>
      </c>
      <c r="N5" t="str">
        <f t="shared" si="1"/>
        <v>index = y$set$set.number == 10 PAR y$set$experiment[index] &lt;- 1</v>
      </c>
      <c r="O5" t="str">
        <f t="shared" si="2"/>
        <v>y$set$experiment[index] &lt;- 1</v>
      </c>
    </row>
    <row r="6" spans="1:15" x14ac:dyDescent="0.25">
      <c r="A6">
        <v>2020</v>
      </c>
      <c r="B6">
        <v>150</v>
      </c>
      <c r="C6">
        <v>12</v>
      </c>
      <c r="D6">
        <v>5</v>
      </c>
      <c r="E6" t="s">
        <v>12</v>
      </c>
      <c r="F6" t="s">
        <v>12</v>
      </c>
      <c r="G6" t="s">
        <v>17</v>
      </c>
      <c r="H6" s="2">
        <v>6429.3</v>
      </c>
      <c r="I6" s="4">
        <v>6426.3</v>
      </c>
      <c r="J6" t="s">
        <v>31</v>
      </c>
      <c r="M6" t="str">
        <f t="shared" si="0"/>
        <v>y$set$longitude.stop[y$set$set.number == 12] &lt;- 6426.3</v>
      </c>
      <c r="N6" t="str">
        <f t="shared" si="1"/>
        <v>index = y$set$set.number == 12 PAR y$set$longitude.stop[index] &lt;- 6426.3</v>
      </c>
      <c r="O6" t="str">
        <f t="shared" si="2"/>
        <v>y$set$longitude.stop[index] &lt;- 6426.3</v>
      </c>
    </row>
    <row r="7" spans="1:15" x14ac:dyDescent="0.25">
      <c r="A7">
        <v>2020</v>
      </c>
      <c r="B7">
        <v>150</v>
      </c>
      <c r="C7">
        <v>18</v>
      </c>
      <c r="D7">
        <v>5</v>
      </c>
      <c r="E7" t="s">
        <v>12</v>
      </c>
      <c r="F7" t="s">
        <v>12</v>
      </c>
      <c r="G7" t="s">
        <v>32</v>
      </c>
      <c r="H7" s="2">
        <v>2</v>
      </c>
      <c r="I7" s="4">
        <v>1</v>
      </c>
      <c r="J7" t="s">
        <v>31</v>
      </c>
      <c r="M7" t="str">
        <f t="shared" si="0"/>
        <v>y$set$current[y$set$set.number == 18] &lt;- 1</v>
      </c>
      <c r="N7" t="str">
        <f t="shared" si="1"/>
        <v>index = y$set$set.number == 18 PAR y$set$current[index] &lt;- 1</v>
      </c>
      <c r="O7" t="str">
        <f t="shared" si="2"/>
        <v>y$set$current[index] &lt;- 1</v>
      </c>
    </row>
    <row r="8" spans="1:15" x14ac:dyDescent="0.25">
      <c r="A8">
        <v>2020</v>
      </c>
      <c r="B8">
        <v>150</v>
      </c>
      <c r="C8">
        <v>23</v>
      </c>
      <c r="D8">
        <v>5</v>
      </c>
      <c r="E8" t="s">
        <v>12</v>
      </c>
      <c r="F8" t="s">
        <v>12</v>
      </c>
      <c r="G8" t="s">
        <v>28</v>
      </c>
      <c r="H8" s="3">
        <v>0.55069444444444449</v>
      </c>
      <c r="I8" s="16" t="s">
        <v>73</v>
      </c>
      <c r="J8" t="s">
        <v>31</v>
      </c>
      <c r="M8" t="str">
        <f t="shared" si="0"/>
        <v>y$set$stop.time[y$set$set.number == 23] &lt;- 1:16:00 PM</v>
      </c>
      <c r="N8" t="str">
        <f t="shared" si="1"/>
        <v>index = y$set$set.number == 23 PAR y$set$stop.time[index] &lt;- 1:16:00 PM</v>
      </c>
      <c r="O8" t="str">
        <f t="shared" si="2"/>
        <v>y$set$stop.time[index] &lt;- 1:16:00 PM</v>
      </c>
    </row>
    <row r="9" spans="1:15" x14ac:dyDescent="0.25">
      <c r="A9">
        <v>2020</v>
      </c>
      <c r="B9">
        <v>150</v>
      </c>
      <c r="C9">
        <v>23</v>
      </c>
      <c r="D9">
        <v>5</v>
      </c>
      <c r="E9" t="s">
        <v>12</v>
      </c>
      <c r="F9" t="s">
        <v>12</v>
      </c>
      <c r="G9" t="s">
        <v>14</v>
      </c>
      <c r="H9" s="2">
        <v>4643.29</v>
      </c>
      <c r="I9" s="4">
        <v>4643.3</v>
      </c>
      <c r="J9" t="s">
        <v>11</v>
      </c>
      <c r="M9" t="str">
        <f t="shared" si="0"/>
        <v>y$set$latitude.stop[y$set$set.number == 23] &lt;- 4643.3</v>
      </c>
      <c r="N9" t="str">
        <f t="shared" si="1"/>
        <v>index = y$set$set.number == 23 PAR y$set$latitude.stop[index] &lt;- 4643.3</v>
      </c>
      <c r="O9" t="str">
        <f t="shared" si="2"/>
        <v>y$set$latitude.stop[index] &lt;- 4643.3</v>
      </c>
    </row>
    <row r="10" spans="1:15" x14ac:dyDescent="0.25">
      <c r="A10">
        <v>2020</v>
      </c>
      <c r="B10">
        <v>150</v>
      </c>
      <c r="C10">
        <v>23</v>
      </c>
      <c r="D10">
        <v>5</v>
      </c>
      <c r="E10" t="s">
        <v>12</v>
      </c>
      <c r="F10" t="s">
        <v>12</v>
      </c>
      <c r="G10" t="s">
        <v>17</v>
      </c>
      <c r="H10" s="2">
        <v>6336.96</v>
      </c>
      <c r="I10" s="4">
        <v>6436.96</v>
      </c>
      <c r="J10" t="s">
        <v>33</v>
      </c>
      <c r="M10" t="str">
        <f t="shared" si="0"/>
        <v>y$set$longitude.stop[y$set$set.number == 23] &lt;- 6436.96</v>
      </c>
      <c r="N10" t="str">
        <f t="shared" si="1"/>
        <v>index = y$set$set.number == 23 PAR y$set$longitude.stop[index] &lt;- 6436.96</v>
      </c>
      <c r="O10" t="str">
        <f t="shared" si="2"/>
        <v>y$set$longitude.stop[index] &lt;- 6436.96</v>
      </c>
    </row>
    <row r="11" spans="1:15" x14ac:dyDescent="0.25">
      <c r="A11">
        <v>2020</v>
      </c>
      <c r="B11">
        <v>150</v>
      </c>
      <c r="C11">
        <v>24</v>
      </c>
      <c r="D11">
        <v>5</v>
      </c>
      <c r="E11" t="s">
        <v>12</v>
      </c>
      <c r="F11" t="s">
        <v>12</v>
      </c>
      <c r="G11" t="s">
        <v>14</v>
      </c>
      <c r="H11" s="2">
        <v>4648.53</v>
      </c>
      <c r="I11" s="4">
        <v>4648.5200000000004</v>
      </c>
      <c r="J11" t="s">
        <v>30</v>
      </c>
      <c r="M11" t="str">
        <f t="shared" si="0"/>
        <v>y$set$latitude.stop[y$set$set.number == 24] &lt;- 4648.52</v>
      </c>
      <c r="N11" t="str">
        <f t="shared" si="1"/>
        <v>index = y$set$set.number == 24 PAR y$set$latitude.stop[index] &lt;- 4648.52</v>
      </c>
      <c r="O11" t="str">
        <f t="shared" si="2"/>
        <v>y$set$latitude.stop[index] &lt;- 4648.52</v>
      </c>
    </row>
    <row r="12" spans="1:15" x14ac:dyDescent="0.25">
      <c r="A12">
        <v>2020</v>
      </c>
      <c r="B12">
        <v>150</v>
      </c>
      <c r="C12">
        <v>27</v>
      </c>
      <c r="D12">
        <v>5</v>
      </c>
      <c r="E12" t="s">
        <v>12</v>
      </c>
      <c r="F12" t="s">
        <v>12</v>
      </c>
      <c r="G12" t="s">
        <v>20</v>
      </c>
      <c r="H12" s="2">
        <v>2</v>
      </c>
      <c r="I12" s="4">
        <v>3</v>
      </c>
      <c r="J12" t="s">
        <v>34</v>
      </c>
      <c r="M12" t="str">
        <f t="shared" si="0"/>
        <v>y$set$wind.force[y$set$set.number == 27] &lt;- 3</v>
      </c>
      <c r="N12" t="str">
        <f t="shared" si="1"/>
        <v>index = y$set$set.number == 27 PAR y$set$wind.force[index] &lt;- 3</v>
      </c>
      <c r="O12" t="str">
        <f t="shared" si="2"/>
        <v>y$set$wind.force[index] &lt;- 3</v>
      </c>
    </row>
    <row r="13" spans="1:15" x14ac:dyDescent="0.25">
      <c r="A13">
        <v>2020</v>
      </c>
      <c r="B13">
        <v>150</v>
      </c>
      <c r="C13">
        <v>31</v>
      </c>
      <c r="D13">
        <v>5</v>
      </c>
      <c r="E13" t="s">
        <v>12</v>
      </c>
      <c r="F13" t="s">
        <v>12</v>
      </c>
      <c r="G13" t="s">
        <v>13</v>
      </c>
      <c r="H13" s="2">
        <v>6455.55</v>
      </c>
      <c r="I13" s="4">
        <v>6355.55</v>
      </c>
      <c r="J13" t="s">
        <v>33</v>
      </c>
      <c r="M13" t="str">
        <f t="shared" si="0"/>
        <v>y$set$longitude.start[y$set$set.number == 31] &lt;- 6355.55</v>
      </c>
      <c r="N13" t="str">
        <f t="shared" si="1"/>
        <v>index = y$set$set.number == 31 PAR y$set$longitude.start[index] &lt;- 6355.55</v>
      </c>
      <c r="O13" t="str">
        <f t="shared" si="2"/>
        <v>y$set$longitude.start[index] &lt;- 6355.55</v>
      </c>
    </row>
    <row r="14" spans="1:15" x14ac:dyDescent="0.25">
      <c r="A14">
        <v>2020</v>
      </c>
      <c r="B14">
        <v>150</v>
      </c>
      <c r="C14">
        <v>31</v>
      </c>
      <c r="D14">
        <v>5</v>
      </c>
      <c r="E14" t="s">
        <v>12</v>
      </c>
      <c r="F14" t="s">
        <v>12</v>
      </c>
      <c r="G14" t="s">
        <v>17</v>
      </c>
      <c r="H14" s="2">
        <v>6454.95</v>
      </c>
      <c r="I14" s="4">
        <v>6354.95</v>
      </c>
      <c r="J14" t="s">
        <v>33</v>
      </c>
      <c r="M14" t="str">
        <f t="shared" si="0"/>
        <v>y$set$longitude.stop[y$set$set.number == 31] &lt;- 6354.95</v>
      </c>
      <c r="N14" t="str">
        <f t="shared" si="1"/>
        <v>index = y$set$set.number == 31 PAR y$set$longitude.stop[index] &lt;- 6354.95</v>
      </c>
      <c r="O14" t="str">
        <f t="shared" si="2"/>
        <v>y$set$longitude.stop[index] &lt;- 6354.95</v>
      </c>
    </row>
    <row r="15" spans="1:15" x14ac:dyDescent="0.25">
      <c r="A15">
        <v>2020</v>
      </c>
      <c r="B15">
        <v>150</v>
      </c>
      <c r="C15">
        <v>33</v>
      </c>
      <c r="D15">
        <v>5</v>
      </c>
      <c r="E15" t="s">
        <v>12</v>
      </c>
      <c r="F15" t="s">
        <v>12</v>
      </c>
      <c r="G15" t="s">
        <v>16</v>
      </c>
      <c r="H15" s="2">
        <v>11</v>
      </c>
      <c r="I15" s="4">
        <v>10</v>
      </c>
      <c r="J15" t="s">
        <v>30</v>
      </c>
      <c r="M15" t="str">
        <f t="shared" si="0"/>
        <v>y$set$depth.end[y$set$set.number == 33] &lt;- 10</v>
      </c>
      <c r="N15" t="str">
        <f t="shared" si="1"/>
        <v>index = y$set$set.number == 33 PAR y$set$depth.end[index] &lt;- 10</v>
      </c>
      <c r="O15" t="str">
        <f t="shared" si="2"/>
        <v>y$set$depth.end[index] &lt;- 10</v>
      </c>
    </row>
    <row r="16" spans="1:15" x14ac:dyDescent="0.25">
      <c r="A16">
        <v>2020</v>
      </c>
      <c r="B16">
        <v>150</v>
      </c>
      <c r="C16">
        <v>34</v>
      </c>
      <c r="D16">
        <v>5</v>
      </c>
      <c r="E16" t="s">
        <v>12</v>
      </c>
      <c r="F16" t="s">
        <v>12</v>
      </c>
      <c r="G16" t="s">
        <v>19</v>
      </c>
      <c r="H16" s="2" t="s">
        <v>12</v>
      </c>
      <c r="I16" s="4">
        <v>1</v>
      </c>
      <c r="J16" t="s">
        <v>31</v>
      </c>
      <c r="M16" t="str">
        <f t="shared" si="0"/>
        <v>y$set$experiment[y$set$set.number == 34] &lt;- 1</v>
      </c>
      <c r="N16" t="str">
        <f t="shared" si="1"/>
        <v>index = y$set$set.number == 34 PAR y$set$experiment[index] &lt;- 1</v>
      </c>
      <c r="O16" t="str">
        <f t="shared" si="2"/>
        <v>y$set$experiment[index] &lt;- 1</v>
      </c>
    </row>
    <row r="17" spans="1:15" x14ac:dyDescent="0.25">
      <c r="A17">
        <v>2020</v>
      </c>
      <c r="B17">
        <v>150</v>
      </c>
      <c r="C17">
        <v>35</v>
      </c>
      <c r="D17">
        <v>5</v>
      </c>
      <c r="E17" t="s">
        <v>12</v>
      </c>
      <c r="F17" t="s">
        <v>12</v>
      </c>
      <c r="G17" t="s">
        <v>18</v>
      </c>
      <c r="H17" s="2">
        <v>4646.0600000000004</v>
      </c>
      <c r="I17" s="4">
        <v>4646.05</v>
      </c>
      <c r="J17" t="s">
        <v>31</v>
      </c>
      <c r="M17" t="str">
        <f t="shared" si="0"/>
        <v>y$set$latitude.start[y$set$set.number == 35] &lt;- 4646.05</v>
      </c>
      <c r="N17" t="str">
        <f t="shared" si="1"/>
        <v>index = y$set$set.number == 35 PAR y$set$latitude.start[index] &lt;- 4646.05</v>
      </c>
      <c r="O17" t="str">
        <f t="shared" si="2"/>
        <v>y$set$latitude.start[index] &lt;- 4646.05</v>
      </c>
    </row>
    <row r="18" spans="1:15" x14ac:dyDescent="0.25">
      <c r="A18">
        <v>2020</v>
      </c>
      <c r="B18">
        <v>150</v>
      </c>
      <c r="C18">
        <v>35</v>
      </c>
      <c r="D18">
        <v>5</v>
      </c>
      <c r="E18" t="s">
        <v>12</v>
      </c>
      <c r="F18" t="s">
        <v>12</v>
      </c>
      <c r="G18" t="s">
        <v>20</v>
      </c>
      <c r="H18" s="2">
        <v>2</v>
      </c>
      <c r="I18" s="4">
        <v>3</v>
      </c>
      <c r="J18" t="s">
        <v>31</v>
      </c>
      <c r="M18" t="str">
        <f t="shared" si="0"/>
        <v>y$set$wind.force[y$set$set.number == 35] &lt;- 3</v>
      </c>
      <c r="N18" t="str">
        <f t="shared" si="1"/>
        <v>index = y$set$set.number == 35 PAR y$set$wind.force[index] &lt;- 3</v>
      </c>
      <c r="O18" t="str">
        <f t="shared" si="2"/>
        <v>y$set$wind.force[index] &lt;- 3</v>
      </c>
    </row>
    <row r="19" spans="1:15" x14ac:dyDescent="0.25">
      <c r="A19">
        <v>2020</v>
      </c>
      <c r="B19">
        <v>150</v>
      </c>
      <c r="C19">
        <v>37</v>
      </c>
      <c r="D19">
        <v>5</v>
      </c>
      <c r="E19" t="s">
        <v>12</v>
      </c>
      <c r="F19" t="s">
        <v>12</v>
      </c>
      <c r="G19" t="s">
        <v>17</v>
      </c>
      <c r="H19" s="2">
        <v>644618</v>
      </c>
      <c r="I19" s="4">
        <v>6446.18</v>
      </c>
      <c r="J19" t="s">
        <v>31</v>
      </c>
      <c r="M19" t="str">
        <f t="shared" si="0"/>
        <v>y$set$longitude.stop[y$set$set.number == 37] &lt;- 6446.18</v>
      </c>
      <c r="N19" t="str">
        <f t="shared" si="1"/>
        <v>index = y$set$set.number == 37 PAR y$set$longitude.stop[index] &lt;- 6446.18</v>
      </c>
      <c r="O19" t="str">
        <f t="shared" si="2"/>
        <v>y$set$longitude.stop[index] &lt;- 6446.18</v>
      </c>
    </row>
    <row r="20" spans="1:15" x14ac:dyDescent="0.25">
      <c r="A20">
        <v>2020</v>
      </c>
      <c r="B20">
        <v>150</v>
      </c>
      <c r="C20">
        <v>41</v>
      </c>
      <c r="D20">
        <v>5</v>
      </c>
      <c r="E20" t="s">
        <v>12</v>
      </c>
      <c r="F20" t="s">
        <v>12</v>
      </c>
      <c r="G20" t="s">
        <v>14</v>
      </c>
      <c r="H20" s="2">
        <v>4600.13</v>
      </c>
      <c r="I20" s="4">
        <v>4700.13</v>
      </c>
      <c r="J20" t="s">
        <v>33</v>
      </c>
      <c r="M20" t="str">
        <f t="shared" si="0"/>
        <v>y$set$latitude.stop[y$set$set.number == 41] &lt;- 4700.13</v>
      </c>
      <c r="N20" t="str">
        <f t="shared" si="1"/>
        <v>index = y$set$set.number == 41 PAR y$set$latitude.stop[index] &lt;- 4700.13</v>
      </c>
      <c r="O20" t="str">
        <f t="shared" si="2"/>
        <v>y$set$latitude.stop[index] &lt;- 4700.13</v>
      </c>
    </row>
    <row r="21" spans="1:15" x14ac:dyDescent="0.25">
      <c r="A21">
        <v>2020</v>
      </c>
      <c r="B21">
        <v>150</v>
      </c>
      <c r="C21">
        <v>43</v>
      </c>
      <c r="D21">
        <v>5</v>
      </c>
      <c r="E21" t="s">
        <v>12</v>
      </c>
      <c r="F21" t="s">
        <v>12</v>
      </c>
      <c r="G21" t="s">
        <v>15</v>
      </c>
      <c r="H21" s="2"/>
      <c r="I21" s="4">
        <v>36</v>
      </c>
      <c r="J21" t="s">
        <v>31</v>
      </c>
      <c r="M21" t="str">
        <f t="shared" si="0"/>
        <v>y$set$depth.start[y$set$set.number == 43] &lt;- 36</v>
      </c>
      <c r="N21" t="str">
        <f t="shared" si="1"/>
        <v>index = y$set$set.number == 43 PAR y$set$depth.start[index] &lt;- 36</v>
      </c>
      <c r="O21" t="str">
        <f t="shared" si="2"/>
        <v>y$set$depth.start[index] &lt;- 36</v>
      </c>
    </row>
    <row r="22" spans="1:15" x14ac:dyDescent="0.25">
      <c r="A22">
        <v>2020</v>
      </c>
      <c r="B22">
        <v>150</v>
      </c>
      <c r="C22">
        <v>48</v>
      </c>
      <c r="D22">
        <v>5</v>
      </c>
      <c r="E22" t="s">
        <v>12</v>
      </c>
      <c r="F22" t="s">
        <v>12</v>
      </c>
      <c r="G22" t="s">
        <v>13</v>
      </c>
      <c r="H22" s="2">
        <v>6529.3</v>
      </c>
      <c r="I22" s="4">
        <v>6429.3</v>
      </c>
      <c r="J22" t="s">
        <v>31</v>
      </c>
      <c r="M22" t="str">
        <f t="shared" si="0"/>
        <v>y$set$longitude.start[y$set$set.number == 48] &lt;- 6429.3</v>
      </c>
      <c r="N22" t="str">
        <f t="shared" si="1"/>
        <v>index = y$set$set.number == 48 PAR y$set$longitude.start[index] &lt;- 6429.3</v>
      </c>
      <c r="O22" t="str">
        <f t="shared" si="2"/>
        <v>y$set$longitude.start[index] &lt;- 6429.3</v>
      </c>
    </row>
    <row r="23" spans="1:15" x14ac:dyDescent="0.25">
      <c r="A23">
        <v>2020</v>
      </c>
      <c r="B23">
        <v>150</v>
      </c>
      <c r="C23">
        <v>51</v>
      </c>
      <c r="D23">
        <v>5</v>
      </c>
      <c r="E23" t="s">
        <v>12</v>
      </c>
      <c r="F23" t="s">
        <v>12</v>
      </c>
      <c r="G23" t="s">
        <v>16</v>
      </c>
      <c r="H23" s="2">
        <v>11</v>
      </c>
      <c r="I23" s="4">
        <v>10</v>
      </c>
      <c r="J23" t="s">
        <v>30</v>
      </c>
      <c r="M23" t="str">
        <f t="shared" si="0"/>
        <v>y$set$depth.end[y$set$set.number == 51] &lt;- 10</v>
      </c>
      <c r="N23" t="str">
        <f t="shared" si="1"/>
        <v>index = y$set$set.number == 51 PAR y$set$depth.end[index] &lt;- 10</v>
      </c>
      <c r="O23" t="str">
        <f t="shared" si="2"/>
        <v>y$set$depth.end[index] &lt;- 10</v>
      </c>
    </row>
    <row r="24" spans="1:15" x14ac:dyDescent="0.25">
      <c r="A24">
        <v>2020</v>
      </c>
      <c r="B24">
        <v>150</v>
      </c>
      <c r="C24">
        <v>53</v>
      </c>
      <c r="D24">
        <v>5</v>
      </c>
      <c r="E24" t="s">
        <v>12</v>
      </c>
      <c r="F24" t="s">
        <v>12</v>
      </c>
      <c r="G24" t="s">
        <v>15</v>
      </c>
      <c r="H24" s="2">
        <v>17</v>
      </c>
      <c r="I24" s="4">
        <v>16</v>
      </c>
      <c r="J24" t="s">
        <v>30</v>
      </c>
      <c r="M24" t="str">
        <f t="shared" si="0"/>
        <v>y$set$depth.start[y$set$set.number == 53] &lt;- 16</v>
      </c>
      <c r="N24" t="str">
        <f t="shared" si="1"/>
        <v>index = y$set$set.number == 53 PAR y$set$depth.start[index] &lt;- 16</v>
      </c>
      <c r="O24" t="str">
        <f t="shared" si="2"/>
        <v>y$set$depth.start[index] &lt;- 16</v>
      </c>
    </row>
    <row r="25" spans="1:15" x14ac:dyDescent="0.25">
      <c r="A25">
        <v>2020</v>
      </c>
      <c r="B25">
        <v>150</v>
      </c>
      <c r="C25">
        <v>54</v>
      </c>
      <c r="D25">
        <v>5</v>
      </c>
      <c r="E25" t="s">
        <v>12</v>
      </c>
      <c r="F25" t="s">
        <v>12</v>
      </c>
      <c r="G25" t="s">
        <v>16</v>
      </c>
      <c r="H25" s="2">
        <v>13</v>
      </c>
      <c r="I25" s="4">
        <v>12</v>
      </c>
      <c r="J25" t="s">
        <v>30</v>
      </c>
      <c r="M25" t="str">
        <f t="shared" si="0"/>
        <v>y$set$depth.end[y$set$set.number == 54] &lt;- 12</v>
      </c>
      <c r="N25" t="str">
        <f t="shared" si="1"/>
        <v>index = y$set$set.number == 54 PAR y$set$depth.end[index] &lt;- 12</v>
      </c>
      <c r="O25" t="str">
        <f t="shared" si="2"/>
        <v>y$set$depth.end[index] &lt;- 12</v>
      </c>
    </row>
    <row r="26" spans="1:15" x14ac:dyDescent="0.25">
      <c r="A26">
        <v>2020</v>
      </c>
      <c r="B26">
        <v>150</v>
      </c>
      <c r="C26">
        <v>55</v>
      </c>
      <c r="D26">
        <v>5</v>
      </c>
      <c r="E26" t="s">
        <v>12</v>
      </c>
      <c r="F26" t="s">
        <v>12</v>
      </c>
      <c r="G26" t="s">
        <v>15</v>
      </c>
      <c r="H26" s="2">
        <v>11</v>
      </c>
      <c r="I26" s="4">
        <v>10</v>
      </c>
      <c r="J26" t="s">
        <v>30</v>
      </c>
      <c r="M26" t="str">
        <f t="shared" si="0"/>
        <v>y$set$depth.start[y$set$set.number == 55] &lt;- 10</v>
      </c>
      <c r="N26" t="str">
        <f t="shared" si="1"/>
        <v>index = y$set$set.number == 55 PAR y$set$depth.start[index] &lt;- 10</v>
      </c>
      <c r="O26" t="str">
        <f t="shared" si="2"/>
        <v>y$set$depth.start[index] &lt;- 10</v>
      </c>
    </row>
    <row r="27" spans="1:15" x14ac:dyDescent="0.25">
      <c r="A27">
        <v>2020</v>
      </c>
      <c r="B27">
        <v>150</v>
      </c>
      <c r="C27">
        <v>56</v>
      </c>
      <c r="D27">
        <v>5</v>
      </c>
      <c r="E27" t="s">
        <v>12</v>
      </c>
      <c r="F27" t="s">
        <v>12</v>
      </c>
      <c r="G27" t="s">
        <v>21</v>
      </c>
      <c r="H27" s="3">
        <v>0.48194444444444445</v>
      </c>
      <c r="I27" s="16" t="s">
        <v>74</v>
      </c>
      <c r="J27" t="s">
        <v>31</v>
      </c>
      <c r="M27" t="str">
        <f t="shared" si="0"/>
        <v>y$set$start.time[y$set$set.number == 56] &lt;- 11:37:00 AM</v>
      </c>
      <c r="N27" t="str">
        <f t="shared" si="1"/>
        <v>index = y$set$set.number == 56 PAR y$set$start.time[index] &lt;- 11:37:00 AM</v>
      </c>
      <c r="O27" t="str">
        <f t="shared" si="2"/>
        <v>y$set$start.time[index] &lt;- 11:37:00 AM</v>
      </c>
    </row>
    <row r="28" spans="1:15" x14ac:dyDescent="0.25">
      <c r="A28">
        <v>2020</v>
      </c>
      <c r="B28">
        <v>150</v>
      </c>
      <c r="C28">
        <v>58</v>
      </c>
      <c r="D28">
        <v>5</v>
      </c>
      <c r="E28" t="s">
        <v>12</v>
      </c>
      <c r="F28" t="s">
        <v>12</v>
      </c>
      <c r="G28" t="s">
        <v>15</v>
      </c>
      <c r="H28" s="6">
        <v>33</v>
      </c>
      <c r="I28" s="5">
        <v>32</v>
      </c>
      <c r="J28" t="s">
        <v>30</v>
      </c>
      <c r="M28" t="str">
        <f t="shared" si="0"/>
        <v>y$set$depth.start[y$set$set.number == 58] &lt;- 32</v>
      </c>
      <c r="N28" t="str">
        <f t="shared" si="1"/>
        <v>index = y$set$set.number == 58 PAR y$set$depth.start[index] &lt;- 32</v>
      </c>
      <c r="O28" t="str">
        <f t="shared" si="2"/>
        <v>y$set$depth.start[index] &lt;- 32</v>
      </c>
    </row>
    <row r="29" spans="1:15" x14ac:dyDescent="0.25">
      <c r="A29">
        <v>2020</v>
      </c>
      <c r="B29">
        <v>150</v>
      </c>
      <c r="C29">
        <v>66</v>
      </c>
      <c r="D29">
        <v>5</v>
      </c>
      <c r="E29" t="s">
        <v>12</v>
      </c>
      <c r="F29" t="s">
        <v>12</v>
      </c>
      <c r="G29" t="s">
        <v>13</v>
      </c>
      <c r="H29" s="2">
        <v>6328.83</v>
      </c>
      <c r="I29" s="5">
        <v>6428.83</v>
      </c>
      <c r="J29" t="s">
        <v>33</v>
      </c>
      <c r="M29" t="str">
        <f t="shared" si="0"/>
        <v>y$set$longitude.start[y$set$set.number == 66] &lt;- 6428.83</v>
      </c>
      <c r="N29" t="str">
        <f t="shared" si="1"/>
        <v>index = y$set$set.number == 66 PAR y$set$longitude.start[index] &lt;- 6428.83</v>
      </c>
      <c r="O29" t="str">
        <f t="shared" si="2"/>
        <v>y$set$longitude.start[index] &lt;- 6428.83</v>
      </c>
    </row>
    <row r="30" spans="1:15" x14ac:dyDescent="0.25">
      <c r="A30">
        <v>2020</v>
      </c>
      <c r="B30">
        <v>150</v>
      </c>
      <c r="C30">
        <v>67</v>
      </c>
      <c r="D30">
        <v>5</v>
      </c>
      <c r="E30" t="s">
        <v>12</v>
      </c>
      <c r="F30" t="s">
        <v>12</v>
      </c>
      <c r="G30" t="s">
        <v>18</v>
      </c>
      <c r="H30" s="2">
        <v>4433.8100000000004</v>
      </c>
      <c r="I30" s="5">
        <v>4633.8100000000004</v>
      </c>
      <c r="J30" t="s">
        <v>33</v>
      </c>
      <c r="M30" t="str">
        <f t="shared" si="0"/>
        <v>y$set$latitude.start[y$set$set.number == 67] &lt;- 4633.81</v>
      </c>
      <c r="N30" t="str">
        <f t="shared" si="1"/>
        <v>index = y$set$set.number == 67 PAR y$set$latitude.start[index] &lt;- 4633.81</v>
      </c>
      <c r="O30" t="str">
        <f t="shared" si="2"/>
        <v>y$set$latitude.start[index] &lt;- 4633.81</v>
      </c>
    </row>
    <row r="31" spans="1:15" x14ac:dyDescent="0.25">
      <c r="A31">
        <v>2020</v>
      </c>
      <c r="B31">
        <v>150</v>
      </c>
      <c r="C31">
        <v>68</v>
      </c>
      <c r="D31">
        <v>5</v>
      </c>
      <c r="E31" t="s">
        <v>12</v>
      </c>
      <c r="F31" t="s">
        <v>12</v>
      </c>
      <c r="G31" t="s">
        <v>14</v>
      </c>
      <c r="H31" s="2">
        <v>4517.5</v>
      </c>
      <c r="I31" s="4">
        <v>4617.5</v>
      </c>
      <c r="J31" t="s">
        <v>31</v>
      </c>
      <c r="M31" t="str">
        <f t="shared" si="0"/>
        <v>y$set$latitude.stop[y$set$set.number == 68] &lt;- 4617.5</v>
      </c>
      <c r="N31" t="str">
        <f t="shared" si="1"/>
        <v>index = y$set$set.number == 68 PAR y$set$latitude.stop[index] &lt;- 4617.5</v>
      </c>
      <c r="O31" t="str">
        <f t="shared" si="2"/>
        <v>y$set$latitude.stop[index] &lt;- 4617.5</v>
      </c>
    </row>
    <row r="32" spans="1:15" x14ac:dyDescent="0.25">
      <c r="A32">
        <v>2020</v>
      </c>
      <c r="B32">
        <v>150</v>
      </c>
      <c r="C32">
        <v>73</v>
      </c>
      <c r="D32">
        <v>5</v>
      </c>
      <c r="E32" t="s">
        <v>12</v>
      </c>
      <c r="F32" t="s">
        <v>12</v>
      </c>
      <c r="G32" t="s">
        <v>17</v>
      </c>
      <c r="H32" s="2">
        <v>6408.85</v>
      </c>
      <c r="I32" s="4">
        <v>6408.86</v>
      </c>
      <c r="J32" t="s">
        <v>11</v>
      </c>
      <c r="M32" t="str">
        <f t="shared" si="0"/>
        <v>y$set$longitude.stop[y$set$set.number == 73] &lt;- 6408.86</v>
      </c>
      <c r="N32" t="str">
        <f t="shared" si="1"/>
        <v>index = y$set$set.number == 73 PAR y$set$longitude.stop[index] &lt;- 6408.86</v>
      </c>
      <c r="O32" t="str">
        <f t="shared" si="2"/>
        <v>y$set$longitude.stop[index] &lt;- 6408.86</v>
      </c>
    </row>
    <row r="33" spans="1:15" x14ac:dyDescent="0.25">
      <c r="A33">
        <v>2020</v>
      </c>
      <c r="B33">
        <v>150</v>
      </c>
      <c r="C33">
        <v>75</v>
      </c>
      <c r="D33">
        <v>5</v>
      </c>
      <c r="E33" t="s">
        <v>12</v>
      </c>
      <c r="F33" t="s">
        <v>12</v>
      </c>
      <c r="G33" t="s">
        <v>18</v>
      </c>
      <c r="H33" s="2">
        <v>4629.3</v>
      </c>
      <c r="I33" s="4">
        <v>4626.3</v>
      </c>
      <c r="J33" t="s">
        <v>31</v>
      </c>
      <c r="M33" t="str">
        <f t="shared" si="0"/>
        <v>y$set$latitude.start[y$set$set.number == 75] &lt;- 4626.3</v>
      </c>
      <c r="N33" t="str">
        <f t="shared" si="1"/>
        <v>index = y$set$set.number == 75 PAR y$set$latitude.start[index] &lt;- 4626.3</v>
      </c>
      <c r="O33" t="str">
        <f t="shared" si="2"/>
        <v>y$set$latitude.start[index] &lt;- 4626.3</v>
      </c>
    </row>
    <row r="34" spans="1:15" x14ac:dyDescent="0.25">
      <c r="A34">
        <v>2020</v>
      </c>
      <c r="B34">
        <v>150</v>
      </c>
      <c r="C34">
        <v>88</v>
      </c>
      <c r="D34">
        <v>5</v>
      </c>
      <c r="E34" t="s">
        <v>12</v>
      </c>
      <c r="F34" t="s">
        <v>12</v>
      </c>
      <c r="G34" t="s">
        <v>18</v>
      </c>
      <c r="H34" s="2">
        <v>4619.99</v>
      </c>
      <c r="I34" s="4">
        <v>4611.99</v>
      </c>
      <c r="J34" t="s">
        <v>31</v>
      </c>
      <c r="M34" t="str">
        <f t="shared" si="0"/>
        <v>y$set$latitude.start[y$set$set.number == 88] &lt;- 4611.99</v>
      </c>
      <c r="N34" t="str">
        <f t="shared" si="1"/>
        <v>index = y$set$set.number == 88 PAR y$set$latitude.start[index] &lt;- 4611.99</v>
      </c>
      <c r="O34" t="str">
        <f t="shared" si="2"/>
        <v>y$set$latitude.start[index] &lt;- 4611.99</v>
      </c>
    </row>
    <row r="35" spans="1:15" x14ac:dyDescent="0.25">
      <c r="A35">
        <v>2020</v>
      </c>
      <c r="B35">
        <v>150</v>
      </c>
      <c r="C35">
        <v>89</v>
      </c>
      <c r="D35">
        <v>5</v>
      </c>
      <c r="E35" t="s">
        <v>12</v>
      </c>
      <c r="F35" t="s">
        <v>12</v>
      </c>
      <c r="G35" t="s">
        <v>22</v>
      </c>
      <c r="H35" s="2">
        <v>31</v>
      </c>
      <c r="I35" s="4" t="s">
        <v>23</v>
      </c>
      <c r="J35" t="s">
        <v>31</v>
      </c>
      <c r="M35" t="str">
        <f t="shared" si="0"/>
        <v>y$set$station[y$set$set.number == 89] &lt;- B1</v>
      </c>
      <c r="N35" t="str">
        <f t="shared" si="1"/>
        <v>index = y$set$set.number == 89 PAR y$set$station[index] &lt;- B1</v>
      </c>
      <c r="O35" t="str">
        <f t="shared" si="2"/>
        <v>y$set$station[index] &lt;- B1</v>
      </c>
    </row>
    <row r="36" spans="1:15" x14ac:dyDescent="0.25">
      <c r="A36">
        <v>2020</v>
      </c>
      <c r="B36">
        <v>150</v>
      </c>
      <c r="C36">
        <v>91</v>
      </c>
      <c r="D36">
        <v>5</v>
      </c>
      <c r="E36" t="s">
        <v>12</v>
      </c>
      <c r="F36" t="s">
        <v>12</v>
      </c>
      <c r="G36" t="s">
        <v>14</v>
      </c>
      <c r="H36" s="2">
        <v>4614.4399999999996</v>
      </c>
      <c r="I36" s="4">
        <v>4614.45</v>
      </c>
      <c r="J36" t="s">
        <v>11</v>
      </c>
      <c r="M36" t="str">
        <f t="shared" si="0"/>
        <v>y$set$latitude.stop[y$set$set.number == 91] &lt;- 4614.45</v>
      </c>
      <c r="N36" t="str">
        <f t="shared" si="1"/>
        <v>index = y$set$set.number == 91 PAR y$set$latitude.stop[index] &lt;- 4614.45</v>
      </c>
      <c r="O36" t="str">
        <f t="shared" si="2"/>
        <v>y$set$latitude.stop[index] &lt;- 4614.45</v>
      </c>
    </row>
    <row r="37" spans="1:15" x14ac:dyDescent="0.25">
      <c r="A37">
        <v>2020</v>
      </c>
      <c r="B37">
        <v>150</v>
      </c>
      <c r="C37">
        <v>96</v>
      </c>
      <c r="D37">
        <v>5</v>
      </c>
      <c r="E37" t="s">
        <v>12</v>
      </c>
      <c r="F37" t="s">
        <v>12</v>
      </c>
      <c r="G37" t="s">
        <v>24</v>
      </c>
      <c r="H37" s="2"/>
      <c r="I37" s="4" t="s">
        <v>25</v>
      </c>
      <c r="J37" t="s">
        <v>35</v>
      </c>
      <c r="M37" t="str">
        <f t="shared" si="0"/>
        <v>y$set$comment[y$set$set.number == 96] &lt;- Null - Caught chunk of mud</v>
      </c>
      <c r="N37" t="str">
        <f t="shared" si="1"/>
        <v>index = y$set$set.number == 96 PAR y$set$comment[index] &lt;- Null - Caught chunk of mud</v>
      </c>
      <c r="O37" t="str">
        <f t="shared" si="2"/>
        <v>y$set$comment[index] &lt;- Null - Caught chunk of mud</v>
      </c>
    </row>
    <row r="38" spans="1:15" x14ac:dyDescent="0.25">
      <c r="A38">
        <v>2020</v>
      </c>
      <c r="B38">
        <v>150</v>
      </c>
      <c r="C38">
        <v>102</v>
      </c>
      <c r="D38">
        <v>5</v>
      </c>
      <c r="E38" t="s">
        <v>12</v>
      </c>
      <c r="F38" t="s">
        <v>12</v>
      </c>
      <c r="G38" t="s">
        <v>22</v>
      </c>
      <c r="H38" s="2">
        <v>102</v>
      </c>
      <c r="I38" s="4">
        <v>331</v>
      </c>
      <c r="J38" t="s">
        <v>31</v>
      </c>
      <c r="M38" t="str">
        <f t="shared" si="0"/>
        <v>y$set$station[y$set$set.number == 102] &lt;- 331</v>
      </c>
      <c r="N38" t="str">
        <f t="shared" si="1"/>
        <v>index = y$set$set.number == 102 PAR y$set$station[index] &lt;- 331</v>
      </c>
      <c r="O38" t="str">
        <f t="shared" si="2"/>
        <v>y$set$station[index] &lt;- 331</v>
      </c>
    </row>
    <row r="39" spans="1:15" x14ac:dyDescent="0.25">
      <c r="A39">
        <v>2020</v>
      </c>
      <c r="B39">
        <v>150</v>
      </c>
      <c r="C39">
        <v>104</v>
      </c>
      <c r="D39">
        <v>5</v>
      </c>
      <c r="E39" t="s">
        <v>12</v>
      </c>
      <c r="F39" t="s">
        <v>12</v>
      </c>
      <c r="G39" t="s">
        <v>17</v>
      </c>
      <c r="H39" s="2">
        <v>640.69000000000005</v>
      </c>
      <c r="I39" s="4">
        <v>6400.69</v>
      </c>
      <c r="J39" t="s">
        <v>31</v>
      </c>
      <c r="M39" t="str">
        <f t="shared" si="0"/>
        <v>y$set$longitude.stop[y$set$set.number == 104] &lt;- 6400.69</v>
      </c>
      <c r="N39" t="str">
        <f t="shared" si="1"/>
        <v>index = y$set$set.number == 104 PAR y$set$longitude.stop[index] &lt;- 6400.69</v>
      </c>
      <c r="O39" t="str">
        <f t="shared" si="2"/>
        <v>y$set$longitude.stop[index] &lt;- 6400.69</v>
      </c>
    </row>
    <row r="40" spans="1:15" s="9" customFormat="1" x14ac:dyDescent="0.25">
      <c r="A40" s="9">
        <v>2020</v>
      </c>
      <c r="B40" s="9">
        <v>150</v>
      </c>
      <c r="C40" s="9">
        <v>105</v>
      </c>
      <c r="D40" s="9">
        <v>5</v>
      </c>
      <c r="E40" s="9" t="s">
        <v>12</v>
      </c>
      <c r="F40" s="9" t="s">
        <v>12</v>
      </c>
      <c r="G40" s="9" t="s">
        <v>24</v>
      </c>
      <c r="H40" s="10" t="s">
        <v>26</v>
      </c>
      <c r="I40" s="11" t="s">
        <v>27</v>
      </c>
      <c r="J40" s="9" t="s">
        <v>29</v>
      </c>
    </row>
    <row r="41" spans="1:15" x14ac:dyDescent="0.25">
      <c r="A41">
        <v>2020</v>
      </c>
      <c r="B41">
        <v>150</v>
      </c>
      <c r="C41">
        <v>110</v>
      </c>
      <c r="D41">
        <v>5</v>
      </c>
      <c r="E41" t="s">
        <v>12</v>
      </c>
      <c r="F41" t="s">
        <v>12</v>
      </c>
      <c r="G41" t="s">
        <v>16</v>
      </c>
      <c r="H41" s="2" t="s">
        <v>12</v>
      </c>
      <c r="I41" s="4">
        <v>19</v>
      </c>
      <c r="J41" t="s">
        <v>31</v>
      </c>
      <c r="M41" t="str">
        <f>"y$set$"&amp;G41&amp;"[y$set$set.number == "&amp;C41&amp;"] &lt;- "&amp;I41</f>
        <v>y$set$depth.end[y$set$set.number == 110] &lt;- 19</v>
      </c>
      <c r="N41" t="str">
        <f t="shared" si="1"/>
        <v>index = y$set$set.number == 110 PAR y$set$depth.end[index] &lt;- 19</v>
      </c>
      <c r="O41" t="str">
        <f t="shared" si="2"/>
        <v>y$set$depth.end[index] &lt;- 19</v>
      </c>
    </row>
  </sheetData>
  <autoFilter ref="A1:K41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1"/>
  <sheetViews>
    <sheetView workbookViewId="0">
      <selection activeCell="L2" sqref="L2:L11"/>
    </sheetView>
  </sheetViews>
  <sheetFormatPr defaultRowHeight="15" x14ac:dyDescent="0.25"/>
  <cols>
    <col min="3" max="3" width="9.7109375" bestFit="1" customWidth="1"/>
    <col min="9" max="9" width="10.7109375" bestFit="1" customWidth="1"/>
    <col min="10" max="10" width="97" bestFit="1" customWidth="1"/>
    <col min="16" max="16" width="27.28515625" customWidth="1"/>
  </cols>
  <sheetData>
    <row r="1" spans="1:17" x14ac:dyDescent="0.25">
      <c r="A1" s="1" t="s">
        <v>7</v>
      </c>
      <c r="B1" s="1" t="s">
        <v>8</v>
      </c>
      <c r="C1" s="1" t="s">
        <v>9</v>
      </c>
      <c r="D1" s="1" t="s">
        <v>5</v>
      </c>
      <c r="E1" s="1" t="s">
        <v>0</v>
      </c>
      <c r="F1" s="1" t="s">
        <v>10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6</v>
      </c>
    </row>
    <row r="2" spans="1:17" x14ac:dyDescent="0.25">
      <c r="A2">
        <v>2020</v>
      </c>
      <c r="B2">
        <v>150</v>
      </c>
      <c r="D2">
        <v>6</v>
      </c>
      <c r="E2" t="s">
        <v>12</v>
      </c>
      <c r="F2" t="s">
        <v>12</v>
      </c>
      <c r="G2" t="s">
        <v>0</v>
      </c>
      <c r="H2" s="2">
        <v>599</v>
      </c>
      <c r="I2" s="4">
        <v>611</v>
      </c>
      <c r="J2" t="s">
        <v>46</v>
      </c>
      <c r="L2" t="str">
        <f>"index = y$set$set.number == "&amp;$C2&amp;" PAR "&amp;"y$basket$"&amp;$G2&amp;"[index] &lt;- "&amp;$I2</f>
        <v>index = y$set$set.number ==  PAR y$basket$Species[index] &lt;- 611</v>
      </c>
      <c r="Q2" t="s">
        <v>63</v>
      </c>
    </row>
    <row r="3" spans="1:17" s="9" customFormat="1" x14ac:dyDescent="0.25">
      <c r="A3" s="9">
        <v>2020</v>
      </c>
      <c r="B3" s="9">
        <v>150</v>
      </c>
      <c r="C3" s="9">
        <v>5</v>
      </c>
      <c r="D3" s="9">
        <v>6</v>
      </c>
      <c r="E3" s="9" t="s">
        <v>36</v>
      </c>
      <c r="F3" s="9" t="s">
        <v>12</v>
      </c>
      <c r="G3" s="9" t="s">
        <v>0</v>
      </c>
      <c r="H3" s="10" t="s">
        <v>12</v>
      </c>
      <c r="I3" s="11" t="s">
        <v>37</v>
      </c>
      <c r="J3" s="9" t="s">
        <v>40</v>
      </c>
      <c r="L3" s="9" t="s">
        <v>70</v>
      </c>
      <c r="Q3" s="9" t="s">
        <v>64</v>
      </c>
    </row>
    <row r="4" spans="1:17" s="9" customFormat="1" x14ac:dyDescent="0.25">
      <c r="A4" s="9">
        <v>2020</v>
      </c>
      <c r="B4" s="9">
        <v>150</v>
      </c>
      <c r="C4" s="9">
        <v>109</v>
      </c>
      <c r="D4" s="9">
        <v>6</v>
      </c>
      <c r="E4" s="9" t="s">
        <v>36</v>
      </c>
      <c r="F4" s="9" t="s">
        <v>12</v>
      </c>
      <c r="G4" s="9" t="s">
        <v>0</v>
      </c>
      <c r="H4" s="10" t="s">
        <v>12</v>
      </c>
      <c r="I4" s="11" t="s">
        <v>37</v>
      </c>
      <c r="J4" s="9" t="s">
        <v>41</v>
      </c>
      <c r="L4" s="9" t="s">
        <v>70</v>
      </c>
      <c r="Q4" s="9" t="s">
        <v>64</v>
      </c>
    </row>
    <row r="5" spans="1:17" x14ac:dyDescent="0.25">
      <c r="A5">
        <v>2020</v>
      </c>
      <c r="B5">
        <v>150</v>
      </c>
      <c r="C5">
        <v>63</v>
      </c>
      <c r="D5">
        <v>6</v>
      </c>
      <c r="E5">
        <v>8300</v>
      </c>
      <c r="F5" t="s">
        <v>12</v>
      </c>
      <c r="G5" t="s">
        <v>38</v>
      </c>
      <c r="H5" s="2" t="s">
        <v>12</v>
      </c>
      <c r="I5" s="4" t="s">
        <v>39</v>
      </c>
      <c r="J5" t="s">
        <v>47</v>
      </c>
      <c r="L5" t="str">
        <f>"index = y$set$set.number == "&amp;$C5&amp;" PAR "&amp;"y$basket$"&amp;$G5&amp;"[index] &lt;- "&amp;$I5</f>
        <v>index = y$set$set.number == 63 PAR y$basket$sampled[index] &lt;- N</v>
      </c>
      <c r="Q5" t="s">
        <v>63</v>
      </c>
    </row>
    <row r="6" spans="1:17" x14ac:dyDescent="0.25">
      <c r="A6">
        <v>2020</v>
      </c>
      <c r="B6">
        <v>150</v>
      </c>
      <c r="C6">
        <v>76</v>
      </c>
      <c r="D6">
        <v>6</v>
      </c>
      <c r="E6">
        <v>6511</v>
      </c>
      <c r="F6" t="s">
        <v>12</v>
      </c>
      <c r="G6" t="s">
        <v>38</v>
      </c>
      <c r="H6" s="2" t="s">
        <v>12</v>
      </c>
      <c r="I6" s="4" t="s">
        <v>39</v>
      </c>
      <c r="J6" t="s">
        <v>48</v>
      </c>
      <c r="L6" t="str">
        <f>"index = y$set$set.number == "&amp;$C6&amp;" PAR "&amp;"y$basket$"&amp;$G6&amp;"[index] &lt;- "&amp;$I6</f>
        <v>index = y$set$set.number == 76 PAR y$basket$sampled[index] &lt;- N</v>
      </c>
      <c r="Q6" t="s">
        <v>63</v>
      </c>
    </row>
    <row r="7" spans="1:17" s="9" customFormat="1" x14ac:dyDescent="0.25">
      <c r="A7" s="9">
        <v>2020</v>
      </c>
      <c r="B7" s="9">
        <v>150</v>
      </c>
      <c r="C7" s="9">
        <v>47</v>
      </c>
      <c r="D7" s="9">
        <v>6</v>
      </c>
      <c r="E7" s="9">
        <v>63</v>
      </c>
      <c r="F7" s="9" t="s">
        <v>12</v>
      </c>
      <c r="G7" s="9" t="s">
        <v>38</v>
      </c>
      <c r="H7" s="10" t="s">
        <v>12</v>
      </c>
      <c r="I7" s="11" t="s">
        <v>39</v>
      </c>
      <c r="J7" s="9" t="s">
        <v>49</v>
      </c>
      <c r="L7" s="9" t="s">
        <v>70</v>
      </c>
      <c r="Q7" s="9" t="s">
        <v>64</v>
      </c>
    </row>
    <row r="8" spans="1:17" s="9" customFormat="1" x14ac:dyDescent="0.25">
      <c r="A8" s="9">
        <v>2020</v>
      </c>
      <c r="B8" s="9">
        <v>150</v>
      </c>
      <c r="C8" s="9">
        <v>74</v>
      </c>
      <c r="D8" s="9">
        <v>6</v>
      </c>
      <c r="E8" s="9">
        <v>63</v>
      </c>
      <c r="F8" s="9" t="s">
        <v>12</v>
      </c>
      <c r="G8" s="9" t="s">
        <v>38</v>
      </c>
      <c r="H8" s="10" t="s">
        <v>12</v>
      </c>
      <c r="I8" s="11" t="s">
        <v>39</v>
      </c>
      <c r="J8" s="9" t="s">
        <v>50</v>
      </c>
      <c r="L8" s="9" t="s">
        <v>70</v>
      </c>
      <c r="Q8" s="9" t="s">
        <v>64</v>
      </c>
    </row>
    <row r="9" spans="1:17" s="9" customFormat="1" x14ac:dyDescent="0.25">
      <c r="A9" s="9">
        <v>2020</v>
      </c>
      <c r="B9" s="9">
        <v>150</v>
      </c>
      <c r="C9" s="12">
        <v>102</v>
      </c>
      <c r="D9" s="9">
        <v>6</v>
      </c>
      <c r="E9" s="9">
        <v>60</v>
      </c>
      <c r="F9" s="9" t="s">
        <v>12</v>
      </c>
      <c r="G9" s="9" t="s">
        <v>38</v>
      </c>
      <c r="H9" s="10" t="s">
        <v>12</v>
      </c>
      <c r="I9" s="11" t="s">
        <v>39</v>
      </c>
      <c r="J9" s="9" t="s">
        <v>51</v>
      </c>
      <c r="L9" s="9" t="s">
        <v>70</v>
      </c>
      <c r="Q9" s="9" t="s">
        <v>64</v>
      </c>
    </row>
    <row r="10" spans="1:17" x14ac:dyDescent="0.25">
      <c r="A10">
        <v>2020</v>
      </c>
      <c r="B10">
        <v>150</v>
      </c>
      <c r="C10" s="7">
        <v>57</v>
      </c>
      <c r="D10">
        <v>6</v>
      </c>
      <c r="E10">
        <v>2550</v>
      </c>
      <c r="F10" t="s">
        <v>12</v>
      </c>
      <c r="G10" t="s">
        <v>43</v>
      </c>
      <c r="H10" s="2">
        <v>2</v>
      </c>
      <c r="I10" s="4">
        <v>1</v>
      </c>
      <c r="J10" t="s">
        <v>44</v>
      </c>
      <c r="L10" t="str">
        <f>"index = y$set$set.number == "&amp;$C10&amp;" PAR "&amp;"y$basket$"&amp;$G10&amp;"[index] &lt;- "&amp;$I10</f>
        <v>index = y$set$set.number == 57 PAR y$basket$size.class[index] &lt;- 1</v>
      </c>
      <c r="Q10" t="s">
        <v>63</v>
      </c>
    </row>
    <row r="11" spans="1:17" x14ac:dyDescent="0.25">
      <c r="A11">
        <v>2020</v>
      </c>
      <c r="B11">
        <v>150</v>
      </c>
      <c r="C11" s="7">
        <v>5</v>
      </c>
      <c r="D11" s="7">
        <v>6</v>
      </c>
      <c r="E11" s="7">
        <v>2539</v>
      </c>
      <c r="F11" t="s">
        <v>12</v>
      </c>
      <c r="G11" t="s">
        <v>38</v>
      </c>
      <c r="H11" s="2" t="s">
        <v>39</v>
      </c>
      <c r="I11" s="4" t="s">
        <v>42</v>
      </c>
      <c r="J11" t="s">
        <v>45</v>
      </c>
      <c r="L11" t="str">
        <f>"index = y$set$set.number == "&amp;$C11&amp;" PAR "&amp;"y$basket$"&amp;$G11&amp;"[index] &lt;- "&amp;$I11</f>
        <v>index = y$set$set.number == 5 PAR y$basket$sampled[index] &lt;- Y</v>
      </c>
      <c r="Q11" t="s">
        <v>63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7"/>
  <sheetViews>
    <sheetView tabSelected="1" workbookViewId="0">
      <selection activeCell="O24" sqref="O24"/>
    </sheetView>
  </sheetViews>
  <sheetFormatPr defaultRowHeight="15" x14ac:dyDescent="0.25"/>
  <cols>
    <col min="6" max="6" width="9.7109375" bestFit="1" customWidth="1"/>
    <col min="7" max="7" width="13.28515625" bestFit="1" customWidth="1"/>
    <col min="8" max="8" width="9.42578125" bestFit="1" customWidth="1"/>
    <col min="9" max="9" width="10.7109375" bestFit="1" customWidth="1"/>
    <col min="10" max="10" width="16.7109375" bestFit="1" customWidth="1"/>
  </cols>
  <sheetData>
    <row r="1" spans="1:13" x14ac:dyDescent="0.25">
      <c r="A1" s="1" t="s">
        <v>7</v>
      </c>
      <c r="B1" s="1" t="s">
        <v>8</v>
      </c>
      <c r="C1" s="1" t="s">
        <v>9</v>
      </c>
      <c r="D1" s="1" t="s">
        <v>5</v>
      </c>
      <c r="E1" s="1" t="s">
        <v>0</v>
      </c>
      <c r="F1" s="1" t="s">
        <v>56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6</v>
      </c>
    </row>
    <row r="2" spans="1:13" s="13" customFormat="1" x14ac:dyDescent="0.25">
      <c r="A2" s="13">
        <v>2020</v>
      </c>
      <c r="B2" s="13">
        <v>150</v>
      </c>
      <c r="C2" s="13">
        <v>66</v>
      </c>
      <c r="D2" s="13">
        <v>8</v>
      </c>
      <c r="E2" s="13">
        <v>43</v>
      </c>
      <c r="F2" s="13">
        <v>21733</v>
      </c>
      <c r="G2" s="13" t="s">
        <v>52</v>
      </c>
      <c r="H2" s="14">
        <v>1</v>
      </c>
      <c r="I2" s="15" t="s">
        <v>12</v>
      </c>
      <c r="J2" s="13" t="s">
        <v>53</v>
      </c>
      <c r="L2" s="13" t="str">
        <f>"y$bio$"&amp;G2&amp;"[y$bio$set.number == "&amp;C2&amp;"] &lt;- "&amp;I2</f>
        <v>y$bio$length[y$bio$set.number == 66] &lt;- NA</v>
      </c>
      <c r="M2" t="str">
        <f>"index = y$bio$set.number == "&amp;$C2&amp;" AND y$bio$Specimen == "&amp;$F2&amp;" PAR y$bio$"&amp;$G2&amp;"[index] &lt;- "&amp;$I2</f>
        <v>index = y$bio$set.number == 66 AND y$bio$Specimen == 21733 PAR y$bio$length[index] &lt;- NA</v>
      </c>
    </row>
    <row r="3" spans="1:13" s="13" customFormat="1" x14ac:dyDescent="0.25">
      <c r="A3" s="13">
        <v>2020</v>
      </c>
      <c r="B3" s="13">
        <v>150</v>
      </c>
      <c r="C3" s="13">
        <v>87</v>
      </c>
      <c r="D3" s="13">
        <v>8</v>
      </c>
      <c r="E3" s="13">
        <v>43</v>
      </c>
      <c r="F3" s="13">
        <v>32083</v>
      </c>
      <c r="G3" s="13" t="s">
        <v>52</v>
      </c>
      <c r="H3" s="14">
        <v>1</v>
      </c>
      <c r="I3" s="15" t="s">
        <v>12</v>
      </c>
      <c r="J3" s="13" t="s">
        <v>53</v>
      </c>
      <c r="L3" s="13" t="str">
        <f t="shared" ref="L3:L15" si="0">"y$bio$"&amp;G3&amp;"[y$bio$set.number == "&amp;C3&amp;"] &lt;- "&amp;I3</f>
        <v>y$bio$length[y$bio$set.number == 87] &lt;- NA</v>
      </c>
      <c r="M3" t="str">
        <f t="shared" ref="M3:M15" si="1">"index = y$bio$set.number == "&amp;$C3&amp;" AND y$bio$Specimen == "&amp;$F3&amp;" PAR y$bio$"&amp;$G3&amp;"[index] &lt;- "&amp;$I3</f>
        <v>index = y$bio$set.number == 87 AND y$bio$Specimen == 32083 PAR y$bio$length[index] &lt;- NA</v>
      </c>
    </row>
    <row r="4" spans="1:13" s="13" customFormat="1" x14ac:dyDescent="0.25">
      <c r="A4" s="13">
        <v>2020</v>
      </c>
      <c r="B4" s="13">
        <v>150</v>
      </c>
      <c r="C4" s="13">
        <v>83</v>
      </c>
      <c r="D4" s="13">
        <v>8</v>
      </c>
      <c r="E4" s="13">
        <v>60</v>
      </c>
      <c r="F4" s="13">
        <v>30070</v>
      </c>
      <c r="G4" s="13" t="s">
        <v>52</v>
      </c>
      <c r="H4" s="14">
        <v>1</v>
      </c>
      <c r="I4" s="15" t="s">
        <v>12</v>
      </c>
      <c r="J4" s="13" t="s">
        <v>53</v>
      </c>
      <c r="L4" s="13" t="str">
        <f t="shared" si="0"/>
        <v>y$bio$length[y$bio$set.number == 83] &lt;- NA</v>
      </c>
      <c r="M4" t="str">
        <f t="shared" si="1"/>
        <v>index = y$bio$set.number == 83 AND y$bio$Specimen == 30070 PAR y$bio$length[index] &lt;- NA</v>
      </c>
    </row>
    <row r="5" spans="1:13" s="13" customFormat="1" x14ac:dyDescent="0.25">
      <c r="A5" s="13">
        <v>2020</v>
      </c>
      <c r="B5" s="13">
        <v>150</v>
      </c>
      <c r="C5" s="13">
        <v>35</v>
      </c>
      <c r="D5" s="13">
        <v>8</v>
      </c>
      <c r="E5" s="13">
        <v>63</v>
      </c>
      <c r="F5" s="13">
        <v>14057</v>
      </c>
      <c r="G5" s="13" t="s">
        <v>52</v>
      </c>
      <c r="H5" s="14">
        <v>1</v>
      </c>
      <c r="I5" s="15" t="s">
        <v>12</v>
      </c>
      <c r="J5" s="13" t="s">
        <v>53</v>
      </c>
      <c r="L5" s="13" t="str">
        <f t="shared" si="0"/>
        <v>y$bio$length[y$bio$set.number == 35] &lt;- NA</v>
      </c>
      <c r="M5" t="str">
        <f t="shared" si="1"/>
        <v>index = y$bio$set.number == 35 AND y$bio$Specimen == 14057 PAR y$bio$length[index] &lt;- NA</v>
      </c>
    </row>
    <row r="6" spans="1:13" s="13" customFormat="1" x14ac:dyDescent="0.25">
      <c r="A6" s="13">
        <v>2020</v>
      </c>
      <c r="B6" s="13">
        <v>150</v>
      </c>
      <c r="C6" s="13">
        <v>35</v>
      </c>
      <c r="D6" s="13">
        <v>8</v>
      </c>
      <c r="E6" s="13">
        <v>63</v>
      </c>
      <c r="F6" s="13">
        <v>13878</v>
      </c>
      <c r="G6" s="13" t="s">
        <v>52</v>
      </c>
      <c r="H6" s="14">
        <v>1</v>
      </c>
      <c r="I6" s="15" t="s">
        <v>12</v>
      </c>
      <c r="J6" s="13" t="s">
        <v>53</v>
      </c>
      <c r="L6" s="13" t="str">
        <f t="shared" si="0"/>
        <v>y$bio$length[y$bio$set.number == 35] &lt;- NA</v>
      </c>
      <c r="M6" t="str">
        <f t="shared" si="1"/>
        <v>index = y$bio$set.number == 35 AND y$bio$Specimen == 13878 PAR y$bio$length[index] &lt;- NA</v>
      </c>
    </row>
    <row r="7" spans="1:13" s="13" customFormat="1" x14ac:dyDescent="0.25">
      <c r="A7" s="13">
        <v>2020</v>
      </c>
      <c r="B7" s="13">
        <v>150</v>
      </c>
      <c r="C7" s="13">
        <v>70</v>
      </c>
      <c r="D7" s="13">
        <v>8</v>
      </c>
      <c r="E7" s="13">
        <v>63</v>
      </c>
      <c r="F7" s="13">
        <v>24129</v>
      </c>
      <c r="G7" s="13" t="s">
        <v>52</v>
      </c>
      <c r="H7" s="14">
        <v>3</v>
      </c>
      <c r="I7" s="15" t="s">
        <v>12</v>
      </c>
      <c r="J7" s="13" t="s">
        <v>54</v>
      </c>
      <c r="L7" s="13" t="str">
        <f t="shared" si="0"/>
        <v>y$bio$length[y$bio$set.number == 70] &lt;- NA</v>
      </c>
      <c r="M7" t="str">
        <f t="shared" si="1"/>
        <v>index = y$bio$set.number == 70 AND y$bio$Specimen == 24129 PAR y$bio$length[index] &lt;- NA</v>
      </c>
    </row>
    <row r="8" spans="1:13" s="13" customFormat="1" x14ac:dyDescent="0.25">
      <c r="A8" s="13">
        <v>2020</v>
      </c>
      <c r="B8" s="13">
        <v>150</v>
      </c>
      <c r="C8" s="13">
        <v>49</v>
      </c>
      <c r="D8" s="13">
        <v>8</v>
      </c>
      <c r="E8" s="13">
        <v>2550</v>
      </c>
      <c r="F8" s="13">
        <v>18389</v>
      </c>
      <c r="G8" s="13" t="s">
        <v>52</v>
      </c>
      <c r="H8" s="14">
        <v>0</v>
      </c>
      <c r="I8" s="15" t="s">
        <v>12</v>
      </c>
      <c r="J8" s="13" t="s">
        <v>55</v>
      </c>
      <c r="L8" s="13" t="str">
        <f t="shared" si="0"/>
        <v>y$bio$length[y$bio$set.number == 49] &lt;- NA</v>
      </c>
      <c r="M8" t="str">
        <f t="shared" si="1"/>
        <v>index = y$bio$set.number == 49 AND y$bio$Specimen == 18389 PAR y$bio$length[index] &lt;- NA</v>
      </c>
    </row>
    <row r="9" spans="1:13" s="13" customFormat="1" x14ac:dyDescent="0.25">
      <c r="A9" s="13">
        <v>2020</v>
      </c>
      <c r="B9" s="13">
        <v>150</v>
      </c>
      <c r="C9" s="13">
        <v>68</v>
      </c>
      <c r="D9" s="13">
        <v>8</v>
      </c>
      <c r="E9" s="13">
        <v>2550</v>
      </c>
      <c r="F9" s="13">
        <v>22641</v>
      </c>
      <c r="G9" s="13" t="s">
        <v>52</v>
      </c>
      <c r="H9" s="14">
        <v>2</v>
      </c>
      <c r="I9" s="15" t="s">
        <v>12</v>
      </c>
      <c r="J9" s="13" t="s">
        <v>55</v>
      </c>
      <c r="L9" s="13" t="str">
        <f t="shared" si="0"/>
        <v>y$bio$length[y$bio$set.number == 68] &lt;- NA</v>
      </c>
      <c r="M9" t="str">
        <f t="shared" si="1"/>
        <v>index = y$bio$set.number == 68 AND y$bio$Specimen == 22641 PAR y$bio$length[index] &lt;- NA</v>
      </c>
    </row>
    <row r="10" spans="1:13" s="13" customFormat="1" x14ac:dyDescent="0.25">
      <c r="A10" s="13">
        <v>2020</v>
      </c>
      <c r="B10" s="13">
        <v>150</v>
      </c>
      <c r="C10" s="13">
        <v>70</v>
      </c>
      <c r="D10" s="13">
        <v>8</v>
      </c>
      <c r="E10" s="13">
        <v>2550</v>
      </c>
      <c r="F10" s="13">
        <v>23868</v>
      </c>
      <c r="G10" s="13" t="s">
        <v>52</v>
      </c>
      <c r="H10" s="14">
        <v>0</v>
      </c>
      <c r="I10" s="15" t="s">
        <v>12</v>
      </c>
      <c r="J10" s="13" t="s">
        <v>55</v>
      </c>
      <c r="L10" s="13" t="str">
        <f t="shared" si="0"/>
        <v>y$bio$length[y$bio$set.number == 70] &lt;- NA</v>
      </c>
      <c r="M10" t="str">
        <f t="shared" si="1"/>
        <v>index = y$bio$set.number == 70 AND y$bio$Specimen == 23868 PAR y$bio$length[index] &lt;- NA</v>
      </c>
    </row>
    <row r="11" spans="1:13" s="13" customFormat="1" x14ac:dyDescent="0.25">
      <c r="A11" s="13">
        <v>2020</v>
      </c>
      <c r="B11" s="13">
        <v>150</v>
      </c>
      <c r="C11" s="13">
        <v>52</v>
      </c>
      <c r="D11" s="13">
        <v>8</v>
      </c>
      <c r="E11" s="13">
        <v>2550</v>
      </c>
      <c r="F11" s="13">
        <v>18798</v>
      </c>
      <c r="G11" s="13" t="s">
        <v>52</v>
      </c>
      <c r="H11" s="14">
        <v>6</v>
      </c>
      <c r="I11" s="15" t="s">
        <v>12</v>
      </c>
      <c r="J11" s="13" t="s">
        <v>61</v>
      </c>
      <c r="L11" s="13" t="str">
        <f t="shared" si="0"/>
        <v>y$bio$length[y$bio$set.number == 52] &lt;- NA</v>
      </c>
      <c r="M11" t="str">
        <f t="shared" si="1"/>
        <v>index = y$bio$set.number == 52 AND y$bio$Specimen == 18798 PAR y$bio$length[index] &lt;- NA</v>
      </c>
    </row>
    <row r="12" spans="1:13" s="13" customFormat="1" x14ac:dyDescent="0.25">
      <c r="A12" s="13">
        <v>2020</v>
      </c>
      <c r="B12" s="13">
        <v>150</v>
      </c>
      <c r="C12" s="13">
        <v>54</v>
      </c>
      <c r="D12" s="13">
        <v>8</v>
      </c>
      <c r="E12" s="13">
        <v>2550</v>
      </c>
      <c r="F12" s="13">
        <v>19197</v>
      </c>
      <c r="G12" s="13" t="s">
        <v>52</v>
      </c>
      <c r="H12" s="14">
        <v>8</v>
      </c>
      <c r="I12" s="15" t="s">
        <v>12</v>
      </c>
      <c r="J12" s="13" t="s">
        <v>62</v>
      </c>
      <c r="L12" s="13" t="str">
        <f t="shared" si="0"/>
        <v>y$bio$length[y$bio$set.number == 54] &lt;- NA</v>
      </c>
      <c r="M12" t="str">
        <f t="shared" si="1"/>
        <v>index = y$bio$set.number == 54 AND y$bio$Specimen == 19197 PAR y$bio$length[index] &lt;- NA</v>
      </c>
    </row>
    <row r="13" spans="1:13" s="13" customFormat="1" x14ac:dyDescent="0.25">
      <c r="A13" s="13">
        <v>2020</v>
      </c>
      <c r="B13" s="13">
        <v>150</v>
      </c>
      <c r="C13" s="13">
        <v>73</v>
      </c>
      <c r="D13" s="13">
        <v>8</v>
      </c>
      <c r="E13" s="13">
        <v>2550</v>
      </c>
      <c r="F13" s="13">
        <v>26240</v>
      </c>
      <c r="G13" s="13" t="s">
        <v>52</v>
      </c>
      <c r="H13" s="14">
        <v>6</v>
      </c>
      <c r="I13" s="15" t="s">
        <v>12</v>
      </c>
      <c r="J13" s="13" t="s">
        <v>53</v>
      </c>
      <c r="L13" s="13" t="str">
        <f t="shared" si="0"/>
        <v>y$bio$length[y$bio$set.number == 73] &lt;- NA</v>
      </c>
      <c r="M13" t="str">
        <f t="shared" si="1"/>
        <v>index = y$bio$set.number == 73 AND y$bio$Specimen == 26240 PAR y$bio$length[index] &lt;- NA</v>
      </c>
    </row>
    <row r="14" spans="1:13" s="13" customFormat="1" x14ac:dyDescent="0.25">
      <c r="A14" s="13">
        <v>2020</v>
      </c>
      <c r="B14" s="13">
        <v>150</v>
      </c>
      <c r="C14" s="13">
        <v>70</v>
      </c>
      <c r="D14" s="13">
        <v>8</v>
      </c>
      <c r="E14" s="13">
        <v>2550</v>
      </c>
      <c r="F14" s="13">
        <v>23991</v>
      </c>
      <c r="G14" s="13" t="s">
        <v>57</v>
      </c>
      <c r="H14" s="14" t="s">
        <v>12</v>
      </c>
      <c r="I14" s="15">
        <v>1</v>
      </c>
      <c r="J14" s="13" t="s">
        <v>58</v>
      </c>
      <c r="L14" s="13" t="str">
        <f t="shared" si="0"/>
        <v>y$bio$sex[y$bio$set.number == 70] &lt;- 1</v>
      </c>
      <c r="M14" t="str">
        <f t="shared" si="1"/>
        <v>index = y$bio$set.number == 70 AND y$bio$Specimen == 23991 PAR y$bio$sex[index] &lt;- 1</v>
      </c>
    </row>
    <row r="15" spans="1:13" x14ac:dyDescent="0.25">
      <c r="A15">
        <v>2020</v>
      </c>
      <c r="B15">
        <v>150</v>
      </c>
      <c r="C15">
        <v>32</v>
      </c>
      <c r="D15">
        <v>8</v>
      </c>
      <c r="E15">
        <v>2550</v>
      </c>
      <c r="F15">
        <v>12016</v>
      </c>
      <c r="G15" t="s">
        <v>59</v>
      </c>
      <c r="H15" s="2">
        <v>0</v>
      </c>
      <c r="I15" s="4" t="s">
        <v>12</v>
      </c>
      <c r="J15" t="s">
        <v>60</v>
      </c>
      <c r="L15" t="str">
        <f t="shared" si="0"/>
        <v>y$bio$egg.condition[y$bio$set.number == 32] &lt;- NA</v>
      </c>
      <c r="M15" t="str">
        <f t="shared" si="1"/>
        <v>index = y$bio$set.number == 32 AND y$bio$Specimen == 12016 PAR y$bio$egg.condition[index] &lt;- NA</v>
      </c>
    </row>
    <row r="16" spans="1:13" x14ac:dyDescent="0.25">
      <c r="A16" s="8"/>
    </row>
    <row r="17" spans="1:1" x14ac:dyDescent="0.25">
      <c r="A17" s="8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"/>
  <sheetViews>
    <sheetView workbookViewId="0">
      <selection activeCell="J2" sqref="J2:J3"/>
    </sheetView>
  </sheetViews>
  <sheetFormatPr defaultRowHeight="15" x14ac:dyDescent="0.25"/>
  <sheetData>
    <row r="1" spans="1:11" x14ac:dyDescent="0.25">
      <c r="A1" s="1" t="s">
        <v>7</v>
      </c>
      <c r="B1" s="1" t="s">
        <v>8</v>
      </c>
      <c r="C1" s="1" t="s">
        <v>9</v>
      </c>
      <c r="D1" s="1" t="s">
        <v>5</v>
      </c>
      <c r="E1" s="1" t="s">
        <v>0</v>
      </c>
      <c r="F1" s="1" t="s">
        <v>56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6</v>
      </c>
    </row>
    <row r="2" spans="1:11" x14ac:dyDescent="0.25">
      <c r="A2">
        <v>2020</v>
      </c>
      <c r="B2">
        <v>150</v>
      </c>
      <c r="C2">
        <v>30</v>
      </c>
      <c r="E2">
        <v>2550</v>
      </c>
      <c r="G2" t="s">
        <v>65</v>
      </c>
      <c r="H2" s="2" t="s">
        <v>66</v>
      </c>
      <c r="I2" s="4" t="s">
        <v>67</v>
      </c>
      <c r="J2" t="s">
        <v>68</v>
      </c>
    </row>
    <row r="3" spans="1:11" x14ac:dyDescent="0.25">
      <c r="A3">
        <v>2020</v>
      </c>
      <c r="B3">
        <v>150</v>
      </c>
      <c r="C3">
        <v>31</v>
      </c>
      <c r="E3">
        <v>2550</v>
      </c>
      <c r="G3" t="s">
        <v>65</v>
      </c>
      <c r="H3" s="2" t="s">
        <v>66</v>
      </c>
      <c r="I3" s="4" t="s">
        <v>67</v>
      </c>
      <c r="J3" t="s">
        <v>69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 Card</vt:lpstr>
      <vt:lpstr>Basket</vt:lpstr>
      <vt:lpstr>Bio</vt:lpstr>
      <vt:lpstr>Bryozoan Dataset 2020</vt:lpstr>
    </vt:vector>
  </TitlesOfParts>
  <Company>DFO-MPO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DFO-MPO</dc:creator>
  <cp:lastModifiedBy>Gagnon, Denis</cp:lastModifiedBy>
  <dcterms:created xsi:type="dcterms:W3CDTF">2020-12-02T13:40:21Z</dcterms:created>
  <dcterms:modified xsi:type="dcterms:W3CDTF">2021-02-05T15:47:18Z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2021-01-08T14:17:12Z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dee8d38c-8093-4650-9915-0000cce6219c</vt:lpwstr>
  </property>
</Properties>
</file>