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205\AC\Temp\"/>
    </mc:Choice>
  </mc:AlternateContent>
  <bookViews>
    <workbookView xWindow="120" yWindow="120" windowWidth="10035" windowHeight="11340" activeTab="8" xr2:uid="{00000000-000D-0000-FFFF-FFFF00000000}"/>
  </bookViews>
  <sheets>
    <sheet name="个人作业" sheetId="1" r:id="rId1"/>
    <sheet name="结对" sheetId="4" r:id="rId2"/>
    <sheet name="小组" sheetId="5" r:id="rId3"/>
    <sheet name="组员归属" sheetId="6" r:id="rId4"/>
    <sheet name="本周成绩总分" sheetId="7" r:id="rId5"/>
    <sheet name="数周累积" sheetId="2" r:id="rId6"/>
    <sheet name="数周排序" sheetId="3" r:id="rId7"/>
    <sheet name="数周排序-去除负分" sheetId="11" r:id="rId8"/>
    <sheet name="数周累积负分" sheetId="12" r:id="rId9"/>
    <sheet name="姓名排序-备用" sheetId="10" r:id="rId10"/>
  </sheets>
  <definedNames>
    <definedName name="_xlnm._FilterDatabase" localSheetId="4" hidden="1">本周成绩总分!$F$1:$F$31</definedName>
  </definedNames>
  <calcPr calcId="171026"/>
</workbook>
</file>

<file path=xl/calcChain.xml><?xml version="1.0" encoding="utf-8"?>
<calcChain xmlns="http://schemas.openxmlformats.org/spreadsheetml/2006/main">
  <c r="J8" i="1" l="1"/>
  <c r="J2" i="1"/>
  <c r="K8" i="1"/>
  <c r="C8" i="7"/>
  <c r="F8" i="4"/>
  <c r="F2" i="4"/>
  <c r="G8" i="4"/>
  <c r="E8" i="7"/>
  <c r="F8" i="7"/>
  <c r="K7" i="5"/>
  <c r="K2" i="5"/>
  <c r="L7" i="5"/>
  <c r="H8" i="7"/>
  <c r="J8" i="7"/>
  <c r="M8" i="7"/>
  <c r="J3" i="12"/>
  <c r="K3" i="12"/>
  <c r="J11" i="1"/>
  <c r="K11" i="1"/>
  <c r="C11" i="7"/>
  <c r="F11" i="4"/>
  <c r="G11" i="4"/>
  <c r="E11" i="7"/>
  <c r="F11" i="7"/>
  <c r="K9" i="5"/>
  <c r="L9" i="5"/>
  <c r="H11" i="7"/>
  <c r="J11" i="7"/>
  <c r="M11" i="7"/>
  <c r="J3" i="11"/>
  <c r="K3" i="11"/>
  <c r="J14" i="1"/>
  <c r="K14" i="1"/>
  <c r="C14" i="7"/>
  <c r="F14" i="4"/>
  <c r="G14" i="4"/>
  <c r="E14" i="7"/>
  <c r="F14" i="7"/>
  <c r="H14" i="7"/>
  <c r="J14" i="7"/>
  <c r="M14" i="7"/>
  <c r="J4" i="11"/>
  <c r="K4" i="11"/>
  <c r="J4" i="1"/>
  <c r="K4" i="1"/>
  <c r="C4" i="7"/>
  <c r="F4" i="4"/>
  <c r="G4" i="4"/>
  <c r="E4" i="7"/>
  <c r="F4" i="7"/>
  <c r="K6" i="5"/>
  <c r="L6" i="5"/>
  <c r="H4" i="7"/>
  <c r="J4" i="7"/>
  <c r="M4" i="7"/>
  <c r="J5" i="11"/>
  <c r="K5" i="11"/>
  <c r="J30" i="1"/>
  <c r="K30" i="1"/>
  <c r="C30" i="7"/>
  <c r="F30" i="4"/>
  <c r="G30" i="4"/>
  <c r="E30" i="7"/>
  <c r="F30" i="7"/>
  <c r="K4" i="5"/>
  <c r="L4" i="5"/>
  <c r="H30" i="7"/>
  <c r="J30" i="7"/>
  <c r="M30" i="7"/>
  <c r="J6" i="11"/>
  <c r="K6" i="11"/>
  <c r="J31" i="1"/>
  <c r="K31" i="1"/>
  <c r="C31" i="7"/>
  <c r="F31" i="4"/>
  <c r="G31" i="4"/>
  <c r="E31" i="7"/>
  <c r="F31" i="7"/>
  <c r="H31" i="7"/>
  <c r="J31" i="7"/>
  <c r="M31" i="7"/>
  <c r="J7" i="11"/>
  <c r="K7" i="11"/>
  <c r="J5" i="1"/>
  <c r="K5" i="1"/>
  <c r="C5" i="7"/>
  <c r="F5" i="4"/>
  <c r="G5" i="4"/>
  <c r="E5" i="7"/>
  <c r="F5" i="7"/>
  <c r="H5" i="7"/>
  <c r="J5" i="7"/>
  <c r="M5" i="7"/>
  <c r="J8" i="11"/>
  <c r="K8" i="11"/>
  <c r="J29" i="1"/>
  <c r="K29" i="1"/>
  <c r="C29" i="7"/>
  <c r="F29" i="4"/>
  <c r="G29" i="4"/>
  <c r="E29" i="7"/>
  <c r="F29" i="7"/>
  <c r="H29" i="7"/>
  <c r="J29" i="7"/>
  <c r="M29" i="7"/>
  <c r="J9" i="11"/>
  <c r="K9" i="11"/>
  <c r="J18" i="1"/>
  <c r="K18" i="1"/>
  <c r="C18" i="7"/>
  <c r="F18" i="4"/>
  <c r="G18" i="4"/>
  <c r="E18" i="7"/>
  <c r="F18" i="7"/>
  <c r="H18" i="7"/>
  <c r="J18" i="7"/>
  <c r="M18" i="7"/>
  <c r="J10" i="11"/>
  <c r="K10" i="11"/>
  <c r="J13" i="1"/>
  <c r="K13" i="1"/>
  <c r="C13" i="7"/>
  <c r="F13" i="4"/>
  <c r="G13" i="4"/>
  <c r="E13" i="7"/>
  <c r="F13" i="7"/>
  <c r="H13" i="7"/>
  <c r="J13" i="7"/>
  <c r="M13" i="7"/>
  <c r="J11" i="11"/>
  <c r="K11" i="11"/>
  <c r="J17" i="1"/>
  <c r="K17" i="1"/>
  <c r="C17" i="7"/>
  <c r="F17" i="4"/>
  <c r="G17" i="4"/>
  <c r="E17" i="7"/>
  <c r="F17" i="7"/>
  <c r="H17" i="7"/>
  <c r="J17" i="7"/>
  <c r="M17" i="7"/>
  <c r="J12" i="11"/>
  <c r="K12" i="11"/>
  <c r="J23" i="1"/>
  <c r="K23" i="1"/>
  <c r="C23" i="7"/>
  <c r="F23" i="4"/>
  <c r="G23" i="4"/>
  <c r="E23" i="7"/>
  <c r="F23" i="7"/>
  <c r="K8" i="5"/>
  <c r="L8" i="5"/>
  <c r="H23" i="7"/>
  <c r="J23" i="7"/>
  <c r="M23" i="7"/>
  <c r="J13" i="11"/>
  <c r="K13" i="11"/>
  <c r="J7" i="1"/>
  <c r="K7" i="1"/>
  <c r="C7" i="7"/>
  <c r="F7" i="4"/>
  <c r="G7" i="4"/>
  <c r="E7" i="7"/>
  <c r="F7" i="7"/>
  <c r="H7" i="7"/>
  <c r="J7" i="7"/>
  <c r="M7" i="7"/>
  <c r="J14" i="11"/>
  <c r="K14" i="11"/>
  <c r="J21" i="1"/>
  <c r="K21" i="1"/>
  <c r="C21" i="7"/>
  <c r="F21" i="4"/>
  <c r="G21" i="4"/>
  <c r="E21" i="7"/>
  <c r="F21" i="7"/>
  <c r="K5" i="5"/>
  <c r="L5" i="5"/>
  <c r="H21" i="7"/>
  <c r="J21" i="7"/>
  <c r="M21" i="7"/>
  <c r="J15" i="11"/>
  <c r="K15" i="11"/>
  <c r="J15" i="1"/>
  <c r="K15" i="1"/>
  <c r="C15" i="7"/>
  <c r="F15" i="4"/>
  <c r="G15" i="4"/>
  <c r="E15" i="7"/>
  <c r="F15" i="7"/>
  <c r="H15" i="7"/>
  <c r="J15" i="7"/>
  <c r="M15" i="7"/>
  <c r="J16" i="11"/>
  <c r="K16" i="11"/>
  <c r="J9" i="1"/>
  <c r="K9" i="1"/>
  <c r="C9" i="7"/>
  <c r="F9" i="4"/>
  <c r="G9" i="4"/>
  <c r="E9" i="7"/>
  <c r="F9" i="7"/>
  <c r="H9" i="7"/>
  <c r="J9" i="7"/>
  <c r="M9" i="7"/>
  <c r="J17" i="11"/>
  <c r="K17" i="11"/>
  <c r="J28" i="1"/>
  <c r="K28" i="1"/>
  <c r="C28" i="7"/>
  <c r="F28" i="4"/>
  <c r="G28" i="4"/>
  <c r="E28" i="7"/>
  <c r="F28" i="7"/>
  <c r="H28" i="7"/>
  <c r="J28" i="7"/>
  <c r="M28" i="7"/>
  <c r="J18" i="11"/>
  <c r="K18" i="11"/>
  <c r="J6" i="1"/>
  <c r="K6" i="1"/>
  <c r="C6" i="7"/>
  <c r="F6" i="4"/>
  <c r="G6" i="4"/>
  <c r="E6" i="7"/>
  <c r="F6" i="7"/>
  <c r="H6" i="7"/>
  <c r="J6" i="7"/>
  <c r="M6" i="7"/>
  <c r="J19" i="11"/>
  <c r="K19" i="11"/>
  <c r="J10" i="1"/>
  <c r="K10" i="1"/>
  <c r="C10" i="7"/>
  <c r="F10" i="4"/>
  <c r="G10" i="4"/>
  <c r="E10" i="7"/>
  <c r="F10" i="7"/>
  <c r="H10" i="7"/>
  <c r="J10" i="7"/>
  <c r="M10" i="7"/>
  <c r="J20" i="11"/>
  <c r="K20" i="11"/>
  <c r="J22" i="1"/>
  <c r="K22" i="1"/>
  <c r="C22" i="7"/>
  <c r="F22" i="4"/>
  <c r="G22" i="4"/>
  <c r="E22" i="7"/>
  <c r="F22" i="7"/>
  <c r="H22" i="7"/>
  <c r="J22" i="7"/>
  <c r="M22" i="7"/>
  <c r="J21" i="11"/>
  <c r="K21" i="11"/>
  <c r="J20" i="1"/>
  <c r="K20" i="1"/>
  <c r="C20" i="7"/>
  <c r="F20" i="4"/>
  <c r="G20" i="4"/>
  <c r="E20" i="7"/>
  <c r="F20" i="7"/>
  <c r="H20" i="7"/>
  <c r="J20" i="7"/>
  <c r="M20" i="7"/>
  <c r="J22" i="11"/>
  <c r="K22" i="11"/>
  <c r="J12" i="1"/>
  <c r="K12" i="1"/>
  <c r="C12" i="7"/>
  <c r="F12" i="4"/>
  <c r="G12" i="4"/>
  <c r="E12" i="7"/>
  <c r="F12" i="7"/>
  <c r="H12" i="7"/>
  <c r="J12" i="7"/>
  <c r="M12" i="7"/>
  <c r="J23" i="11"/>
  <c r="K23" i="11"/>
  <c r="J25" i="1"/>
  <c r="K25" i="1"/>
  <c r="C25" i="7"/>
  <c r="F25" i="4"/>
  <c r="G25" i="4"/>
  <c r="E25" i="7"/>
  <c r="F25" i="7"/>
  <c r="H25" i="7"/>
  <c r="J25" i="7"/>
  <c r="M25" i="7"/>
  <c r="J24" i="11"/>
  <c r="K24" i="11"/>
  <c r="J16" i="1"/>
  <c r="K16" i="1"/>
  <c r="C16" i="7"/>
  <c r="F16" i="4"/>
  <c r="G16" i="4"/>
  <c r="E16" i="7"/>
  <c r="F16" i="7"/>
  <c r="H16" i="7"/>
  <c r="J16" i="7"/>
  <c r="M16" i="7"/>
  <c r="J25" i="11"/>
  <c r="K25" i="11"/>
  <c r="J24" i="1"/>
  <c r="K24" i="1"/>
  <c r="C24" i="7"/>
  <c r="F24" i="4"/>
  <c r="G24" i="4"/>
  <c r="E24" i="7"/>
  <c r="F24" i="7"/>
  <c r="H24" i="7"/>
  <c r="J24" i="7"/>
  <c r="M24" i="7"/>
  <c r="J26" i="11"/>
  <c r="K26" i="11"/>
  <c r="J19" i="1"/>
  <c r="K19" i="1"/>
  <c r="C19" i="7"/>
  <c r="F19" i="4"/>
  <c r="G19" i="4"/>
  <c r="E19" i="7"/>
  <c r="F19" i="7"/>
  <c r="H19" i="7"/>
  <c r="J19" i="7"/>
  <c r="M19" i="7"/>
  <c r="J27" i="11"/>
  <c r="K27" i="11"/>
  <c r="J26" i="1"/>
  <c r="K26" i="1"/>
  <c r="C26" i="7"/>
  <c r="F26" i="4"/>
  <c r="G26" i="4"/>
  <c r="E26" i="7"/>
  <c r="F26" i="7"/>
  <c r="H26" i="7"/>
  <c r="J26" i="7"/>
  <c r="M26" i="7"/>
  <c r="J28" i="11"/>
  <c r="K28" i="11"/>
  <c r="J27" i="1"/>
  <c r="K27" i="1"/>
  <c r="C27" i="7"/>
  <c r="F27" i="4"/>
  <c r="G27" i="4"/>
  <c r="E27" i="7"/>
  <c r="F27" i="7"/>
  <c r="H27" i="7"/>
  <c r="J27" i="7"/>
  <c r="M27" i="7"/>
  <c r="J29" i="11"/>
  <c r="K29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J5" i="3"/>
  <c r="K5" i="3"/>
  <c r="J8" i="3"/>
  <c r="K8" i="3"/>
  <c r="J19" i="3"/>
  <c r="K19" i="3"/>
  <c r="J14" i="3"/>
  <c r="K14" i="3"/>
  <c r="J30" i="3"/>
  <c r="K30" i="3"/>
  <c r="J17" i="3"/>
  <c r="K17" i="3"/>
  <c r="J20" i="3"/>
  <c r="K20" i="3"/>
  <c r="J3" i="3"/>
  <c r="K3" i="3"/>
  <c r="J23" i="3"/>
  <c r="K23" i="3"/>
  <c r="J11" i="3"/>
  <c r="K11" i="3"/>
  <c r="J4" i="3"/>
  <c r="K4" i="3"/>
  <c r="J16" i="3"/>
  <c r="K16" i="3"/>
  <c r="J25" i="3"/>
  <c r="K25" i="3"/>
  <c r="J12" i="3"/>
  <c r="K12" i="3"/>
  <c r="J10" i="3"/>
  <c r="K10" i="3"/>
  <c r="J27" i="3"/>
  <c r="K27" i="3"/>
  <c r="J22" i="3"/>
  <c r="K22" i="3"/>
  <c r="J15" i="3"/>
  <c r="K15" i="3"/>
  <c r="J21" i="3"/>
  <c r="K21" i="3"/>
  <c r="J13" i="3"/>
  <c r="K13" i="3"/>
  <c r="J26" i="3"/>
  <c r="K26" i="3"/>
  <c r="J24" i="3"/>
  <c r="K24" i="3"/>
  <c r="J28" i="3"/>
  <c r="K28" i="3"/>
  <c r="J29" i="3"/>
  <c r="K29" i="3"/>
  <c r="J18" i="3"/>
  <c r="K18" i="3"/>
  <c r="J9" i="3"/>
  <c r="K9" i="3"/>
  <c r="J6" i="3"/>
  <c r="K6" i="3"/>
  <c r="J7" i="3"/>
  <c r="K7" i="3"/>
  <c r="M7" i="3"/>
  <c r="L7" i="3"/>
  <c r="M6" i="3"/>
  <c r="L6" i="3"/>
  <c r="M9" i="3"/>
  <c r="L9" i="3"/>
  <c r="M18" i="3"/>
  <c r="L18" i="3"/>
  <c r="M29" i="3"/>
  <c r="L29" i="3"/>
  <c r="M28" i="3"/>
  <c r="L28" i="3"/>
  <c r="M24" i="3"/>
  <c r="L24" i="3"/>
  <c r="M26" i="3"/>
  <c r="L26" i="3"/>
  <c r="M13" i="3"/>
  <c r="L13" i="3"/>
  <c r="M21" i="3"/>
  <c r="L21" i="3"/>
  <c r="M15" i="3"/>
  <c r="L15" i="3"/>
  <c r="M22" i="3"/>
  <c r="L22" i="3"/>
  <c r="M27" i="3"/>
  <c r="L27" i="3"/>
  <c r="M10" i="3"/>
  <c r="L10" i="3"/>
  <c r="M12" i="3"/>
  <c r="L12" i="3"/>
  <c r="M25" i="3"/>
  <c r="L25" i="3"/>
  <c r="M16" i="3"/>
  <c r="L16" i="3"/>
  <c r="M4" i="3"/>
  <c r="L4" i="3"/>
  <c r="M11" i="3"/>
  <c r="L11" i="3"/>
  <c r="M23" i="3"/>
  <c r="L23" i="3"/>
  <c r="M3" i="3"/>
  <c r="L3" i="3"/>
  <c r="M20" i="3"/>
  <c r="L20" i="3"/>
  <c r="M17" i="3"/>
  <c r="L17" i="3"/>
  <c r="M30" i="3"/>
  <c r="L30" i="3"/>
  <c r="M14" i="3"/>
  <c r="L14" i="3"/>
  <c r="M19" i="3"/>
  <c r="L19" i="3"/>
  <c r="M8" i="3"/>
  <c r="L8" i="3"/>
  <c r="M5" i="3"/>
  <c r="L5" i="3"/>
  <c r="J30" i="2"/>
  <c r="K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J22" i="2"/>
  <c r="K22" i="2"/>
  <c r="J21" i="2"/>
  <c r="K21" i="2"/>
  <c r="J20" i="2"/>
  <c r="K20" i="2"/>
  <c r="J19" i="2"/>
  <c r="K19" i="2"/>
  <c r="J18" i="2"/>
  <c r="K18" i="2"/>
  <c r="J17" i="2"/>
  <c r="K17" i="2"/>
  <c r="J16" i="2"/>
  <c r="K16" i="2"/>
  <c r="J15" i="2"/>
  <c r="K15" i="2"/>
  <c r="J14" i="2"/>
  <c r="K14" i="2"/>
  <c r="J13" i="2"/>
  <c r="K13" i="2"/>
  <c r="J12" i="2"/>
  <c r="K12" i="2"/>
  <c r="J11" i="2"/>
  <c r="K11" i="2"/>
  <c r="J10" i="2"/>
  <c r="K10" i="2"/>
  <c r="J9" i="2"/>
  <c r="K9" i="2"/>
  <c r="J8" i="2"/>
  <c r="K8" i="2"/>
  <c r="J7" i="2"/>
  <c r="K7" i="2"/>
  <c r="J6" i="2"/>
  <c r="K6" i="2"/>
  <c r="J5" i="2"/>
  <c r="K5" i="2"/>
  <c r="J4" i="2"/>
  <c r="K4" i="2"/>
  <c r="J3" i="2"/>
  <c r="K3" i="2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2" i="4"/>
  <c r="E2" i="7"/>
  <c r="D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2" i="5"/>
  <c r="G2" i="7"/>
  <c r="H2" i="7"/>
  <c r="K2" i="1"/>
  <c r="C2" i="7"/>
  <c r="M2" i="7"/>
  <c r="B2" i="7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</calcChain>
</file>

<file path=xl/sharedStrings.xml><?xml version="1.0" encoding="utf-8"?>
<sst xmlns="http://schemas.openxmlformats.org/spreadsheetml/2006/main" count="396" uniqueCount="130">
  <si>
    <t>程媛媛</t>
  </si>
  <si>
    <t>杜桥</t>
  </si>
  <si>
    <t>杜月</t>
  </si>
  <si>
    <t>宫成荣</t>
  </si>
  <si>
    <t>宫丽君</t>
  </si>
  <si>
    <t>韩媛媛</t>
  </si>
  <si>
    <t>胡丽娜</t>
  </si>
  <si>
    <t>黄兴</t>
  </si>
  <si>
    <t>李峤</t>
  </si>
  <si>
    <t>李权</t>
  </si>
  <si>
    <t>李俞寰</t>
  </si>
  <si>
    <t>林莉</t>
  </si>
  <si>
    <t>刘芳芳</t>
  </si>
  <si>
    <t>栾骄阳</t>
  </si>
  <si>
    <t>沈柏杉</t>
  </si>
  <si>
    <t>谭力铭</t>
  </si>
  <si>
    <t>王东涵</t>
  </si>
  <si>
    <t>王汉斌</t>
  </si>
  <si>
    <t>王森</t>
  </si>
  <si>
    <t>武志远</t>
  </si>
  <si>
    <t>谢孝淼</t>
  </si>
  <si>
    <t>闫浩楠</t>
  </si>
  <si>
    <t>杨柳</t>
  </si>
  <si>
    <t>杨钰宁</t>
  </si>
  <si>
    <t>尹良亮</t>
  </si>
  <si>
    <t>于淼</t>
  </si>
  <si>
    <t>张金生</t>
  </si>
  <si>
    <t>张政</t>
  </si>
  <si>
    <t>[程媛媛](https://www.cnblogs.com/yuanyuancheng/)</t>
  </si>
  <si>
    <t>[杜桥](http://www.cnblogs.com/duq11/)</t>
  </si>
  <si>
    <t>[杜月](http://www.cnblogs.com/qianhuihui/)</t>
  </si>
  <si>
    <t>[宫成荣](http://www.cnblogs.com/gongcr/)</t>
  </si>
  <si>
    <t>[宫丽君](http://www.cnblogs.com/gonglij/)</t>
  </si>
  <si>
    <t>[韩媛媛](https://www.cnblogs.com/brilliant2016/)</t>
  </si>
  <si>
    <t>[胡丽娜](http://www.cnblogs.com/huloveIT/)</t>
  </si>
  <si>
    <t>[黄兴](http://www.cnblogs.com/huangxman)</t>
  </si>
  <si>
    <t>[李峤](http://www.cnblogs.com/liqiao085/)</t>
  </si>
  <si>
    <t>[李权](http://www.cnblogs.com/liquan/)</t>
  </si>
  <si>
    <t>[李俞寰](http://www.cnblogs.com/li-yuhuan/)</t>
  </si>
  <si>
    <t>[林莉](http://www.cnblogs.com/linliaimeili/)</t>
  </si>
  <si>
    <t>[刘芳芳](http://www.cnblogs.com/lffang/)</t>
  </si>
  <si>
    <t>[沈柏杉](http://www.cnblogs.com/shenbaishan/)</t>
  </si>
  <si>
    <t>[谭力铭](http://www.cnblogs.com/tanliming/)</t>
  </si>
  <si>
    <t>[王东涵](http://www.cnblogs.com/landscape/)</t>
  </si>
  <si>
    <t>[王汉斌](https://www.cnblogs.com/handsomemanwhb/)</t>
  </si>
  <si>
    <t>[王森](http://www.cnblogs.com/wangsen123/)</t>
  </si>
  <si>
    <t>[武志远](http://www.cnblogs.com/Boxer1994/)</t>
  </si>
  <si>
    <t>[谢孝淼](http://www.cnblogs.com/xiexm/)</t>
  </si>
  <si>
    <t>[闫浩楠](https://www.cnblogs.com/shaloo/)</t>
  </si>
  <si>
    <t>[杨柳](http://www.cnblogs.com/YangXiaomoo/)</t>
  </si>
  <si>
    <t>[杨钰宁](http://www.cnblogs.com/yangyuning/)</t>
  </si>
  <si>
    <t>[尹良亮](https://www.cnblogs.com/yinll314/)</t>
  </si>
  <si>
    <t>[于淼](http://www.cnblogs.com/yumiaomiao/)</t>
  </si>
  <si>
    <t>[张金生](https://www.cnblogs.com/jx8zjs/)</t>
  </si>
  <si>
    <t>[张政](https://www.cnblogs.com/regretless/)</t>
  </si>
  <si>
    <t>[栾骄阳](http://www.cnblogs.com/ziyoujay/)</t>
    <phoneticPr fontId="2" type="noConversion"/>
  </si>
  <si>
    <t>累积</t>
    <phoneticPr fontId="2" type="noConversion"/>
  </si>
  <si>
    <t>PSP</t>
    <phoneticPr fontId="2" type="noConversion"/>
  </si>
  <si>
    <t>进度条</t>
    <phoneticPr fontId="2" type="noConversion"/>
  </si>
  <si>
    <t>博客字数堆积图</t>
  </si>
  <si>
    <t>代码堆积图</t>
  </si>
  <si>
    <t>满分分值</t>
    <phoneticPr fontId="2" type="noConversion"/>
  </si>
  <si>
    <t>合计</t>
    <phoneticPr fontId="2" type="noConversion"/>
  </si>
  <si>
    <t>个人作业</t>
    <phoneticPr fontId="2" type="noConversion"/>
  </si>
  <si>
    <r>
      <t>占比2</t>
    </r>
    <r>
      <rPr>
        <sz val="12"/>
        <rFont val="宋体"/>
        <charset val="134"/>
      </rPr>
      <t>0%</t>
    </r>
    <phoneticPr fontId="2" type="noConversion"/>
  </si>
  <si>
    <t>结对</t>
    <phoneticPr fontId="2" type="noConversion"/>
  </si>
  <si>
    <t>占比30%</t>
    <phoneticPr fontId="2" type="noConversion"/>
  </si>
  <si>
    <t>天天向上</t>
    <phoneticPr fontId="2" type="noConversion"/>
  </si>
  <si>
    <t>金州勇士</t>
    <phoneticPr fontId="2" type="noConversion"/>
  </si>
  <si>
    <t>nice!</t>
    <phoneticPr fontId="2" type="noConversion"/>
  </si>
  <si>
    <t>新蜂</t>
    <phoneticPr fontId="2" type="noConversion"/>
  </si>
  <si>
    <t>飞天小女警</t>
    <phoneticPr fontId="2" type="noConversion"/>
  </si>
  <si>
    <t>奋斗吧兄弟</t>
    <phoneticPr fontId="2" type="noConversion"/>
  </si>
  <si>
    <t>组长</t>
    <phoneticPr fontId="2" type="noConversion"/>
  </si>
  <si>
    <t>组员</t>
    <phoneticPr fontId="2" type="noConversion"/>
  </si>
  <si>
    <t>俄罗斯</t>
  </si>
  <si>
    <t>约跑</t>
  </si>
  <si>
    <t>连连看</t>
  </si>
  <si>
    <t>选礼物</t>
  </si>
  <si>
    <t>食物链</t>
  </si>
  <si>
    <t>占比20%</t>
    <phoneticPr fontId="2" type="noConversion"/>
  </si>
  <si>
    <t>结对伙伴</t>
    <phoneticPr fontId="2" type="noConversion"/>
  </si>
  <si>
    <t>因排版拒收</t>
    <phoneticPr fontId="2" type="noConversion"/>
  </si>
  <si>
    <t>合计</t>
    <phoneticPr fontId="2" type="noConversion"/>
  </si>
  <si>
    <t>所属小组</t>
    <phoneticPr fontId="2" type="noConversion"/>
  </si>
  <si>
    <t>小组成绩</t>
    <phoneticPr fontId="2" type="noConversion"/>
  </si>
  <si>
    <t>特别加分事由</t>
    <phoneticPr fontId="2" type="noConversion"/>
  </si>
  <si>
    <t>特别加分数值</t>
    <phoneticPr fontId="2" type="noConversion"/>
  </si>
  <si>
    <t>本周得分</t>
    <phoneticPr fontId="2" type="noConversion"/>
  </si>
  <si>
    <r>
      <t>贡献系数（4人分配</t>
    </r>
    <r>
      <rPr>
        <sz val="12"/>
        <rFont val="宋体"/>
        <charset val="134"/>
      </rPr>
      <t>4*20</t>
    </r>
    <r>
      <rPr>
        <sz val="12"/>
        <rFont val="宋体"/>
        <charset val="134"/>
      </rPr>
      <t>）</t>
    </r>
    <phoneticPr fontId="2" type="noConversion"/>
  </si>
  <si>
    <t>小组</t>
    <phoneticPr fontId="2" type="noConversion"/>
  </si>
  <si>
    <t>组员</t>
    <phoneticPr fontId="2" type="noConversion"/>
  </si>
  <si>
    <t>姓名</t>
    <phoneticPr fontId="2" type="noConversion"/>
  </si>
  <si>
    <t>继续迭代</t>
    <phoneticPr fontId="2" type="noConversion"/>
  </si>
  <si>
    <t>加分事项</t>
    <phoneticPr fontId="2" type="noConversion"/>
  </si>
  <si>
    <t>加分分值</t>
    <phoneticPr fontId="2" type="noConversion"/>
  </si>
  <si>
    <t>在线考试</t>
  </si>
  <si>
    <t>5*N</t>
    <phoneticPr fontId="2" type="noConversion"/>
  </si>
  <si>
    <t>占30%</t>
    <phoneticPr fontId="2" type="noConversion"/>
  </si>
  <si>
    <t>beta-review</t>
    <phoneticPr fontId="2" type="noConversion"/>
  </si>
  <si>
    <t>回顾NABCD</t>
  </si>
  <si>
    <t>spec</t>
    <phoneticPr fontId="2" type="noConversion"/>
  </si>
  <si>
    <t>beta发布评论</t>
    <phoneticPr fontId="2" type="noConversion"/>
  </si>
  <si>
    <t>用户报告</t>
    <phoneticPr fontId="2" type="noConversion"/>
  </si>
  <si>
    <t>随笔2篇</t>
    <phoneticPr fontId="2" type="noConversion"/>
  </si>
  <si>
    <t>随笔1篇</t>
    <phoneticPr fontId="2" type="noConversion"/>
  </si>
  <si>
    <t>站会5次</t>
    <phoneticPr fontId="2" type="noConversion"/>
  </si>
  <si>
    <t>站会2次</t>
    <phoneticPr fontId="2" type="noConversion"/>
  </si>
  <si>
    <t>站会4次</t>
    <phoneticPr fontId="2" type="noConversion"/>
  </si>
  <si>
    <t>随笔4篇</t>
    <phoneticPr fontId="2" type="noConversion"/>
  </si>
  <si>
    <t>Y</t>
    <phoneticPr fontId="2" type="noConversion"/>
  </si>
  <si>
    <t>代码拒收</t>
    <phoneticPr fontId="2" type="noConversion"/>
  </si>
  <si>
    <t>随笔6篇</t>
    <phoneticPr fontId="2" type="noConversion"/>
  </si>
  <si>
    <t>[王森](http://www.cnblogs.com/wangsen123/)</t>
    <phoneticPr fontId="2" type="noConversion"/>
  </si>
  <si>
    <t>pre-α</t>
  </si>
  <si>
    <t>α-1</t>
  </si>
  <si>
    <t>α-2</t>
  </si>
  <si>
    <t>α-review</t>
  </si>
  <si>
    <t>β-1</t>
  </si>
  <si>
    <t>β-2</t>
  </si>
  <si>
    <t>β-review</t>
  </si>
  <si>
    <t>映射至[100，60]</t>
    <phoneticPr fontId="2" type="noConversion"/>
  </si>
  <si>
    <t>映射至[100，50]</t>
    <phoneticPr fontId="2" type="noConversion"/>
  </si>
  <si>
    <t>张金生，张政，林莉，胡丽娜</t>
    <phoneticPr fontId="2" type="noConversion"/>
  </si>
  <si>
    <t>王汉斌，闫浩楠， 杜月</t>
  </si>
  <si>
    <t>程媛媛，谭力铭，杨钰宁</t>
  </si>
  <si>
    <t>于淼，刘芳芳，韩媛媛，宫丽君</t>
  </si>
  <si>
    <t>宫成荣，谢孝淼，杨柳，李峤</t>
  </si>
  <si>
    <t>李俞寰，杜桥，栾骄阳，王东涵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</si>
</sst>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Font="1">
      <alignment vertical="center"/>
    </xf>
  </cellXfs>
  <cellStyles count="25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常规" xfId="0" builtinId="0"/>
    <cellStyle name="强调文字颜色 1" xfId="19" xr:uid="{00000000-0005-0000-0000-000013000000}"/>
    <cellStyle name="强调文字颜色 2" xfId="20" xr:uid="{00000000-0005-0000-0000-000014000000}"/>
    <cellStyle name="强调文字颜色 3" xfId="21" xr:uid="{00000000-0005-0000-0000-000015000000}"/>
    <cellStyle name="强调文字颜色 4" xfId="22" xr:uid="{00000000-0005-0000-0000-000016000000}"/>
    <cellStyle name="强调文字颜色 5" xfId="23" xr:uid="{00000000-0005-0000-0000-000017000000}"/>
    <cellStyle name="强调文字颜色 6" xfId="24" xr:uid="{00000000-0005-0000-0000-00001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3" Type="http://schemas.openxmlformats.org/officeDocument/2006/relationships/hyperlink" Target="http://www.cnblogs.com/gongcr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10" Type="http://schemas.openxmlformats.org/officeDocument/2006/relationships/hyperlink" Target="http://www.cnblogs.com/qianhuihui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18" Type="http://schemas.openxmlformats.org/officeDocument/2006/relationships/hyperlink" Target="http://www.cnblogs.com/gongcr/" TargetMode="External"/><Relationship Id="rId26" Type="http://schemas.openxmlformats.org/officeDocument/2006/relationships/hyperlink" Target="https://www.cnblogs.com/handsomemanwhb/" TargetMode="External"/><Relationship Id="rId3" Type="http://schemas.openxmlformats.org/officeDocument/2006/relationships/hyperlink" Target="http://www.cnblogs.com/gongcr/" TargetMode="External"/><Relationship Id="rId21" Type="http://schemas.openxmlformats.org/officeDocument/2006/relationships/hyperlink" Target="http://www.cnblogs.com/Boxer1994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17" Type="http://schemas.openxmlformats.org/officeDocument/2006/relationships/hyperlink" Target="https://www.cnblogs.com/brilliant2016/" TargetMode="External"/><Relationship Id="rId25" Type="http://schemas.openxmlformats.org/officeDocument/2006/relationships/hyperlink" Target="http://www.cnblogs.com/lffang/" TargetMode="External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20" Type="http://schemas.openxmlformats.org/officeDocument/2006/relationships/hyperlink" Target="http://www.cnblogs.com/liqiao085/" TargetMode="External"/><Relationship Id="rId29" Type="http://schemas.openxmlformats.org/officeDocument/2006/relationships/hyperlink" Target="https://www.cnblogs.com/regretless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24" Type="http://schemas.openxmlformats.org/officeDocument/2006/relationships/hyperlink" Target="http://www.cnblogs.com/gonglij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23" Type="http://schemas.openxmlformats.org/officeDocument/2006/relationships/hyperlink" Target="http://www.cnblogs.com/linliaimeili/" TargetMode="External"/><Relationship Id="rId28" Type="http://schemas.openxmlformats.org/officeDocument/2006/relationships/hyperlink" Target="https://www.cnblogs.com/jx8zjs/" TargetMode="External"/><Relationship Id="rId10" Type="http://schemas.openxmlformats.org/officeDocument/2006/relationships/hyperlink" Target="http://www.cnblogs.com/qianhuihui/" TargetMode="External"/><Relationship Id="rId19" Type="http://schemas.openxmlformats.org/officeDocument/2006/relationships/hyperlink" Target="http://www.cnblogs.com/qianhuihui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Relationship Id="rId22" Type="http://schemas.openxmlformats.org/officeDocument/2006/relationships/hyperlink" Target="http://www.cnblogs.com/li-yuhuan/" TargetMode="External"/><Relationship Id="rId27" Type="http://schemas.openxmlformats.org/officeDocument/2006/relationships/hyperlink" Target="http://www.cnblogs.com/wangsen123/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nblogs.com/Boxer1994/" TargetMode="External"/><Relationship Id="rId1" Type="http://schemas.openxmlformats.org/officeDocument/2006/relationships/hyperlink" Target="http://www.cnblogs.com/wangsen123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3" Type="http://schemas.openxmlformats.org/officeDocument/2006/relationships/hyperlink" Target="http://www.cnblogs.com/gongcr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10" Type="http://schemas.openxmlformats.org/officeDocument/2006/relationships/hyperlink" Target="http://www.cnblogs.com/qianhuihui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3" Type="http://schemas.openxmlformats.org/officeDocument/2006/relationships/hyperlink" Target="http://www.cnblogs.com/gongcr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10" Type="http://schemas.openxmlformats.org/officeDocument/2006/relationships/hyperlink" Target="http://www.cnblogs.com/qianhuihui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18" Type="http://schemas.openxmlformats.org/officeDocument/2006/relationships/hyperlink" Target="http://www.cnblogs.com/linliaimeili/" TargetMode="External"/><Relationship Id="rId26" Type="http://schemas.openxmlformats.org/officeDocument/2006/relationships/hyperlink" Target="http://www.cnblogs.com/qianhuihui/" TargetMode="External"/><Relationship Id="rId3" Type="http://schemas.openxmlformats.org/officeDocument/2006/relationships/hyperlink" Target="http://www.cnblogs.com/gongcr/" TargetMode="External"/><Relationship Id="rId21" Type="http://schemas.openxmlformats.org/officeDocument/2006/relationships/hyperlink" Target="https://www.cnblogs.com/jx8zjs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17" Type="http://schemas.openxmlformats.org/officeDocument/2006/relationships/hyperlink" Target="http://www.cnblogs.com/huloveIT/" TargetMode="External"/><Relationship Id="rId25" Type="http://schemas.openxmlformats.org/officeDocument/2006/relationships/hyperlink" Target="http://www.cnblogs.com/liqiao085/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20" Type="http://schemas.openxmlformats.org/officeDocument/2006/relationships/hyperlink" Target="https://www.cnblogs.com/handsomemanwhb/" TargetMode="External"/><Relationship Id="rId29" Type="http://schemas.openxmlformats.org/officeDocument/2006/relationships/hyperlink" Target="http://www.cnblogs.com/gonglij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24" Type="http://schemas.openxmlformats.org/officeDocument/2006/relationships/hyperlink" Target="http://www.cnblogs.com/li-yuhuan/" TargetMode="External"/><Relationship Id="rId32" Type="http://schemas.openxmlformats.org/officeDocument/2006/relationships/hyperlink" Target="http://www.cnblogs.com/wangsen123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23" Type="http://schemas.openxmlformats.org/officeDocument/2006/relationships/hyperlink" Target="http://www.cnblogs.com/Boxer1994/" TargetMode="External"/><Relationship Id="rId28" Type="http://schemas.openxmlformats.org/officeDocument/2006/relationships/hyperlink" Target="https://www.cnblogs.com/regretless/" TargetMode="External"/><Relationship Id="rId10" Type="http://schemas.openxmlformats.org/officeDocument/2006/relationships/hyperlink" Target="http://www.cnblogs.com/qianhuihui/" TargetMode="External"/><Relationship Id="rId19" Type="http://schemas.openxmlformats.org/officeDocument/2006/relationships/hyperlink" Target="http://www.cnblogs.com/gongcr/" TargetMode="External"/><Relationship Id="rId31" Type="http://schemas.openxmlformats.org/officeDocument/2006/relationships/hyperlink" Target="http://www.cnblogs.com/yangyuning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Relationship Id="rId22" Type="http://schemas.openxmlformats.org/officeDocument/2006/relationships/hyperlink" Target="https://www.cnblogs.com/brilliant2016/" TargetMode="External"/><Relationship Id="rId27" Type="http://schemas.openxmlformats.org/officeDocument/2006/relationships/hyperlink" Target="http://www.cnblogs.com/YangXiaomoo/" TargetMode="External"/><Relationship Id="rId30" Type="http://schemas.openxmlformats.org/officeDocument/2006/relationships/hyperlink" Target="http://www.cnblogs.com/lffang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gonglij/" TargetMode="External"/><Relationship Id="rId18" Type="http://schemas.openxmlformats.org/officeDocument/2006/relationships/hyperlink" Target="http://www.cnblogs.com/linliaimeili/" TargetMode="External"/><Relationship Id="rId26" Type="http://schemas.openxmlformats.org/officeDocument/2006/relationships/hyperlink" Target="http://www.cnblogs.com/qianhuihui/" TargetMode="External"/><Relationship Id="rId3" Type="http://schemas.openxmlformats.org/officeDocument/2006/relationships/hyperlink" Target="http://www.cnblogs.com/gongcr/" TargetMode="External"/><Relationship Id="rId21" Type="http://schemas.openxmlformats.org/officeDocument/2006/relationships/hyperlink" Target="https://www.cnblogs.com/jx8zjs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17" Type="http://schemas.openxmlformats.org/officeDocument/2006/relationships/hyperlink" Target="http://www.cnblogs.com/huloveIT/" TargetMode="External"/><Relationship Id="rId25" Type="http://schemas.openxmlformats.org/officeDocument/2006/relationships/hyperlink" Target="http://www.cnblogs.com/liqiao085/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://www.cnblogs.com/linliaimeili/" TargetMode="External"/><Relationship Id="rId16" Type="http://schemas.openxmlformats.org/officeDocument/2006/relationships/hyperlink" Target="http://www.cnblogs.com/wangsen123/" TargetMode="External"/><Relationship Id="rId20" Type="http://schemas.openxmlformats.org/officeDocument/2006/relationships/hyperlink" Target="https://www.cnblogs.com/handsomemanwhb/" TargetMode="External"/><Relationship Id="rId29" Type="http://schemas.openxmlformats.org/officeDocument/2006/relationships/hyperlink" Target="http://www.cnblogs.com/gonglij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24" Type="http://schemas.openxmlformats.org/officeDocument/2006/relationships/hyperlink" Target="http://www.cnblogs.com/li-yuhuan/" TargetMode="External"/><Relationship Id="rId32" Type="http://schemas.openxmlformats.org/officeDocument/2006/relationships/hyperlink" Target="http://www.cnblogs.com/wangsen123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yangyuning/" TargetMode="External"/><Relationship Id="rId23" Type="http://schemas.openxmlformats.org/officeDocument/2006/relationships/hyperlink" Target="http://www.cnblogs.com/Boxer1994/" TargetMode="External"/><Relationship Id="rId28" Type="http://schemas.openxmlformats.org/officeDocument/2006/relationships/hyperlink" Target="https://www.cnblogs.com/regretless/" TargetMode="External"/><Relationship Id="rId10" Type="http://schemas.openxmlformats.org/officeDocument/2006/relationships/hyperlink" Target="http://www.cnblogs.com/qianhuihui/" TargetMode="External"/><Relationship Id="rId19" Type="http://schemas.openxmlformats.org/officeDocument/2006/relationships/hyperlink" Target="http://www.cnblogs.com/gongcr/" TargetMode="External"/><Relationship Id="rId31" Type="http://schemas.openxmlformats.org/officeDocument/2006/relationships/hyperlink" Target="http://www.cnblogs.com/yangyuning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lffang/" TargetMode="External"/><Relationship Id="rId22" Type="http://schemas.openxmlformats.org/officeDocument/2006/relationships/hyperlink" Target="https://www.cnblogs.com/brilliant2016/" TargetMode="External"/><Relationship Id="rId27" Type="http://schemas.openxmlformats.org/officeDocument/2006/relationships/hyperlink" Target="http://www.cnblogs.com/YangXiaomoo/" TargetMode="External"/><Relationship Id="rId30" Type="http://schemas.openxmlformats.org/officeDocument/2006/relationships/hyperlink" Target="http://www.cnblogs.com/lffang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blogs.com/li-yuhuan/" TargetMode="External"/><Relationship Id="rId13" Type="http://schemas.openxmlformats.org/officeDocument/2006/relationships/hyperlink" Target="http://www.cnblogs.com/lffang/" TargetMode="External"/><Relationship Id="rId3" Type="http://schemas.openxmlformats.org/officeDocument/2006/relationships/hyperlink" Target="http://www.cnblogs.com/gongcr/" TargetMode="External"/><Relationship Id="rId7" Type="http://schemas.openxmlformats.org/officeDocument/2006/relationships/hyperlink" Target="http://www.cnblogs.com/Boxer1994/" TargetMode="External"/><Relationship Id="rId12" Type="http://schemas.openxmlformats.org/officeDocument/2006/relationships/hyperlink" Target="https://www.cnblogs.com/regretless/" TargetMode="External"/><Relationship Id="rId2" Type="http://schemas.openxmlformats.org/officeDocument/2006/relationships/hyperlink" Target="http://www.cnblogs.com/linliaimeili/" TargetMode="External"/><Relationship Id="rId1" Type="http://schemas.openxmlformats.org/officeDocument/2006/relationships/hyperlink" Target="http://www.cnblogs.com/huloveIT/" TargetMode="External"/><Relationship Id="rId6" Type="http://schemas.openxmlformats.org/officeDocument/2006/relationships/hyperlink" Target="https://www.cnblogs.com/brilliant2016/" TargetMode="External"/><Relationship Id="rId11" Type="http://schemas.openxmlformats.org/officeDocument/2006/relationships/hyperlink" Target="http://www.cnblogs.com/YangXiaomoo/" TargetMode="External"/><Relationship Id="rId5" Type="http://schemas.openxmlformats.org/officeDocument/2006/relationships/hyperlink" Target="https://www.cnblogs.com/jx8zjs/" TargetMode="External"/><Relationship Id="rId15" Type="http://schemas.openxmlformats.org/officeDocument/2006/relationships/hyperlink" Target="http://www.cnblogs.com/wangsen123/" TargetMode="External"/><Relationship Id="rId10" Type="http://schemas.openxmlformats.org/officeDocument/2006/relationships/hyperlink" Target="http://www.cnblogs.com/qianhuihui/" TargetMode="External"/><Relationship Id="rId4" Type="http://schemas.openxmlformats.org/officeDocument/2006/relationships/hyperlink" Target="https://www.cnblogs.com/handsomemanwhb/" TargetMode="External"/><Relationship Id="rId9" Type="http://schemas.openxmlformats.org/officeDocument/2006/relationships/hyperlink" Target="http://www.cnblogs.com/liqiao085/" TargetMode="External"/><Relationship Id="rId14" Type="http://schemas.openxmlformats.org/officeDocument/2006/relationships/hyperlink" Target="http://www.cnblogs.com/yangyunin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nblogs.com/gongli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"/>
  <sheetViews>
    <sheetView workbookViewId="0" xr3:uid="{AEA406A1-0E4B-5B11-9CD5-51D6E497D94C}">
      <pane xSplit="1" ySplit="2" topLeftCell="B6" activePane="bottomRight" state="frozen"/>
      <selection pane="bottomLeft" activeCell="A3" sqref="A3"/>
      <selection pane="topRight" activeCell="B1" sqref="B1"/>
      <selection pane="bottomRight" activeCell="G9" sqref="G9"/>
    </sheetView>
  </sheetViews>
  <sheetFormatPr defaultRowHeight="17.25" x14ac:dyDescent="0.25"/>
  <cols>
    <col min="1" max="1" width="31.33203125" customWidth="1"/>
    <col min="2" max="2" width="9.44140625" bestFit="1" customWidth="1"/>
    <col min="3" max="3" width="4.44140625" bestFit="1" customWidth="1"/>
    <col min="4" max="4" width="7.44140625" bestFit="1" customWidth="1"/>
    <col min="5" max="5" width="11.6640625" bestFit="1" customWidth="1"/>
    <col min="6" max="6" width="16.109375" bestFit="1" customWidth="1"/>
    <col min="7" max="7" width="13.88671875" customWidth="1"/>
    <col min="8" max="9" width="9.44140625" bestFit="1" customWidth="1"/>
    <col min="10" max="10" width="5.44140625" bestFit="1" customWidth="1"/>
    <col min="11" max="11" width="10.44140625" style="4" bestFit="1" customWidth="1"/>
    <col min="12" max="12" width="9.44140625" bestFit="1" customWidth="1"/>
    <col min="14" max="14" width="3.33203125" customWidth="1"/>
    <col min="15" max="15" width="3.88671875" customWidth="1"/>
  </cols>
  <sheetData>
    <row r="1" spans="1:11" x14ac:dyDescent="0.25">
      <c r="A1" t="s">
        <v>92</v>
      </c>
      <c r="B1" t="s">
        <v>93</v>
      </c>
      <c r="C1" t="s">
        <v>57</v>
      </c>
      <c r="D1" t="s">
        <v>58</v>
      </c>
      <c r="E1" t="s">
        <v>60</v>
      </c>
      <c r="F1" t="s">
        <v>59</v>
      </c>
      <c r="G1" t="s">
        <v>102</v>
      </c>
      <c r="H1" t="s">
        <v>94</v>
      </c>
      <c r="I1" s="2" t="s">
        <v>95</v>
      </c>
      <c r="J1" s="2" t="s">
        <v>62</v>
      </c>
      <c r="K1" s="3" t="s">
        <v>80</v>
      </c>
    </row>
    <row r="2" spans="1:11" x14ac:dyDescent="0.25">
      <c r="A2" s="2" t="s">
        <v>61</v>
      </c>
      <c r="C2">
        <v>5</v>
      </c>
      <c r="D2">
        <v>5</v>
      </c>
      <c r="E2">
        <v>5</v>
      </c>
      <c r="F2">
        <v>5</v>
      </c>
      <c r="G2">
        <v>5</v>
      </c>
      <c r="J2">
        <f>SUM(B2:I2)</f>
        <v>25</v>
      </c>
      <c r="K2" s="4">
        <f>J2/$J$2*20</f>
        <v>20</v>
      </c>
    </row>
    <row r="4" spans="1:11" x14ac:dyDescent="0.25">
      <c r="A4" s="8" t="s">
        <v>28</v>
      </c>
      <c r="C4">
        <v>5</v>
      </c>
      <c r="D4">
        <v>5</v>
      </c>
      <c r="E4">
        <v>5</v>
      </c>
      <c r="F4">
        <v>5</v>
      </c>
      <c r="G4" s="8">
        <v>5</v>
      </c>
      <c r="J4">
        <f t="shared" ref="J4:J31" si="0">SUM(B4:I4)</f>
        <v>25</v>
      </c>
      <c r="K4" s="4">
        <f t="shared" ref="K4:K31" si="1">J4/$J$2*20</f>
        <v>20</v>
      </c>
    </row>
    <row r="5" spans="1:11" x14ac:dyDescent="0.25">
      <c r="A5" s="8" t="s">
        <v>29</v>
      </c>
      <c r="C5">
        <v>5</v>
      </c>
      <c r="D5">
        <v>5</v>
      </c>
      <c r="E5">
        <v>5</v>
      </c>
      <c r="F5">
        <v>5</v>
      </c>
      <c r="G5" s="8">
        <v>5</v>
      </c>
      <c r="J5">
        <f t="shared" si="0"/>
        <v>25</v>
      </c>
      <c r="K5" s="4">
        <f t="shared" si="1"/>
        <v>20</v>
      </c>
    </row>
    <row r="6" spans="1:11" x14ac:dyDescent="0.25">
      <c r="A6" s="8" t="s">
        <v>30</v>
      </c>
      <c r="C6">
        <v>4</v>
      </c>
      <c r="D6">
        <v>5</v>
      </c>
      <c r="E6">
        <v>5</v>
      </c>
      <c r="F6">
        <v>5</v>
      </c>
      <c r="G6">
        <v>5</v>
      </c>
      <c r="J6">
        <f t="shared" si="0"/>
        <v>24</v>
      </c>
      <c r="K6" s="4">
        <f t="shared" si="1"/>
        <v>19.2</v>
      </c>
    </row>
    <row r="7" spans="1:11" x14ac:dyDescent="0.25">
      <c r="A7" s="8" t="s">
        <v>31</v>
      </c>
      <c r="C7">
        <v>5</v>
      </c>
      <c r="D7">
        <v>5</v>
      </c>
      <c r="E7">
        <v>5</v>
      </c>
      <c r="F7">
        <v>5</v>
      </c>
      <c r="G7">
        <v>5</v>
      </c>
      <c r="J7">
        <f t="shared" si="0"/>
        <v>25</v>
      </c>
      <c r="K7" s="4">
        <f t="shared" si="1"/>
        <v>20</v>
      </c>
    </row>
    <row r="8" spans="1:11" x14ac:dyDescent="0.25">
      <c r="A8" s="8" t="s">
        <v>32</v>
      </c>
      <c r="C8">
        <v>-5</v>
      </c>
      <c r="D8">
        <v>-5</v>
      </c>
      <c r="E8">
        <v>-5</v>
      </c>
      <c r="F8">
        <v>-5</v>
      </c>
      <c r="G8">
        <v>-5</v>
      </c>
      <c r="J8">
        <f t="shared" si="0"/>
        <v>-25</v>
      </c>
      <c r="K8" s="4">
        <f t="shared" si="1"/>
        <v>-20</v>
      </c>
    </row>
    <row r="9" spans="1:11" x14ac:dyDescent="0.25">
      <c r="A9" s="8" t="s">
        <v>33</v>
      </c>
      <c r="C9">
        <v>5</v>
      </c>
      <c r="D9">
        <v>5</v>
      </c>
      <c r="E9">
        <v>5</v>
      </c>
      <c r="F9">
        <v>5</v>
      </c>
      <c r="G9">
        <v>5</v>
      </c>
      <c r="H9" t="s">
        <v>104</v>
      </c>
      <c r="I9">
        <v>2</v>
      </c>
      <c r="J9">
        <f t="shared" si="0"/>
        <v>27</v>
      </c>
      <c r="K9" s="4">
        <f t="shared" si="1"/>
        <v>21.6</v>
      </c>
    </row>
    <row r="10" spans="1:11" x14ac:dyDescent="0.25">
      <c r="A10" s="8" t="s">
        <v>34</v>
      </c>
      <c r="C10">
        <v>5</v>
      </c>
      <c r="D10">
        <v>5</v>
      </c>
      <c r="E10">
        <v>5</v>
      </c>
      <c r="F10">
        <v>5</v>
      </c>
      <c r="G10">
        <v>5</v>
      </c>
      <c r="H10" t="s">
        <v>105</v>
      </c>
      <c r="I10">
        <v>0.5</v>
      </c>
      <c r="J10">
        <f t="shared" si="0"/>
        <v>25.5</v>
      </c>
      <c r="K10" s="4">
        <f t="shared" si="1"/>
        <v>20.399999999999999</v>
      </c>
    </row>
    <row r="11" spans="1:11" x14ac:dyDescent="0.25">
      <c r="A11" s="8" t="s">
        <v>35</v>
      </c>
      <c r="C11">
        <v>5</v>
      </c>
      <c r="D11">
        <v>5</v>
      </c>
      <c r="E11">
        <v>5</v>
      </c>
      <c r="F11">
        <v>5</v>
      </c>
      <c r="G11">
        <v>5</v>
      </c>
      <c r="J11">
        <f t="shared" si="0"/>
        <v>25</v>
      </c>
      <c r="K11" s="4">
        <f t="shared" si="1"/>
        <v>20</v>
      </c>
    </row>
    <row r="12" spans="1:11" x14ac:dyDescent="0.25">
      <c r="A12" s="8" t="s">
        <v>36</v>
      </c>
      <c r="C12">
        <v>4.5</v>
      </c>
      <c r="D12">
        <v>5</v>
      </c>
      <c r="E12">
        <v>5</v>
      </c>
      <c r="F12">
        <v>5</v>
      </c>
      <c r="G12">
        <v>0</v>
      </c>
      <c r="J12">
        <f t="shared" si="0"/>
        <v>19.5</v>
      </c>
      <c r="K12" s="4">
        <f t="shared" si="1"/>
        <v>15.600000000000001</v>
      </c>
    </row>
    <row r="13" spans="1:11" x14ac:dyDescent="0.25">
      <c r="A13" s="8" t="s">
        <v>37</v>
      </c>
      <c r="C13">
        <v>5</v>
      </c>
      <c r="D13">
        <v>5</v>
      </c>
      <c r="E13">
        <v>5</v>
      </c>
      <c r="F13">
        <v>5</v>
      </c>
      <c r="G13">
        <v>5</v>
      </c>
      <c r="J13">
        <f t="shared" si="0"/>
        <v>25</v>
      </c>
      <c r="K13" s="4">
        <f t="shared" si="1"/>
        <v>20</v>
      </c>
    </row>
    <row r="14" spans="1:11" x14ac:dyDescent="0.25">
      <c r="A14" s="8" t="s">
        <v>38</v>
      </c>
      <c r="C14">
        <v>5</v>
      </c>
      <c r="D14">
        <v>5</v>
      </c>
      <c r="E14">
        <v>5</v>
      </c>
      <c r="F14">
        <v>5</v>
      </c>
      <c r="G14">
        <v>5</v>
      </c>
      <c r="J14">
        <f t="shared" si="0"/>
        <v>25</v>
      </c>
      <c r="K14" s="4">
        <f t="shared" si="1"/>
        <v>20</v>
      </c>
    </row>
    <row r="15" spans="1:11" x14ac:dyDescent="0.25">
      <c r="A15" s="8" t="s">
        <v>39</v>
      </c>
      <c r="C15">
        <v>4</v>
      </c>
      <c r="D15">
        <v>5</v>
      </c>
      <c r="E15">
        <v>5</v>
      </c>
      <c r="F15">
        <v>5</v>
      </c>
      <c r="G15">
        <v>5</v>
      </c>
      <c r="J15">
        <f t="shared" si="0"/>
        <v>24</v>
      </c>
      <c r="K15" s="4">
        <f t="shared" si="1"/>
        <v>19.2</v>
      </c>
    </row>
    <row r="16" spans="1:11" x14ac:dyDescent="0.25">
      <c r="A16" s="8" t="s">
        <v>40</v>
      </c>
      <c r="B16">
        <v>3</v>
      </c>
      <c r="C16">
        <v>3</v>
      </c>
      <c r="D16">
        <v>5</v>
      </c>
      <c r="E16">
        <v>4</v>
      </c>
      <c r="F16">
        <v>5</v>
      </c>
      <c r="G16">
        <v>5</v>
      </c>
      <c r="H16" t="s">
        <v>105</v>
      </c>
      <c r="I16">
        <v>0.5</v>
      </c>
      <c r="J16">
        <f t="shared" si="0"/>
        <v>25.5</v>
      </c>
      <c r="K16" s="4">
        <f t="shared" si="1"/>
        <v>20.399999999999999</v>
      </c>
    </row>
    <row r="17" spans="1:17" x14ac:dyDescent="0.25">
      <c r="A17" s="8" t="s">
        <v>55</v>
      </c>
      <c r="C17">
        <v>5</v>
      </c>
      <c r="D17">
        <v>5</v>
      </c>
      <c r="E17">
        <v>5</v>
      </c>
      <c r="F17">
        <v>5</v>
      </c>
      <c r="G17">
        <v>5</v>
      </c>
      <c r="J17">
        <f t="shared" si="0"/>
        <v>25</v>
      </c>
      <c r="K17" s="4">
        <f t="shared" si="1"/>
        <v>20</v>
      </c>
    </row>
    <row r="18" spans="1:17" x14ac:dyDescent="0.25">
      <c r="A18" s="8" t="s">
        <v>41</v>
      </c>
      <c r="C18">
        <v>5</v>
      </c>
      <c r="D18">
        <v>5</v>
      </c>
      <c r="E18">
        <v>5</v>
      </c>
      <c r="F18">
        <v>5</v>
      </c>
      <c r="G18">
        <v>5</v>
      </c>
      <c r="J18">
        <f t="shared" si="0"/>
        <v>25</v>
      </c>
      <c r="K18" s="4">
        <f t="shared" si="1"/>
        <v>20</v>
      </c>
    </row>
    <row r="19" spans="1:17" x14ac:dyDescent="0.25">
      <c r="A19" s="8" t="s">
        <v>42</v>
      </c>
      <c r="C19">
        <v>5</v>
      </c>
      <c r="D19">
        <v>-5</v>
      </c>
      <c r="E19">
        <v>-5</v>
      </c>
      <c r="F19">
        <v>-5</v>
      </c>
      <c r="G19">
        <v>-5</v>
      </c>
      <c r="J19">
        <f t="shared" si="0"/>
        <v>-15</v>
      </c>
      <c r="K19" s="4">
        <f t="shared" si="1"/>
        <v>-12</v>
      </c>
    </row>
    <row r="20" spans="1:17" x14ac:dyDescent="0.25">
      <c r="A20" s="8" t="s">
        <v>43</v>
      </c>
      <c r="C20">
        <v>5</v>
      </c>
      <c r="D20">
        <v>5</v>
      </c>
      <c r="E20">
        <v>5</v>
      </c>
      <c r="F20">
        <v>5</v>
      </c>
      <c r="G20">
        <v>5</v>
      </c>
      <c r="H20" t="s">
        <v>105</v>
      </c>
      <c r="I20">
        <v>0.3</v>
      </c>
      <c r="J20">
        <f t="shared" si="0"/>
        <v>25.3</v>
      </c>
      <c r="K20" s="4">
        <f t="shared" si="1"/>
        <v>20.240000000000002</v>
      </c>
    </row>
    <row r="21" spans="1:17" x14ac:dyDescent="0.25">
      <c r="A21" s="8" t="s">
        <v>44</v>
      </c>
      <c r="C21">
        <v>4</v>
      </c>
      <c r="D21">
        <v>4</v>
      </c>
      <c r="E21">
        <v>5</v>
      </c>
      <c r="F21">
        <v>5</v>
      </c>
      <c r="G21">
        <v>-5</v>
      </c>
      <c r="H21" t="s">
        <v>105</v>
      </c>
      <c r="I21">
        <v>0.5</v>
      </c>
      <c r="J21">
        <f t="shared" si="0"/>
        <v>13.5</v>
      </c>
      <c r="K21" s="4">
        <f t="shared" si="1"/>
        <v>10.8</v>
      </c>
      <c r="Q21" s="1"/>
    </row>
    <row r="22" spans="1:17" x14ac:dyDescent="0.25">
      <c r="A22" s="8" t="s">
        <v>45</v>
      </c>
      <c r="C22">
        <v>5</v>
      </c>
      <c r="D22">
        <v>5</v>
      </c>
      <c r="E22">
        <v>5</v>
      </c>
      <c r="F22">
        <v>5</v>
      </c>
      <c r="G22">
        <v>5</v>
      </c>
      <c r="J22">
        <f t="shared" si="0"/>
        <v>25</v>
      </c>
      <c r="K22" s="4">
        <f t="shared" si="1"/>
        <v>20</v>
      </c>
    </row>
    <row r="23" spans="1:17" x14ac:dyDescent="0.25">
      <c r="A23" s="8" t="s">
        <v>46</v>
      </c>
      <c r="C23">
        <v>-5</v>
      </c>
      <c r="D23">
        <v>-5</v>
      </c>
      <c r="E23">
        <v>-5</v>
      </c>
      <c r="F23">
        <v>-5</v>
      </c>
      <c r="G23">
        <v>5</v>
      </c>
      <c r="J23">
        <f t="shared" si="0"/>
        <v>-15</v>
      </c>
      <c r="K23" s="4">
        <f t="shared" si="1"/>
        <v>-12</v>
      </c>
    </row>
    <row r="24" spans="1:17" x14ac:dyDescent="0.25">
      <c r="A24" s="8" t="s">
        <v>47</v>
      </c>
      <c r="B24">
        <v>1</v>
      </c>
      <c r="C24">
        <v>5</v>
      </c>
      <c r="D24">
        <v>5</v>
      </c>
      <c r="E24">
        <v>5</v>
      </c>
      <c r="F24">
        <v>5</v>
      </c>
      <c r="G24">
        <v>5</v>
      </c>
      <c r="J24">
        <f t="shared" si="0"/>
        <v>26</v>
      </c>
      <c r="K24" s="4">
        <f t="shared" si="1"/>
        <v>20.8</v>
      </c>
    </row>
    <row r="25" spans="1:17" x14ac:dyDescent="0.25">
      <c r="A25" s="8" t="s">
        <v>48</v>
      </c>
      <c r="C25">
        <v>-5</v>
      </c>
      <c r="D25">
        <v>-5</v>
      </c>
      <c r="E25">
        <v>-5</v>
      </c>
      <c r="F25">
        <v>-5</v>
      </c>
      <c r="G25">
        <v>-5</v>
      </c>
      <c r="J25">
        <f t="shared" si="0"/>
        <v>-25</v>
      </c>
      <c r="K25" s="4">
        <f t="shared" si="1"/>
        <v>-20</v>
      </c>
    </row>
    <row r="26" spans="1:17" x14ac:dyDescent="0.25">
      <c r="A26" s="8" t="s">
        <v>49</v>
      </c>
      <c r="C26">
        <v>5</v>
      </c>
      <c r="D26">
        <v>5</v>
      </c>
      <c r="E26">
        <v>5</v>
      </c>
      <c r="F26">
        <v>5</v>
      </c>
      <c r="G26">
        <v>5</v>
      </c>
      <c r="H26" t="s">
        <v>109</v>
      </c>
      <c r="I26">
        <v>1.6</v>
      </c>
      <c r="J26">
        <f t="shared" si="0"/>
        <v>26.6</v>
      </c>
      <c r="K26" s="4">
        <f t="shared" si="1"/>
        <v>21.28</v>
      </c>
    </row>
    <row r="27" spans="1:17" x14ac:dyDescent="0.25">
      <c r="A27" s="8" t="s">
        <v>50</v>
      </c>
      <c r="B27" t="s">
        <v>111</v>
      </c>
      <c r="C27">
        <v>4</v>
      </c>
      <c r="D27">
        <v>5</v>
      </c>
      <c r="E27">
        <v>5</v>
      </c>
      <c r="F27">
        <v>5</v>
      </c>
      <c r="G27">
        <v>5</v>
      </c>
      <c r="H27" t="s">
        <v>112</v>
      </c>
      <c r="I27">
        <v>0.5</v>
      </c>
      <c r="J27">
        <f t="shared" si="0"/>
        <v>24.5</v>
      </c>
      <c r="K27" s="4">
        <f t="shared" si="1"/>
        <v>19.600000000000001</v>
      </c>
    </row>
    <row r="28" spans="1:17" x14ac:dyDescent="0.25">
      <c r="A28" s="8" t="s">
        <v>51</v>
      </c>
      <c r="C28">
        <v>4</v>
      </c>
      <c r="D28">
        <v>5</v>
      </c>
      <c r="E28">
        <v>5</v>
      </c>
      <c r="F28">
        <v>5</v>
      </c>
      <c r="G28">
        <v>4</v>
      </c>
      <c r="J28">
        <f t="shared" si="0"/>
        <v>23</v>
      </c>
      <c r="K28" s="4">
        <f t="shared" si="1"/>
        <v>18.400000000000002</v>
      </c>
    </row>
    <row r="29" spans="1:17" x14ac:dyDescent="0.25">
      <c r="A29" s="8" t="s">
        <v>52</v>
      </c>
      <c r="C29">
        <v>5</v>
      </c>
      <c r="D29">
        <v>5</v>
      </c>
      <c r="E29">
        <v>5</v>
      </c>
      <c r="F29">
        <v>5</v>
      </c>
      <c r="G29">
        <v>5</v>
      </c>
      <c r="J29">
        <f t="shared" si="0"/>
        <v>25</v>
      </c>
      <c r="K29" s="4">
        <f t="shared" si="1"/>
        <v>20</v>
      </c>
    </row>
    <row r="30" spans="1:17" x14ac:dyDescent="0.25">
      <c r="A30" s="8" t="s">
        <v>53</v>
      </c>
      <c r="C30">
        <v>4</v>
      </c>
      <c r="D30">
        <v>5</v>
      </c>
      <c r="E30">
        <v>5</v>
      </c>
      <c r="F30">
        <v>5</v>
      </c>
      <c r="G30">
        <v>5</v>
      </c>
      <c r="J30">
        <f t="shared" si="0"/>
        <v>24</v>
      </c>
      <c r="K30" s="4">
        <f t="shared" si="1"/>
        <v>19.2</v>
      </c>
    </row>
    <row r="31" spans="1:17" x14ac:dyDescent="0.25">
      <c r="A31" s="8" t="s">
        <v>54</v>
      </c>
      <c r="C31">
        <v>4</v>
      </c>
      <c r="D31">
        <v>5</v>
      </c>
      <c r="E31">
        <v>5</v>
      </c>
      <c r="F31">
        <v>5</v>
      </c>
      <c r="G31">
        <v>5</v>
      </c>
      <c r="J31">
        <f t="shared" si="0"/>
        <v>24</v>
      </c>
      <c r="K31" s="4">
        <f t="shared" si="1"/>
        <v>19.2</v>
      </c>
    </row>
  </sheetData>
  <phoneticPr fontId="2" type="noConversion"/>
  <hyperlinks>
    <hyperlink ref="A10" r:id="rId1" display="http://www.cnblogs.com/huloveIT/" xr:uid="{00000000-0004-0000-0000-000000000000}"/>
    <hyperlink ref="A15" r:id="rId2" display="http://www.cnblogs.com/linliaimeili/" xr:uid="{00000000-0004-0000-0000-000001000000}"/>
    <hyperlink ref="A7" r:id="rId3" display="http://www.cnblogs.com/gongcr/" xr:uid="{00000000-0004-0000-0000-000002000000}"/>
    <hyperlink ref="A21" r:id="rId4" display="https://www.cnblogs.com/handsomemanwhb/" xr:uid="{00000000-0004-0000-0000-000003000000}"/>
    <hyperlink ref="A30" r:id="rId5" display="https://www.cnblogs.com/jx8zjs/" xr:uid="{00000000-0004-0000-0000-000004000000}"/>
    <hyperlink ref="A9" r:id="rId6" display="https://www.cnblogs.com/brilliant2016/" xr:uid="{00000000-0004-0000-0000-000005000000}"/>
    <hyperlink ref="A23" r:id="rId7" display="http://www.cnblogs.com/Boxer1994/" xr:uid="{00000000-0004-0000-0000-000006000000}"/>
    <hyperlink ref="A14" r:id="rId8" display="http://www.cnblogs.com/li-yuhuan/" xr:uid="{00000000-0004-0000-0000-000007000000}"/>
    <hyperlink ref="A12" r:id="rId9" display="http://www.cnblogs.com/liqiao085/" xr:uid="{00000000-0004-0000-0000-000008000000}"/>
    <hyperlink ref="A6" r:id="rId10" display="http://www.cnblogs.com/qianhuihui/" xr:uid="{00000000-0004-0000-0000-000009000000}"/>
    <hyperlink ref="A26" r:id="rId11" display="http://www.cnblogs.com/YangXiaomoo/" xr:uid="{00000000-0004-0000-0000-00000A000000}"/>
    <hyperlink ref="A31" r:id="rId12" display="https://www.cnblogs.com/regretless/" xr:uid="{00000000-0004-0000-0000-00000B000000}"/>
    <hyperlink ref="A8" r:id="rId13" display="http://www.cnblogs.com/gonglij/" xr:uid="{00000000-0004-0000-0000-00000C000000}"/>
    <hyperlink ref="A16" r:id="rId14" display="http://www.cnblogs.com/lffang/" xr:uid="{00000000-0004-0000-0000-00000D000000}"/>
    <hyperlink ref="A27" r:id="rId15" display="http://www.cnblogs.com/yangyuning/" xr:uid="{00000000-0004-0000-0000-00000E000000}"/>
    <hyperlink ref="A22" r:id="rId16" display="http://www.cnblogs.com/wangsen123/" xr:uid="{00000000-0004-0000-0000-00000F000000}"/>
  </hyperlinks>
  <pageMargins left="0.75" right="0.75" top="1" bottom="1" header="0.5" footer="0.5"/>
  <pageSetup paperSize="9" orientation="portrait" horizontalDpi="1200" verticalDpi="1200" r:id="rId17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A28"/>
  <sheetViews>
    <sheetView workbookViewId="0" xr3:uid="{7BE570AB-09E9-518F-B8F7-3F91B7162CA9}"/>
  </sheetViews>
  <sheetFormatPr defaultRowHeight="17.2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1"/>
  <sheetViews>
    <sheetView workbookViewId="0" xr3:uid="{958C4451-9541-5A59-BF78-D2F731DF1C81}">
      <pane xSplit="2" ySplit="3" topLeftCell="C6" activePane="bottomRight" state="frozen"/>
      <selection pane="bottomLeft" activeCell="A4" sqref="A4"/>
      <selection pane="topRight" activeCell="C1" sqref="C1"/>
      <selection pane="bottomRight" activeCell="G27" sqref="G27"/>
    </sheetView>
  </sheetViews>
  <sheetFormatPr defaultRowHeight="17.25" x14ac:dyDescent="0.25"/>
  <cols>
    <col min="1" max="1" width="23.88671875" customWidth="1"/>
    <col min="2" max="2" width="11.44140625" customWidth="1"/>
    <col min="3" max="3" width="18.33203125" bestFit="1" customWidth="1"/>
    <col min="4" max="5" width="9.44140625" bestFit="1" customWidth="1"/>
    <col min="7" max="7" width="9" style="4"/>
    <col min="8" max="8" width="11.6640625" bestFit="1" customWidth="1"/>
  </cols>
  <sheetData>
    <row r="1" spans="1:8" x14ac:dyDescent="0.25">
      <c r="A1" t="s">
        <v>92</v>
      </c>
      <c r="B1" t="s">
        <v>81</v>
      </c>
      <c r="C1" t="s">
        <v>93</v>
      </c>
      <c r="D1" t="s">
        <v>94</v>
      </c>
      <c r="E1" s="2" t="s">
        <v>95</v>
      </c>
      <c r="F1" s="2" t="s">
        <v>62</v>
      </c>
      <c r="G1" s="3" t="s">
        <v>80</v>
      </c>
      <c r="H1" s="2" t="s">
        <v>82</v>
      </c>
    </row>
    <row r="2" spans="1:8" x14ac:dyDescent="0.25">
      <c r="A2" s="2" t="s">
        <v>61</v>
      </c>
      <c r="B2" s="2"/>
      <c r="C2">
        <v>10</v>
      </c>
      <c r="F2">
        <f>SUM(C2:E2)</f>
        <v>10</v>
      </c>
      <c r="G2" s="4">
        <f>F2/$F$2*20</f>
        <v>20</v>
      </c>
    </row>
    <row r="4" spans="1:8" x14ac:dyDescent="0.25">
      <c r="A4" t="s">
        <v>28</v>
      </c>
      <c r="F4">
        <f t="shared" ref="F4:F31" si="0">SUM(C4:E4)</f>
        <v>0</v>
      </c>
      <c r="G4" s="4">
        <f t="shared" ref="G4:G31" si="1">F4/$F$2*20</f>
        <v>0</v>
      </c>
    </row>
    <row r="5" spans="1:8" x14ac:dyDescent="0.25">
      <c r="A5" t="s">
        <v>29</v>
      </c>
      <c r="B5" t="s">
        <v>38</v>
      </c>
      <c r="F5">
        <f t="shared" si="0"/>
        <v>0</v>
      </c>
      <c r="G5" s="4">
        <f t="shared" si="1"/>
        <v>0</v>
      </c>
    </row>
    <row r="6" spans="1:8" x14ac:dyDescent="0.25">
      <c r="A6" t="s">
        <v>30</v>
      </c>
      <c r="B6" t="s">
        <v>36</v>
      </c>
      <c r="F6">
        <f t="shared" si="0"/>
        <v>0</v>
      </c>
      <c r="G6" s="4">
        <f t="shared" si="1"/>
        <v>0</v>
      </c>
    </row>
    <row r="7" spans="1:8" x14ac:dyDescent="0.25">
      <c r="A7" t="s">
        <v>31</v>
      </c>
      <c r="B7" t="s">
        <v>33</v>
      </c>
      <c r="F7">
        <f t="shared" si="0"/>
        <v>0</v>
      </c>
      <c r="G7" s="4">
        <f t="shared" si="1"/>
        <v>0</v>
      </c>
    </row>
    <row r="8" spans="1:8" x14ac:dyDescent="0.25">
      <c r="A8" t="s">
        <v>32</v>
      </c>
      <c r="B8" t="s">
        <v>39</v>
      </c>
      <c r="F8">
        <f t="shared" si="0"/>
        <v>0</v>
      </c>
      <c r="G8" s="4">
        <f t="shared" si="1"/>
        <v>0</v>
      </c>
    </row>
    <row r="9" spans="1:8" x14ac:dyDescent="0.25">
      <c r="A9" t="s">
        <v>33</v>
      </c>
      <c r="B9" t="s">
        <v>31</v>
      </c>
      <c r="F9">
        <f t="shared" si="0"/>
        <v>0</v>
      </c>
      <c r="G9" s="4">
        <f t="shared" si="1"/>
        <v>0</v>
      </c>
    </row>
    <row r="10" spans="1:8" x14ac:dyDescent="0.25">
      <c r="A10" t="s">
        <v>34</v>
      </c>
      <c r="F10">
        <f t="shared" si="0"/>
        <v>0</v>
      </c>
      <c r="G10" s="4">
        <f t="shared" si="1"/>
        <v>0</v>
      </c>
    </row>
    <row r="11" spans="1:8" x14ac:dyDescent="0.25">
      <c r="A11" t="s">
        <v>35</v>
      </c>
      <c r="B11" t="s">
        <v>47</v>
      </c>
      <c r="F11">
        <f t="shared" si="0"/>
        <v>0</v>
      </c>
      <c r="G11" s="4">
        <f t="shared" si="1"/>
        <v>0</v>
      </c>
    </row>
    <row r="12" spans="1:8" x14ac:dyDescent="0.25">
      <c r="A12" t="s">
        <v>36</v>
      </c>
      <c r="B12" t="s">
        <v>30</v>
      </c>
      <c r="F12">
        <f t="shared" si="0"/>
        <v>0</v>
      </c>
      <c r="G12" s="4">
        <f t="shared" si="1"/>
        <v>0</v>
      </c>
    </row>
    <row r="13" spans="1:8" x14ac:dyDescent="0.25">
      <c r="A13" t="s">
        <v>37</v>
      </c>
      <c r="B13" t="s">
        <v>46</v>
      </c>
      <c r="F13">
        <f t="shared" si="0"/>
        <v>0</v>
      </c>
      <c r="G13" s="4">
        <f t="shared" si="1"/>
        <v>0</v>
      </c>
    </row>
    <row r="14" spans="1:8" x14ac:dyDescent="0.25">
      <c r="A14" t="s">
        <v>38</v>
      </c>
      <c r="B14" t="s">
        <v>29</v>
      </c>
      <c r="F14">
        <f t="shared" si="0"/>
        <v>0</v>
      </c>
      <c r="G14" s="4">
        <f t="shared" si="1"/>
        <v>0</v>
      </c>
    </row>
    <row r="15" spans="1:8" x14ac:dyDescent="0.25">
      <c r="A15" t="s">
        <v>39</v>
      </c>
      <c r="B15" t="s">
        <v>32</v>
      </c>
      <c r="F15">
        <f t="shared" si="0"/>
        <v>0</v>
      </c>
      <c r="G15" s="4">
        <f t="shared" si="1"/>
        <v>0</v>
      </c>
    </row>
    <row r="16" spans="1:8" x14ac:dyDescent="0.25">
      <c r="A16" t="s">
        <v>40</v>
      </c>
      <c r="B16" t="s">
        <v>52</v>
      </c>
      <c r="F16">
        <f t="shared" si="0"/>
        <v>0</v>
      </c>
      <c r="G16" s="4">
        <f t="shared" si="1"/>
        <v>0</v>
      </c>
    </row>
    <row r="17" spans="1:8" x14ac:dyDescent="0.25">
      <c r="A17" t="s">
        <v>55</v>
      </c>
      <c r="B17" t="s">
        <v>45</v>
      </c>
      <c r="F17">
        <f t="shared" si="0"/>
        <v>0</v>
      </c>
      <c r="G17" s="4">
        <f t="shared" si="1"/>
        <v>0</v>
      </c>
    </row>
    <row r="18" spans="1:8" x14ac:dyDescent="0.25">
      <c r="A18" t="s">
        <v>41</v>
      </c>
      <c r="F18">
        <f t="shared" si="0"/>
        <v>0</v>
      </c>
      <c r="G18" s="4">
        <f t="shared" si="1"/>
        <v>0</v>
      </c>
    </row>
    <row r="19" spans="1:8" x14ac:dyDescent="0.25">
      <c r="A19" t="s">
        <v>42</v>
      </c>
      <c r="F19">
        <f t="shared" si="0"/>
        <v>0</v>
      </c>
      <c r="G19" s="4">
        <f t="shared" si="1"/>
        <v>0</v>
      </c>
    </row>
    <row r="20" spans="1:8" x14ac:dyDescent="0.25">
      <c r="A20" t="s">
        <v>43</v>
      </c>
      <c r="F20">
        <f t="shared" si="0"/>
        <v>0</v>
      </c>
      <c r="G20" s="4">
        <f t="shared" si="1"/>
        <v>0</v>
      </c>
    </row>
    <row r="21" spans="1:8" x14ac:dyDescent="0.25">
      <c r="A21" t="s">
        <v>44</v>
      </c>
      <c r="B21" t="s">
        <v>51</v>
      </c>
      <c r="F21">
        <f t="shared" si="0"/>
        <v>0</v>
      </c>
      <c r="G21" s="4">
        <f t="shared" si="1"/>
        <v>0</v>
      </c>
    </row>
    <row r="22" spans="1:8" x14ac:dyDescent="0.25">
      <c r="A22" t="s">
        <v>45</v>
      </c>
      <c r="B22" t="s">
        <v>55</v>
      </c>
      <c r="F22">
        <f t="shared" si="0"/>
        <v>0</v>
      </c>
      <c r="G22" s="4">
        <f t="shared" si="1"/>
        <v>0</v>
      </c>
    </row>
    <row r="23" spans="1:8" x14ac:dyDescent="0.25">
      <c r="A23" t="s">
        <v>46</v>
      </c>
      <c r="B23" t="s">
        <v>37</v>
      </c>
      <c r="F23">
        <f t="shared" si="0"/>
        <v>0</v>
      </c>
      <c r="G23" s="4">
        <f t="shared" si="1"/>
        <v>0</v>
      </c>
    </row>
    <row r="24" spans="1:8" x14ac:dyDescent="0.25">
      <c r="A24" t="s">
        <v>47</v>
      </c>
      <c r="B24" t="s">
        <v>35</v>
      </c>
      <c r="F24">
        <f t="shared" si="0"/>
        <v>0</v>
      </c>
      <c r="G24" s="4">
        <f t="shared" si="1"/>
        <v>0</v>
      </c>
    </row>
    <row r="25" spans="1:8" x14ac:dyDescent="0.25">
      <c r="A25" t="s">
        <v>48</v>
      </c>
      <c r="F25">
        <f t="shared" si="0"/>
        <v>0</v>
      </c>
      <c r="G25" s="4">
        <f t="shared" si="1"/>
        <v>0</v>
      </c>
    </row>
    <row r="26" spans="1:8" x14ac:dyDescent="0.25">
      <c r="A26" t="s">
        <v>49</v>
      </c>
      <c r="F26">
        <f t="shared" si="0"/>
        <v>0</v>
      </c>
      <c r="G26" s="4">
        <f t="shared" si="1"/>
        <v>0</v>
      </c>
    </row>
    <row r="27" spans="1:8" x14ac:dyDescent="0.25">
      <c r="A27" t="s">
        <v>50</v>
      </c>
      <c r="F27">
        <f t="shared" si="0"/>
        <v>0</v>
      </c>
      <c r="G27" s="4">
        <f t="shared" si="1"/>
        <v>0</v>
      </c>
      <c r="H27" t="s">
        <v>110</v>
      </c>
    </row>
    <row r="28" spans="1:8" x14ac:dyDescent="0.25">
      <c r="A28" t="s">
        <v>51</v>
      </c>
      <c r="B28" t="s">
        <v>44</v>
      </c>
      <c r="F28">
        <f t="shared" si="0"/>
        <v>0</v>
      </c>
      <c r="G28" s="4">
        <f t="shared" si="1"/>
        <v>0</v>
      </c>
    </row>
    <row r="29" spans="1:8" x14ac:dyDescent="0.25">
      <c r="A29" t="s">
        <v>52</v>
      </c>
      <c r="B29" t="s">
        <v>40</v>
      </c>
      <c r="F29">
        <f t="shared" si="0"/>
        <v>0</v>
      </c>
      <c r="G29" s="4">
        <f t="shared" si="1"/>
        <v>0</v>
      </c>
    </row>
    <row r="30" spans="1:8" x14ac:dyDescent="0.25">
      <c r="A30" t="s">
        <v>53</v>
      </c>
      <c r="B30" t="s">
        <v>54</v>
      </c>
      <c r="F30">
        <f t="shared" si="0"/>
        <v>0</v>
      </c>
      <c r="G30" s="4">
        <f t="shared" si="1"/>
        <v>0</v>
      </c>
    </row>
    <row r="31" spans="1:8" x14ac:dyDescent="0.25">
      <c r="A31" t="s">
        <v>54</v>
      </c>
      <c r="B31" t="s">
        <v>53</v>
      </c>
      <c r="F31">
        <f t="shared" si="0"/>
        <v>0</v>
      </c>
      <c r="G31" s="4">
        <f t="shared" si="1"/>
        <v>0</v>
      </c>
    </row>
  </sheetData>
  <phoneticPr fontId="2" type="noConversion"/>
  <hyperlinks>
    <hyperlink ref="A10" r:id="rId1" display="http://www.cnblogs.com/huloveIT/" xr:uid="{00000000-0004-0000-0100-000000000000}"/>
    <hyperlink ref="A15" r:id="rId2" display="http://www.cnblogs.com/linliaimeili/" xr:uid="{00000000-0004-0000-0100-000001000000}"/>
    <hyperlink ref="A7" r:id="rId3" display="http://www.cnblogs.com/gongcr/" xr:uid="{00000000-0004-0000-0100-000002000000}"/>
    <hyperlink ref="A21" r:id="rId4" display="https://www.cnblogs.com/handsomemanwhb/" xr:uid="{00000000-0004-0000-0100-000003000000}"/>
    <hyperlink ref="A30" r:id="rId5" display="https://www.cnblogs.com/jx8zjs/" xr:uid="{00000000-0004-0000-0100-000004000000}"/>
    <hyperlink ref="A9" r:id="rId6" display="https://www.cnblogs.com/brilliant2016/" xr:uid="{00000000-0004-0000-0100-000005000000}"/>
    <hyperlink ref="A23" r:id="rId7" display="http://www.cnblogs.com/Boxer1994/" xr:uid="{00000000-0004-0000-0100-000006000000}"/>
    <hyperlink ref="A14" r:id="rId8" display="http://www.cnblogs.com/li-yuhuan/" xr:uid="{00000000-0004-0000-0100-000007000000}"/>
    <hyperlink ref="A12" r:id="rId9" display="http://www.cnblogs.com/liqiao085/" xr:uid="{00000000-0004-0000-0100-000008000000}"/>
    <hyperlink ref="A6" r:id="rId10" display="http://www.cnblogs.com/qianhuihui/" xr:uid="{00000000-0004-0000-0100-000009000000}"/>
    <hyperlink ref="A26" r:id="rId11" display="http://www.cnblogs.com/YangXiaomoo/" xr:uid="{00000000-0004-0000-0100-00000A000000}"/>
    <hyperlink ref="A31" r:id="rId12" display="https://www.cnblogs.com/regretless/" xr:uid="{00000000-0004-0000-0100-00000B000000}"/>
    <hyperlink ref="A8" r:id="rId13" display="http://www.cnblogs.com/gonglij/" xr:uid="{00000000-0004-0000-0100-00000C000000}"/>
    <hyperlink ref="A16" r:id="rId14" display="http://www.cnblogs.com/lffang/" xr:uid="{00000000-0004-0000-0100-00000D000000}"/>
    <hyperlink ref="A27" r:id="rId15" display="http://www.cnblogs.com/yangyuning/" xr:uid="{00000000-0004-0000-0100-00000E000000}"/>
    <hyperlink ref="A22" r:id="rId16" display="http://www.cnblogs.com/wangsen123/" xr:uid="{00000000-0004-0000-0100-00000F000000}"/>
    <hyperlink ref="B7" r:id="rId17" display="https://www.cnblogs.com/brilliant2016/" xr:uid="{00000000-0004-0000-0100-000010000000}"/>
    <hyperlink ref="B9" r:id="rId18" display="http://www.cnblogs.com/gongcr/" xr:uid="{00000000-0004-0000-0100-000011000000}"/>
    <hyperlink ref="B12" r:id="rId19" display="http://www.cnblogs.com/qianhuihui/" xr:uid="{00000000-0004-0000-0100-000012000000}"/>
    <hyperlink ref="B6" r:id="rId20" display="http://www.cnblogs.com/liqiao085/" xr:uid="{00000000-0004-0000-0100-000013000000}"/>
    <hyperlink ref="B13" r:id="rId21" display="http://www.cnblogs.com/Boxer1994/" xr:uid="{00000000-0004-0000-0100-000014000000}"/>
    <hyperlink ref="B5" r:id="rId22" display="http://www.cnblogs.com/li-yuhuan/" xr:uid="{00000000-0004-0000-0100-000015000000}"/>
    <hyperlink ref="B8" r:id="rId23" display="http://www.cnblogs.com/linliaimeili/" xr:uid="{00000000-0004-0000-0100-000016000000}"/>
    <hyperlink ref="B15" r:id="rId24" display="http://www.cnblogs.com/gonglij/" xr:uid="{00000000-0004-0000-0100-000017000000}"/>
    <hyperlink ref="B29" r:id="rId25" display="http://www.cnblogs.com/lffang/" xr:uid="{00000000-0004-0000-0100-000018000000}"/>
    <hyperlink ref="B28" r:id="rId26" display="https://www.cnblogs.com/handsomemanwhb/" xr:uid="{00000000-0004-0000-0100-000019000000}"/>
    <hyperlink ref="B17" r:id="rId27" display="http://www.cnblogs.com/wangsen123/" xr:uid="{00000000-0004-0000-0100-00001A000000}"/>
    <hyperlink ref="B31" r:id="rId28" display="https://www.cnblogs.com/jx8zjs/" xr:uid="{00000000-0004-0000-0100-00001B000000}"/>
    <hyperlink ref="B30" r:id="rId29" display="https://www.cnblogs.com/regretless/" xr:uid="{00000000-0004-0000-0100-00001C000000}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"/>
  <sheetViews>
    <sheetView zoomScale="85" workbookViewId="0" xr3:uid="{842E5F09-E766-5B8D-85AF-A39847EA96FD}">
      <selection activeCell="K5" sqref="K5:K9"/>
    </sheetView>
  </sheetViews>
  <sheetFormatPr defaultRowHeight="17.25" x14ac:dyDescent="0.25"/>
  <cols>
    <col min="3" max="3" width="29.44140625" customWidth="1"/>
    <col min="4" max="4" width="9.44140625" bestFit="1" customWidth="1"/>
    <col min="5" max="5" width="13.33203125" bestFit="1" customWidth="1"/>
    <col min="6" max="6" width="11" bestFit="1" customWidth="1"/>
    <col min="8" max="8" width="14.44140625" bestFit="1" customWidth="1"/>
    <col min="9" max="10" width="14.44140625" customWidth="1"/>
    <col min="12" max="12" width="9" style="4"/>
  </cols>
  <sheetData>
    <row r="1" spans="1:12" x14ac:dyDescent="0.25">
      <c r="B1" t="s">
        <v>73</v>
      </c>
      <c r="C1" t="s">
        <v>74</v>
      </c>
      <c r="E1" t="s">
        <v>99</v>
      </c>
      <c r="F1" t="s">
        <v>100</v>
      </c>
      <c r="G1" t="s">
        <v>101</v>
      </c>
      <c r="H1" t="s">
        <v>103</v>
      </c>
      <c r="I1" t="s">
        <v>94</v>
      </c>
      <c r="J1" s="2" t="s">
        <v>95</v>
      </c>
      <c r="K1" t="s">
        <v>83</v>
      </c>
      <c r="L1" s="4" t="s">
        <v>98</v>
      </c>
    </row>
    <row r="2" spans="1:12" x14ac:dyDescent="0.25">
      <c r="A2" s="2" t="s">
        <v>61</v>
      </c>
      <c r="E2">
        <v>10</v>
      </c>
      <c r="F2">
        <v>5</v>
      </c>
      <c r="G2">
        <v>10</v>
      </c>
      <c r="H2">
        <v>10</v>
      </c>
      <c r="K2">
        <f>SUM(E2:H2)</f>
        <v>35</v>
      </c>
      <c r="L2" s="4">
        <f>K2/$K$2*30</f>
        <v>30</v>
      </c>
    </row>
    <row r="4" spans="1:12" x14ac:dyDescent="0.25">
      <c r="A4" t="s">
        <v>67</v>
      </c>
      <c r="B4" t="s">
        <v>113</v>
      </c>
      <c r="C4" t="s">
        <v>123</v>
      </c>
      <c r="D4" t="s">
        <v>77</v>
      </c>
      <c r="E4">
        <v>10</v>
      </c>
      <c r="F4">
        <v>5</v>
      </c>
      <c r="G4">
        <v>10</v>
      </c>
      <c r="H4">
        <v>4</v>
      </c>
      <c r="I4" t="s">
        <v>106</v>
      </c>
      <c r="J4">
        <v>15</v>
      </c>
      <c r="K4">
        <f t="shared" ref="K4:K9" si="0">SUM(E4:J4)</f>
        <v>44</v>
      </c>
      <c r="L4" s="4">
        <f t="shared" ref="L4:L9" si="1">K4/$K$2*30</f>
        <v>37.714285714285715</v>
      </c>
    </row>
    <row r="5" spans="1:12" x14ac:dyDescent="0.25">
      <c r="A5" t="s">
        <v>68</v>
      </c>
      <c r="B5" t="s">
        <v>51</v>
      </c>
      <c r="C5" t="s">
        <v>124</v>
      </c>
      <c r="D5" t="s">
        <v>96</v>
      </c>
      <c r="E5">
        <v>15</v>
      </c>
      <c r="F5">
        <v>5</v>
      </c>
      <c r="G5">
        <v>8</v>
      </c>
      <c r="H5">
        <v>8</v>
      </c>
      <c r="I5" t="s">
        <v>108</v>
      </c>
      <c r="J5">
        <v>12</v>
      </c>
      <c r="K5">
        <f t="shared" si="0"/>
        <v>48</v>
      </c>
      <c r="L5" s="4">
        <f t="shared" si="1"/>
        <v>41.142857142857146</v>
      </c>
    </row>
    <row r="6" spans="1:12" x14ac:dyDescent="0.25">
      <c r="A6" t="s">
        <v>71</v>
      </c>
      <c r="B6" t="s">
        <v>41</v>
      </c>
      <c r="C6" t="s">
        <v>125</v>
      </c>
      <c r="D6" t="s">
        <v>78</v>
      </c>
      <c r="E6">
        <v>10</v>
      </c>
      <c r="F6">
        <v>5</v>
      </c>
      <c r="G6">
        <v>10</v>
      </c>
      <c r="H6">
        <v>8</v>
      </c>
      <c r="I6" t="s">
        <v>107</v>
      </c>
      <c r="J6">
        <v>4</v>
      </c>
      <c r="K6">
        <f t="shared" si="0"/>
        <v>37</v>
      </c>
      <c r="L6" s="4">
        <f t="shared" si="1"/>
        <v>31.714285714285715</v>
      </c>
    </row>
    <row r="7" spans="1:12" x14ac:dyDescent="0.25">
      <c r="A7" t="s">
        <v>69</v>
      </c>
      <c r="B7" t="s">
        <v>37</v>
      </c>
      <c r="C7" t="s">
        <v>126</v>
      </c>
      <c r="D7" t="s">
        <v>76</v>
      </c>
      <c r="E7">
        <v>5</v>
      </c>
      <c r="F7">
        <v>4</v>
      </c>
      <c r="G7">
        <v>5</v>
      </c>
      <c r="H7">
        <v>8</v>
      </c>
      <c r="I7" t="s">
        <v>107</v>
      </c>
      <c r="J7">
        <v>4</v>
      </c>
      <c r="K7">
        <f t="shared" si="0"/>
        <v>26</v>
      </c>
      <c r="L7" s="4">
        <f t="shared" si="1"/>
        <v>22.285714285714285</v>
      </c>
    </row>
    <row r="8" spans="1:12" x14ac:dyDescent="0.25">
      <c r="A8" t="s">
        <v>70</v>
      </c>
      <c r="B8" t="s">
        <v>46</v>
      </c>
      <c r="C8" t="s">
        <v>127</v>
      </c>
      <c r="D8" t="s">
        <v>75</v>
      </c>
      <c r="E8">
        <v>10</v>
      </c>
      <c r="F8">
        <v>5</v>
      </c>
      <c r="G8">
        <v>6</v>
      </c>
      <c r="H8">
        <v>-10</v>
      </c>
      <c r="I8" t="s">
        <v>108</v>
      </c>
      <c r="J8">
        <v>8</v>
      </c>
      <c r="K8">
        <f t="shared" si="0"/>
        <v>19</v>
      </c>
      <c r="L8" s="4">
        <f t="shared" si="1"/>
        <v>16.285714285714285</v>
      </c>
    </row>
    <row r="9" spans="1:12" x14ac:dyDescent="0.25">
      <c r="A9" t="s">
        <v>72</v>
      </c>
      <c r="B9" t="s">
        <v>35</v>
      </c>
      <c r="C9" t="s">
        <v>128</v>
      </c>
      <c r="D9" t="s">
        <v>79</v>
      </c>
      <c r="E9">
        <v>10</v>
      </c>
      <c r="F9">
        <v>4</v>
      </c>
      <c r="G9">
        <v>10</v>
      </c>
      <c r="H9">
        <v>8</v>
      </c>
      <c r="K9">
        <f t="shared" si="0"/>
        <v>32</v>
      </c>
      <c r="L9" s="4">
        <f t="shared" si="1"/>
        <v>27.428571428571427</v>
      </c>
    </row>
  </sheetData>
  <phoneticPr fontId="2" type="noConversion"/>
  <hyperlinks>
    <hyperlink ref="B4" r:id="rId1" display="http://www.cnblogs.com/wangsen123/" xr:uid="{00000000-0004-0000-0200-000000000000}"/>
    <hyperlink ref="B8" r:id="rId2" display="http://www.cnblogs.com/Boxer1994/" xr:uid="{00000000-0004-0000-02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0"/>
  <sheetViews>
    <sheetView workbookViewId="0" xr3:uid="{51F8DEE0-4D01-5F28-A812-FC0BD7CAC4A5}">
      <selection activeCell="D5" sqref="D5"/>
    </sheetView>
  </sheetViews>
  <sheetFormatPr defaultRowHeight="17.25" x14ac:dyDescent="0.25"/>
  <cols>
    <col min="1" max="1" width="11.77734375" customWidth="1"/>
  </cols>
  <sheetData>
    <row r="1" spans="1:2" x14ac:dyDescent="0.25">
      <c r="A1" t="s">
        <v>91</v>
      </c>
      <c r="B1" t="s">
        <v>90</v>
      </c>
    </row>
    <row r="3" spans="1:2" x14ac:dyDescent="0.25">
      <c r="A3" t="s">
        <v>28</v>
      </c>
      <c r="B3" t="s">
        <v>71</v>
      </c>
    </row>
    <row r="4" spans="1:2" x14ac:dyDescent="0.25">
      <c r="A4" t="s">
        <v>29</v>
      </c>
      <c r="B4" t="s">
        <v>72</v>
      </c>
    </row>
    <row r="5" spans="1:2" x14ac:dyDescent="0.25">
      <c r="A5" t="s">
        <v>30</v>
      </c>
      <c r="B5" t="s">
        <v>68</v>
      </c>
    </row>
    <row r="6" spans="1:2" x14ac:dyDescent="0.25">
      <c r="A6" t="s">
        <v>31</v>
      </c>
      <c r="B6" t="s">
        <v>70</v>
      </c>
    </row>
    <row r="7" spans="1:2" x14ac:dyDescent="0.25">
      <c r="A7" t="s">
        <v>32</v>
      </c>
      <c r="B7" t="s">
        <v>69</v>
      </c>
    </row>
    <row r="8" spans="1:2" x14ac:dyDescent="0.25">
      <c r="A8" t="s">
        <v>33</v>
      </c>
      <c r="B8" t="s">
        <v>69</v>
      </c>
    </row>
    <row r="9" spans="1:2" x14ac:dyDescent="0.25">
      <c r="A9" t="s">
        <v>34</v>
      </c>
      <c r="B9" t="s">
        <v>67</v>
      </c>
    </row>
    <row r="10" spans="1:2" x14ac:dyDescent="0.25">
      <c r="A10" t="s">
        <v>35</v>
      </c>
      <c r="B10" t="s">
        <v>72</v>
      </c>
    </row>
    <row r="11" spans="1:2" x14ac:dyDescent="0.25">
      <c r="A11" t="s">
        <v>36</v>
      </c>
      <c r="B11" t="s">
        <v>70</v>
      </c>
    </row>
    <row r="12" spans="1:2" x14ac:dyDescent="0.25">
      <c r="A12" t="s">
        <v>37</v>
      </c>
      <c r="B12" t="s">
        <v>69</v>
      </c>
    </row>
    <row r="13" spans="1:2" x14ac:dyDescent="0.25">
      <c r="A13" t="s">
        <v>38</v>
      </c>
      <c r="B13" t="s">
        <v>72</v>
      </c>
    </row>
    <row r="14" spans="1:2" x14ac:dyDescent="0.25">
      <c r="A14" t="s">
        <v>39</v>
      </c>
      <c r="B14" t="s">
        <v>67</v>
      </c>
    </row>
    <row r="15" spans="1:2" x14ac:dyDescent="0.25">
      <c r="A15" t="s">
        <v>40</v>
      </c>
      <c r="B15" t="s">
        <v>69</v>
      </c>
    </row>
    <row r="16" spans="1:2" x14ac:dyDescent="0.25">
      <c r="A16" t="s">
        <v>55</v>
      </c>
      <c r="B16" t="s">
        <v>72</v>
      </c>
    </row>
    <row r="17" spans="1:2" x14ac:dyDescent="0.25">
      <c r="A17" t="s">
        <v>41</v>
      </c>
      <c r="B17" t="s">
        <v>71</v>
      </c>
    </row>
    <row r="18" spans="1:2" x14ac:dyDescent="0.25">
      <c r="A18" t="s">
        <v>42</v>
      </c>
      <c r="B18" t="s">
        <v>71</v>
      </c>
    </row>
    <row r="19" spans="1:2" x14ac:dyDescent="0.25">
      <c r="A19" t="s">
        <v>43</v>
      </c>
      <c r="B19" t="s">
        <v>72</v>
      </c>
    </row>
    <row r="20" spans="1:2" x14ac:dyDescent="0.25">
      <c r="A20" t="s">
        <v>44</v>
      </c>
      <c r="B20" t="s">
        <v>68</v>
      </c>
    </row>
    <row r="21" spans="1:2" x14ac:dyDescent="0.25">
      <c r="A21" t="s">
        <v>45</v>
      </c>
      <c r="B21" t="s">
        <v>67</v>
      </c>
    </row>
    <row r="22" spans="1:2" x14ac:dyDescent="0.25">
      <c r="A22" t="s">
        <v>46</v>
      </c>
      <c r="B22" t="s">
        <v>70</v>
      </c>
    </row>
    <row r="23" spans="1:2" x14ac:dyDescent="0.25">
      <c r="A23" t="s">
        <v>47</v>
      </c>
      <c r="B23" t="s">
        <v>70</v>
      </c>
    </row>
    <row r="24" spans="1:2" x14ac:dyDescent="0.25">
      <c r="A24" t="s">
        <v>48</v>
      </c>
      <c r="B24" t="s">
        <v>68</v>
      </c>
    </row>
    <row r="25" spans="1:2" x14ac:dyDescent="0.25">
      <c r="A25" t="s">
        <v>49</v>
      </c>
      <c r="B25" t="s">
        <v>70</v>
      </c>
    </row>
    <row r="26" spans="1:2" x14ac:dyDescent="0.25">
      <c r="A26" t="s">
        <v>50</v>
      </c>
      <c r="B26" t="s">
        <v>71</v>
      </c>
    </row>
    <row r="27" spans="1:2" x14ac:dyDescent="0.25">
      <c r="A27" t="s">
        <v>51</v>
      </c>
      <c r="B27" t="s">
        <v>68</v>
      </c>
    </row>
    <row r="28" spans="1:2" x14ac:dyDescent="0.25">
      <c r="A28" t="s">
        <v>52</v>
      </c>
      <c r="B28" t="s">
        <v>69</v>
      </c>
    </row>
    <row r="29" spans="1:2" x14ac:dyDescent="0.25">
      <c r="A29" t="s">
        <v>53</v>
      </c>
      <c r="B29" t="s">
        <v>67</v>
      </c>
    </row>
    <row r="30" spans="1:2" x14ac:dyDescent="0.25">
      <c r="A30" t="s">
        <v>54</v>
      </c>
      <c r="B30" t="s">
        <v>67</v>
      </c>
    </row>
  </sheetData>
  <phoneticPr fontId="2" type="noConversion"/>
  <hyperlinks>
    <hyperlink ref="A9" r:id="rId1" display="http://www.cnblogs.com/huloveIT/" xr:uid="{00000000-0004-0000-0300-000000000000}"/>
    <hyperlink ref="A14" r:id="rId2" display="http://www.cnblogs.com/linliaimeili/" xr:uid="{00000000-0004-0000-0300-000001000000}"/>
    <hyperlink ref="A6" r:id="rId3" display="http://www.cnblogs.com/gongcr/" xr:uid="{00000000-0004-0000-0300-000002000000}"/>
    <hyperlink ref="A20" r:id="rId4" display="https://www.cnblogs.com/handsomemanwhb/" xr:uid="{00000000-0004-0000-0300-000003000000}"/>
    <hyperlink ref="A29" r:id="rId5" display="https://www.cnblogs.com/jx8zjs/" xr:uid="{00000000-0004-0000-0300-000004000000}"/>
    <hyperlink ref="A8" r:id="rId6" display="https://www.cnblogs.com/brilliant2016/" xr:uid="{00000000-0004-0000-0300-000005000000}"/>
    <hyperlink ref="A22" r:id="rId7" display="http://www.cnblogs.com/Boxer1994/" xr:uid="{00000000-0004-0000-0300-000006000000}"/>
    <hyperlink ref="A13" r:id="rId8" display="http://www.cnblogs.com/li-yuhuan/" xr:uid="{00000000-0004-0000-0300-000007000000}"/>
    <hyperlink ref="A11" r:id="rId9" display="http://www.cnblogs.com/liqiao085/" xr:uid="{00000000-0004-0000-0300-000008000000}"/>
    <hyperlink ref="A5" r:id="rId10" display="http://www.cnblogs.com/qianhuihui/" xr:uid="{00000000-0004-0000-0300-000009000000}"/>
    <hyperlink ref="A25" r:id="rId11" display="http://www.cnblogs.com/YangXiaomoo/" xr:uid="{00000000-0004-0000-0300-00000A000000}"/>
    <hyperlink ref="A30" r:id="rId12" display="https://www.cnblogs.com/regretless/" xr:uid="{00000000-0004-0000-0300-00000B000000}"/>
    <hyperlink ref="A7" r:id="rId13" display="http://www.cnblogs.com/gonglij/" xr:uid="{00000000-0004-0000-0300-00000C000000}"/>
    <hyperlink ref="A15" r:id="rId14" display="http://www.cnblogs.com/lffang/" xr:uid="{00000000-0004-0000-0300-00000D000000}"/>
    <hyperlink ref="A26" r:id="rId15" display="http://www.cnblogs.com/yangyuning/" xr:uid="{00000000-0004-0000-0300-00000E000000}"/>
    <hyperlink ref="A21" r:id="rId16" display="http://www.cnblogs.com/wangsen123/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1"/>
  <sheetViews>
    <sheetView workbookViewId="0" xr3:uid="{F9CF3CF3-643B-5BE6-8B46-32C596A47465}">
      <selection activeCell="M12" sqref="M12"/>
    </sheetView>
  </sheetViews>
  <sheetFormatPr defaultRowHeight="17.25" x14ac:dyDescent="0.25"/>
  <cols>
    <col min="1" max="1" width="23.88671875" customWidth="1"/>
    <col min="2" max="2" width="9.44140625" style="4" bestFit="1" customWidth="1"/>
    <col min="3" max="3" width="9" style="4"/>
    <col min="4" max="4" width="7.44140625" style="4" bestFit="1" customWidth="1"/>
    <col min="5" max="5" width="8.44140625" style="4" bestFit="1" customWidth="1"/>
    <col min="6" max="10" width="9" style="4"/>
  </cols>
  <sheetData>
    <row r="1" spans="1:13" x14ac:dyDescent="0.25">
      <c r="B1" s="3" t="s">
        <v>63</v>
      </c>
      <c r="C1" s="3" t="s">
        <v>64</v>
      </c>
      <c r="D1" s="3" t="s">
        <v>65</v>
      </c>
      <c r="E1" s="3" t="s">
        <v>64</v>
      </c>
      <c r="F1" s="3" t="s">
        <v>84</v>
      </c>
      <c r="G1" s="3" t="s">
        <v>85</v>
      </c>
      <c r="H1" s="3" t="s">
        <v>66</v>
      </c>
      <c r="I1" s="3" t="s">
        <v>89</v>
      </c>
      <c r="J1" s="3" t="s">
        <v>66</v>
      </c>
      <c r="K1" s="2" t="s">
        <v>86</v>
      </c>
      <c r="L1" s="2" t="s">
        <v>87</v>
      </c>
      <c r="M1" s="3" t="s">
        <v>88</v>
      </c>
    </row>
    <row r="2" spans="1:13" x14ac:dyDescent="0.25">
      <c r="A2" s="2" t="s">
        <v>61</v>
      </c>
      <c r="B2" s="4">
        <f>VLOOKUP("满分分值",个人作业!A:Z,MATCH("合计",个人作业!$1:$1,0),FALSE)</f>
        <v>25</v>
      </c>
      <c r="C2" s="4">
        <f>VLOOKUP("满分分值",个人作业!A:Z,MATCH("合计",个人作业!$1:$1,0)+1,FALSE)</f>
        <v>20</v>
      </c>
      <c r="D2">
        <f>VLOOKUP(A2,结对!A:X,6,FALSE)</f>
        <v>10</v>
      </c>
      <c r="E2">
        <f>VLOOKUP(A2,结对!A:X,7,FALSE)</f>
        <v>20</v>
      </c>
      <c r="G2" s="4">
        <f>VLOOKUP("满分分值",小组!A:S,MATCH("合计",小组!$1:$1,0),FALSE)</f>
        <v>35</v>
      </c>
      <c r="H2" s="4">
        <f>VLOOKUP("满分分值",小组!A:S,MATCH("合计",小组!$1:$1,0)+1,FALSE)</f>
        <v>30</v>
      </c>
      <c r="I2" s="4" t="s">
        <v>97</v>
      </c>
      <c r="J2" s="4">
        <v>30</v>
      </c>
      <c r="M2" s="4">
        <f>C2+E2+H2+J2</f>
        <v>100</v>
      </c>
    </row>
    <row r="4" spans="1:13" x14ac:dyDescent="0.25">
      <c r="A4" t="s">
        <v>28</v>
      </c>
      <c r="B4" s="4">
        <f>VLOOKUP(A4,个人作业!$A:$Y,MATCH("合计",个人作业!$1:$1,0),FALSE)</f>
        <v>25</v>
      </c>
      <c r="C4" s="4">
        <f>VLOOKUP(A4,个人作业!$A:$Y,MATCH("合计",个人作业!$1:$1,0)+1,FALSE)</f>
        <v>20</v>
      </c>
      <c r="D4">
        <f>VLOOKUP(A4,结对!A:X,6,FALSE)</f>
        <v>0</v>
      </c>
      <c r="E4">
        <f>VLOOKUP(A4,结对!A:X,7,FALSE)</f>
        <v>0</v>
      </c>
      <c r="F4" s="4" t="str">
        <f>VLOOKUP(A4,组员归属!A:B,2,FALSE)</f>
        <v>飞天小女警</v>
      </c>
      <c r="G4" s="4">
        <f>VLOOKUP(F4,小组!$A:$S,MATCH("合计",小组!$1:$1,0),FALSE)</f>
        <v>37</v>
      </c>
      <c r="H4" s="4">
        <f>VLOOKUP(F4,小组!$A:$S,MATCH("合计",小组!$1:$1,0)+1,FALSE)</f>
        <v>31.714285714285715</v>
      </c>
      <c r="I4" s="4">
        <v>5.8</v>
      </c>
      <c r="J4" s="4">
        <f>I4/20*30*4</f>
        <v>34.799999999999997</v>
      </c>
      <c r="M4" s="4">
        <f>C4+E4+H4+J4</f>
        <v>86.514285714285705</v>
      </c>
    </row>
    <row r="5" spans="1:13" x14ac:dyDescent="0.25">
      <c r="A5" t="s">
        <v>29</v>
      </c>
      <c r="B5" s="4">
        <f>VLOOKUP(A5,个人作业!$A:$Y,MATCH("合计",个人作业!$1:$1,0),FALSE)</f>
        <v>25</v>
      </c>
      <c r="C5" s="4">
        <f>VLOOKUP(A5,个人作业!$A:$Y,MATCH("合计",个人作业!$1:$1,0)+1,FALSE)</f>
        <v>20</v>
      </c>
      <c r="D5">
        <f>VLOOKUP(A5,结对!A:X,6,FALSE)</f>
        <v>0</v>
      </c>
      <c r="E5">
        <f>VLOOKUP(A5,结对!A:X,7,FALSE)</f>
        <v>0</v>
      </c>
      <c r="F5" s="4" t="str">
        <f>VLOOKUP(A5,组员归属!A:B,2,FALSE)</f>
        <v>奋斗吧兄弟</v>
      </c>
      <c r="G5" s="4">
        <f>VLOOKUP(F5,小组!$A:$S,MATCH("合计",小组!$1:$1,0),FALSE)</f>
        <v>32</v>
      </c>
      <c r="H5" s="4">
        <f>VLOOKUP(F5,小组!$A:$S,MATCH("合计",小组!$1:$1,0)+1,FALSE)</f>
        <v>27.428571428571427</v>
      </c>
      <c r="I5" s="4">
        <v>5</v>
      </c>
      <c r="J5" s="4">
        <f t="shared" ref="J5:J31" si="0">I5/20*30*4</f>
        <v>30</v>
      </c>
      <c r="M5" s="4">
        <f t="shared" ref="M5:M31" si="1">C5+E5+H5+J5</f>
        <v>77.428571428571431</v>
      </c>
    </row>
    <row r="6" spans="1:13" x14ac:dyDescent="0.25">
      <c r="A6" t="s">
        <v>30</v>
      </c>
      <c r="B6" s="4">
        <f>VLOOKUP(A6,个人作业!$A:$Y,MATCH("合计",个人作业!$1:$1,0),FALSE)</f>
        <v>24</v>
      </c>
      <c r="C6" s="4">
        <f>VLOOKUP(A6,个人作业!$A:$Y,MATCH("合计",个人作业!$1:$1,0)+1,FALSE)</f>
        <v>19.2</v>
      </c>
      <c r="D6">
        <f>VLOOKUP(A6,结对!A:X,6,FALSE)</f>
        <v>0</v>
      </c>
      <c r="E6">
        <f>VLOOKUP(A6,结对!A:X,7,FALSE)</f>
        <v>0</v>
      </c>
      <c r="F6" s="4" t="str">
        <f>VLOOKUP(A6,组员归属!A:B,2,FALSE)</f>
        <v>金州勇士</v>
      </c>
      <c r="G6" s="4">
        <f>VLOOKUP(F6,小组!$A:$S,MATCH("合计",小组!$1:$1,0),FALSE)</f>
        <v>48</v>
      </c>
      <c r="H6" s="4">
        <f>VLOOKUP(F6,小组!$A:$S,MATCH("合计",小组!$1:$1,0)+1,FALSE)</f>
        <v>41.142857142857146</v>
      </c>
      <c r="I6" s="4">
        <v>5.12</v>
      </c>
      <c r="J6" s="4">
        <f t="shared" si="0"/>
        <v>30.72</v>
      </c>
      <c r="M6" s="4">
        <f t="shared" si="1"/>
        <v>91.062857142857141</v>
      </c>
    </row>
    <row r="7" spans="1:13" x14ac:dyDescent="0.25">
      <c r="A7" t="s">
        <v>31</v>
      </c>
      <c r="B7" s="4">
        <f>VLOOKUP(A7,个人作业!$A:$Y,MATCH("合计",个人作业!$1:$1,0),FALSE)</f>
        <v>25</v>
      </c>
      <c r="C7" s="4">
        <f>VLOOKUP(A7,个人作业!$A:$Y,MATCH("合计",个人作业!$1:$1,0)+1,FALSE)</f>
        <v>20</v>
      </c>
      <c r="D7">
        <f>VLOOKUP(A7,结对!A:X,6,FALSE)</f>
        <v>0</v>
      </c>
      <c r="E7">
        <f>VLOOKUP(A7,结对!A:X,7,FALSE)</f>
        <v>0</v>
      </c>
      <c r="F7" s="4" t="str">
        <f>VLOOKUP(A7,组员归属!A:B,2,FALSE)</f>
        <v>新蜂</v>
      </c>
      <c r="G7" s="4">
        <f>VLOOKUP(F7,小组!$A:$S,MATCH("合计",小组!$1:$1,0),FALSE)</f>
        <v>19</v>
      </c>
      <c r="H7" s="4">
        <f>VLOOKUP(F7,小组!$A:$S,MATCH("合计",小组!$1:$1,0)+1,FALSE)</f>
        <v>16.285714285714285</v>
      </c>
      <c r="I7" s="4">
        <v>6</v>
      </c>
      <c r="J7" s="4">
        <f t="shared" si="0"/>
        <v>36</v>
      </c>
      <c r="M7" s="4">
        <f t="shared" si="1"/>
        <v>72.285714285714278</v>
      </c>
    </row>
    <row r="8" spans="1:13" x14ac:dyDescent="0.25">
      <c r="A8" t="s">
        <v>32</v>
      </c>
      <c r="B8" s="4">
        <f>VLOOKUP(A8,个人作业!$A:$Y,MATCH("合计",个人作业!$1:$1,0),FALSE)</f>
        <v>-25</v>
      </c>
      <c r="C8" s="4">
        <f>VLOOKUP(A8,个人作业!$A:$Y,MATCH("合计",个人作业!$1:$1,0)+1,FALSE)</f>
        <v>-20</v>
      </c>
      <c r="D8">
        <f>VLOOKUP(A8,结对!A:X,6,FALSE)</f>
        <v>0</v>
      </c>
      <c r="E8">
        <f>VLOOKUP(A8,结对!A:X,7,FALSE)</f>
        <v>0</v>
      </c>
      <c r="F8" s="4" t="str">
        <f>VLOOKUP(A8,组员归属!A:B,2,FALSE)</f>
        <v>nice!</v>
      </c>
      <c r="G8" s="4">
        <f>VLOOKUP(F8,小组!$A:$S,MATCH("合计",小组!$1:$1,0),FALSE)</f>
        <v>26</v>
      </c>
      <c r="H8" s="4">
        <f>VLOOKUP(F8,小组!$A:$S,MATCH("合计",小组!$1:$1,0)+1,FALSE)</f>
        <v>22.285714285714285</v>
      </c>
      <c r="I8" s="4">
        <v>5</v>
      </c>
      <c r="J8" s="4">
        <f t="shared" si="0"/>
        <v>30</v>
      </c>
      <c r="M8" s="4">
        <f t="shared" si="1"/>
        <v>32.285714285714285</v>
      </c>
    </row>
    <row r="9" spans="1:13" x14ac:dyDescent="0.25">
      <c r="A9" t="s">
        <v>33</v>
      </c>
      <c r="B9" s="4">
        <f>VLOOKUP(A9,个人作业!$A:$Y,MATCH("合计",个人作业!$1:$1,0),FALSE)</f>
        <v>27</v>
      </c>
      <c r="C9" s="4">
        <f>VLOOKUP(A9,个人作业!$A:$Y,MATCH("合计",个人作业!$1:$1,0)+1,FALSE)</f>
        <v>21.6</v>
      </c>
      <c r="D9">
        <f>VLOOKUP(A9,结对!A:X,6,FALSE)</f>
        <v>0</v>
      </c>
      <c r="E9">
        <f>VLOOKUP(A9,结对!A:X,7,FALSE)</f>
        <v>0</v>
      </c>
      <c r="F9" s="4" t="str">
        <f>VLOOKUP(A9,组员归属!A:B,2,FALSE)</f>
        <v>nice!</v>
      </c>
      <c r="G9" s="4">
        <f>VLOOKUP(F9,小组!$A:$S,MATCH("合计",小组!$1:$1,0),FALSE)</f>
        <v>26</v>
      </c>
      <c r="H9" s="4">
        <f>VLOOKUP(F9,小组!$A:$S,MATCH("合计",小组!$1:$1,0)+1,FALSE)</f>
        <v>22.285714285714285</v>
      </c>
      <c r="I9" s="4">
        <v>4.8</v>
      </c>
      <c r="J9" s="4">
        <f t="shared" si="0"/>
        <v>28.799999999999997</v>
      </c>
      <c r="M9" s="4">
        <f t="shared" si="1"/>
        <v>72.685714285714283</v>
      </c>
    </row>
    <row r="10" spans="1:13" x14ac:dyDescent="0.25">
      <c r="A10" t="s">
        <v>34</v>
      </c>
      <c r="B10" s="4">
        <f>VLOOKUP(A10,个人作业!$A:$Y,MATCH("合计",个人作业!$1:$1,0),FALSE)</f>
        <v>25.5</v>
      </c>
      <c r="C10" s="4">
        <f>VLOOKUP(A10,个人作业!$A:$Y,MATCH("合计",个人作业!$1:$1,0)+1,FALSE)</f>
        <v>20.399999999999999</v>
      </c>
      <c r="D10">
        <f>VLOOKUP(A10,结对!A:X,6,FALSE)</f>
        <v>0</v>
      </c>
      <c r="E10">
        <f>VLOOKUP(A10,结对!A:X,7,FALSE)</f>
        <v>0</v>
      </c>
      <c r="F10" s="4" t="str">
        <f>VLOOKUP(A10,组员归属!A:B,2,FALSE)</f>
        <v>天天向上</v>
      </c>
      <c r="G10" s="4">
        <f>VLOOKUP(F10,小组!$A:$S,MATCH("合计",小组!$1:$1,0),FALSE)</f>
        <v>44</v>
      </c>
      <c r="H10" s="4">
        <f>VLOOKUP(F10,小组!$A:$S,MATCH("合计",小组!$1:$1,0)+1,FALSE)</f>
        <v>37.714285714285715</v>
      </c>
      <c r="I10" s="4">
        <v>5</v>
      </c>
      <c r="J10" s="4">
        <f t="shared" si="0"/>
        <v>30</v>
      </c>
      <c r="M10" s="4">
        <f t="shared" si="1"/>
        <v>88.114285714285714</v>
      </c>
    </row>
    <row r="11" spans="1:13" x14ac:dyDescent="0.25">
      <c r="A11" t="s">
        <v>35</v>
      </c>
      <c r="B11" s="4">
        <f>VLOOKUP(A11,个人作业!$A:$Y,MATCH("合计",个人作业!$1:$1,0),FALSE)</f>
        <v>25</v>
      </c>
      <c r="C11" s="4">
        <f>VLOOKUP(A11,个人作业!$A:$Y,MATCH("合计",个人作业!$1:$1,0)+1,FALSE)</f>
        <v>20</v>
      </c>
      <c r="D11">
        <f>VLOOKUP(A11,结对!A:X,6,FALSE)</f>
        <v>0</v>
      </c>
      <c r="E11">
        <f>VLOOKUP(A11,结对!A:X,7,FALSE)</f>
        <v>0</v>
      </c>
      <c r="F11" s="4" t="str">
        <f>VLOOKUP(A11,组员归属!A:B,2,FALSE)</f>
        <v>奋斗吧兄弟</v>
      </c>
      <c r="G11" s="4">
        <f>VLOOKUP(F11,小组!$A:$S,MATCH("合计",小组!$1:$1,0),FALSE)</f>
        <v>32</v>
      </c>
      <c r="H11" s="4">
        <f>VLOOKUP(F11,小组!$A:$S,MATCH("合计",小组!$1:$1,0)+1,FALSE)</f>
        <v>27.428571428571427</v>
      </c>
      <c r="I11" s="4">
        <v>5.0999999999999996</v>
      </c>
      <c r="J11" s="4">
        <f t="shared" si="0"/>
        <v>30.6</v>
      </c>
      <c r="M11" s="4">
        <f t="shared" si="1"/>
        <v>78.028571428571439</v>
      </c>
    </row>
    <row r="12" spans="1:13" x14ac:dyDescent="0.25">
      <c r="A12" t="s">
        <v>36</v>
      </c>
      <c r="B12" s="4">
        <f>VLOOKUP(A12,个人作业!$A:$Y,MATCH("合计",个人作业!$1:$1,0),FALSE)</f>
        <v>19.5</v>
      </c>
      <c r="C12" s="4">
        <f>VLOOKUP(A12,个人作业!$A:$Y,MATCH("合计",个人作业!$1:$1,0)+1,FALSE)</f>
        <v>15.600000000000001</v>
      </c>
      <c r="D12">
        <f>VLOOKUP(A12,结对!A:X,6,FALSE)</f>
        <v>0</v>
      </c>
      <c r="E12">
        <f>VLOOKUP(A12,结对!A:X,7,FALSE)</f>
        <v>0</v>
      </c>
      <c r="F12" s="4" t="str">
        <f>VLOOKUP(A12,组员归属!A:B,2,FALSE)</f>
        <v>新蜂</v>
      </c>
      <c r="G12" s="4">
        <f>VLOOKUP(F12,小组!$A:$S,MATCH("合计",小组!$1:$1,0),FALSE)</f>
        <v>19</v>
      </c>
      <c r="H12" s="4">
        <f>VLOOKUP(F12,小组!$A:$S,MATCH("合计",小组!$1:$1,0)+1,FALSE)</f>
        <v>16.285714285714285</v>
      </c>
      <c r="I12" s="4">
        <v>3.75</v>
      </c>
      <c r="J12" s="4">
        <f t="shared" si="0"/>
        <v>22.5</v>
      </c>
      <c r="M12" s="4">
        <f t="shared" si="1"/>
        <v>54.385714285714286</v>
      </c>
    </row>
    <row r="13" spans="1:13" x14ac:dyDescent="0.25">
      <c r="A13" t="s">
        <v>37</v>
      </c>
      <c r="B13" s="4">
        <f>VLOOKUP(A13,个人作业!$A:$Y,MATCH("合计",个人作业!$1:$1,0),FALSE)</f>
        <v>25</v>
      </c>
      <c r="C13" s="4">
        <f>VLOOKUP(A13,个人作业!$A:$Y,MATCH("合计",个人作业!$1:$1,0)+1,FALSE)</f>
        <v>20</v>
      </c>
      <c r="D13">
        <f>VLOOKUP(A13,结对!A:X,6,FALSE)</f>
        <v>0</v>
      </c>
      <c r="E13">
        <f>VLOOKUP(A13,结对!A:X,7,FALSE)</f>
        <v>0</v>
      </c>
      <c r="F13" s="4" t="str">
        <f>VLOOKUP(A13,组员归属!A:B,2,FALSE)</f>
        <v>nice!</v>
      </c>
      <c r="G13" s="4">
        <f>VLOOKUP(F13,小组!$A:$S,MATCH("合计",小组!$1:$1,0),FALSE)</f>
        <v>26</v>
      </c>
      <c r="H13" s="4">
        <f>VLOOKUP(F13,小组!$A:$S,MATCH("合计",小组!$1:$1,0)+1,FALSE)</f>
        <v>22.285714285714285</v>
      </c>
      <c r="I13" s="4">
        <v>4.5999999999999996</v>
      </c>
      <c r="J13" s="4">
        <f t="shared" si="0"/>
        <v>27.599999999999998</v>
      </c>
      <c r="M13" s="4">
        <f t="shared" si="1"/>
        <v>69.885714285714286</v>
      </c>
    </row>
    <row r="14" spans="1:13" x14ac:dyDescent="0.25">
      <c r="A14" t="s">
        <v>38</v>
      </c>
      <c r="B14" s="4">
        <f>VLOOKUP(A14,个人作业!$A:$Y,MATCH("合计",个人作业!$1:$1,0),FALSE)</f>
        <v>25</v>
      </c>
      <c r="C14" s="4">
        <f>VLOOKUP(A14,个人作业!$A:$Y,MATCH("合计",个人作业!$1:$1,0)+1,FALSE)</f>
        <v>20</v>
      </c>
      <c r="D14">
        <f>VLOOKUP(A14,结对!A:X,6,FALSE)</f>
        <v>0</v>
      </c>
      <c r="E14">
        <f>VLOOKUP(A14,结对!A:X,7,FALSE)</f>
        <v>0</v>
      </c>
      <c r="F14" s="4" t="str">
        <f>VLOOKUP(A14,组员归属!A:B,2,FALSE)</f>
        <v>奋斗吧兄弟</v>
      </c>
      <c r="G14" s="4">
        <f>VLOOKUP(F14,小组!$A:$S,MATCH("合计",小组!$1:$1,0),FALSE)</f>
        <v>32</v>
      </c>
      <c r="H14" s="4">
        <f>VLOOKUP(F14,小组!$A:$S,MATCH("合计",小组!$1:$1,0)+1,FALSE)</f>
        <v>27.428571428571427</v>
      </c>
      <c r="I14" s="4">
        <v>5.2</v>
      </c>
      <c r="J14" s="4">
        <f t="shared" si="0"/>
        <v>31.200000000000003</v>
      </c>
      <c r="M14" s="4">
        <f t="shared" si="1"/>
        <v>78.628571428571433</v>
      </c>
    </row>
    <row r="15" spans="1:13" x14ac:dyDescent="0.25">
      <c r="A15" t="s">
        <v>39</v>
      </c>
      <c r="B15" s="4">
        <f>VLOOKUP(A15,个人作业!$A:$Y,MATCH("合计",个人作业!$1:$1,0),FALSE)</f>
        <v>24</v>
      </c>
      <c r="C15" s="4">
        <f>VLOOKUP(A15,个人作业!$A:$Y,MATCH("合计",个人作业!$1:$1,0)+1,FALSE)</f>
        <v>19.2</v>
      </c>
      <c r="D15">
        <f>VLOOKUP(A15,结对!A:X,6,FALSE)</f>
        <v>0</v>
      </c>
      <c r="E15">
        <f>VLOOKUP(A15,结对!A:X,7,FALSE)</f>
        <v>0</v>
      </c>
      <c r="F15" s="4" t="str">
        <f>VLOOKUP(A15,组员归属!A:B,2,FALSE)</f>
        <v>天天向上</v>
      </c>
      <c r="G15" s="4">
        <f>VLOOKUP(F15,小组!$A:$S,MATCH("合计",小组!$1:$1,0),FALSE)</f>
        <v>44</v>
      </c>
      <c r="H15" s="4">
        <f>VLOOKUP(F15,小组!$A:$S,MATCH("合计",小组!$1:$1,0)+1,FALSE)</f>
        <v>37.714285714285715</v>
      </c>
      <c r="I15" s="4">
        <v>4.25</v>
      </c>
      <c r="J15" s="4">
        <f t="shared" si="0"/>
        <v>25.5</v>
      </c>
      <c r="M15" s="4">
        <f t="shared" si="1"/>
        <v>82.414285714285711</v>
      </c>
    </row>
    <row r="16" spans="1:13" x14ac:dyDescent="0.25">
      <c r="A16" t="s">
        <v>40</v>
      </c>
      <c r="B16" s="4">
        <f>VLOOKUP(A16,个人作业!$A:$Y,MATCH("合计",个人作业!$1:$1,0),FALSE)</f>
        <v>25.5</v>
      </c>
      <c r="C16" s="4">
        <f>VLOOKUP(A16,个人作业!$A:$Y,MATCH("合计",个人作业!$1:$1,0)+1,FALSE)</f>
        <v>20.399999999999999</v>
      </c>
      <c r="D16">
        <f>VLOOKUP(A16,结对!A:X,6,FALSE)</f>
        <v>0</v>
      </c>
      <c r="E16">
        <f>VLOOKUP(A16,结对!A:X,7,FALSE)</f>
        <v>0</v>
      </c>
      <c r="F16" s="4" t="str">
        <f>VLOOKUP(A16,组员归属!A:B,2,FALSE)</f>
        <v>nice!</v>
      </c>
      <c r="G16" s="4">
        <f>VLOOKUP(F16,小组!$A:$S,MATCH("合计",小组!$1:$1,0),FALSE)</f>
        <v>26</v>
      </c>
      <c r="H16" s="4">
        <f>VLOOKUP(F16,小组!$A:$S,MATCH("合计",小组!$1:$1,0)+1,FALSE)</f>
        <v>22.285714285714285</v>
      </c>
      <c r="I16" s="4">
        <v>4.9000000000000004</v>
      </c>
      <c r="J16" s="4">
        <f t="shared" si="0"/>
        <v>29.400000000000002</v>
      </c>
      <c r="M16" s="4">
        <f t="shared" si="1"/>
        <v>72.085714285714289</v>
      </c>
    </row>
    <row r="17" spans="1:13" x14ac:dyDescent="0.25">
      <c r="A17" t="s">
        <v>55</v>
      </c>
      <c r="B17" s="4">
        <f>VLOOKUP(A17,个人作业!$A:$Y,MATCH("合计",个人作业!$1:$1,0),FALSE)</f>
        <v>25</v>
      </c>
      <c r="C17" s="4">
        <f>VLOOKUP(A17,个人作业!$A:$Y,MATCH("合计",个人作业!$1:$1,0)+1,FALSE)</f>
        <v>20</v>
      </c>
      <c r="D17">
        <f>VLOOKUP(A17,结对!A:X,6,FALSE)</f>
        <v>0</v>
      </c>
      <c r="E17">
        <f>VLOOKUP(A17,结对!A:X,7,FALSE)</f>
        <v>0</v>
      </c>
      <c r="F17" s="4" t="str">
        <f>VLOOKUP(A17,组员归属!A:B,2,FALSE)</f>
        <v>奋斗吧兄弟</v>
      </c>
      <c r="G17" s="4">
        <f>VLOOKUP(F17,小组!$A:$S,MATCH("合计",小组!$1:$1,0),FALSE)</f>
        <v>32</v>
      </c>
      <c r="H17" s="4">
        <f>VLOOKUP(F17,小组!$A:$S,MATCH("合计",小组!$1:$1,0)+1,FALSE)</f>
        <v>27.428571428571427</v>
      </c>
      <c r="I17" s="4">
        <v>4.9000000000000004</v>
      </c>
      <c r="J17" s="4">
        <f t="shared" si="0"/>
        <v>29.400000000000002</v>
      </c>
      <c r="M17" s="4">
        <f t="shared" si="1"/>
        <v>76.828571428571436</v>
      </c>
    </row>
    <row r="18" spans="1:13" x14ac:dyDescent="0.25">
      <c r="A18" t="s">
        <v>41</v>
      </c>
      <c r="B18" s="4">
        <f>VLOOKUP(A18,个人作业!$A:$Y,MATCH("合计",个人作业!$1:$1,0),FALSE)</f>
        <v>25</v>
      </c>
      <c r="C18" s="4">
        <f>VLOOKUP(A18,个人作业!$A:$Y,MATCH("合计",个人作业!$1:$1,0)+1,FALSE)</f>
        <v>20</v>
      </c>
      <c r="D18">
        <f>VLOOKUP(A18,结对!A:X,6,FALSE)</f>
        <v>0</v>
      </c>
      <c r="E18">
        <f>VLOOKUP(A18,结对!A:X,7,FALSE)</f>
        <v>0</v>
      </c>
      <c r="F18" s="4" t="str">
        <f>VLOOKUP(A18,组员归属!A:B,2,FALSE)</f>
        <v>飞天小女警</v>
      </c>
      <c r="G18" s="4">
        <f>VLOOKUP(F18,小组!$A:$S,MATCH("合计",小组!$1:$1,0),FALSE)</f>
        <v>37</v>
      </c>
      <c r="H18" s="4">
        <f>VLOOKUP(F18,小组!$A:$S,MATCH("合计",小组!$1:$1,0)+1,FALSE)</f>
        <v>31.714285714285715</v>
      </c>
      <c r="I18" s="4">
        <v>6.1</v>
      </c>
      <c r="J18" s="4">
        <f t="shared" si="0"/>
        <v>36.6</v>
      </c>
      <c r="M18" s="4">
        <f t="shared" si="1"/>
        <v>88.314285714285717</v>
      </c>
    </row>
    <row r="19" spans="1:13" x14ac:dyDescent="0.25">
      <c r="A19" t="s">
        <v>42</v>
      </c>
      <c r="B19" s="4">
        <f>VLOOKUP(A19,个人作业!$A:$Y,MATCH("合计",个人作业!$1:$1,0),FALSE)</f>
        <v>-15</v>
      </c>
      <c r="C19" s="4">
        <f>VLOOKUP(A19,个人作业!$A:$Y,MATCH("合计",个人作业!$1:$1,0)+1,FALSE)</f>
        <v>-12</v>
      </c>
      <c r="D19">
        <f>VLOOKUP(A19,结对!A:X,6,FALSE)</f>
        <v>0</v>
      </c>
      <c r="E19">
        <f>VLOOKUP(A19,结对!A:X,7,FALSE)</f>
        <v>0</v>
      </c>
      <c r="F19" s="4" t="str">
        <f>VLOOKUP(A19,组员归属!A:B,2,FALSE)</f>
        <v>飞天小女警</v>
      </c>
      <c r="G19" s="4">
        <f>VLOOKUP(F19,小组!$A:$S,MATCH("合计",小组!$1:$1,0),FALSE)</f>
        <v>37</v>
      </c>
      <c r="H19" s="4">
        <f>VLOOKUP(F19,小组!$A:$S,MATCH("合计",小组!$1:$1,0)+1,FALSE)</f>
        <v>31.714285714285715</v>
      </c>
      <c r="I19" s="4">
        <v>3.2</v>
      </c>
      <c r="J19" s="4">
        <f t="shared" si="0"/>
        <v>19.2</v>
      </c>
      <c r="M19" s="4">
        <f t="shared" si="1"/>
        <v>38.914285714285711</v>
      </c>
    </row>
    <row r="20" spans="1:13" x14ac:dyDescent="0.25">
      <c r="A20" t="s">
        <v>43</v>
      </c>
      <c r="B20" s="4">
        <f>VLOOKUP(A20,个人作业!$A:$Y,MATCH("合计",个人作业!$1:$1,0),FALSE)</f>
        <v>25.3</v>
      </c>
      <c r="C20" s="4">
        <f>VLOOKUP(A20,个人作业!$A:$Y,MATCH("合计",个人作业!$1:$1,0)+1,FALSE)</f>
        <v>20.240000000000002</v>
      </c>
      <c r="D20">
        <f>VLOOKUP(A20,结对!A:X,6,FALSE)</f>
        <v>0</v>
      </c>
      <c r="E20">
        <f>VLOOKUP(A20,结对!A:X,7,FALSE)</f>
        <v>0</v>
      </c>
      <c r="F20" s="4" t="str">
        <f>VLOOKUP(A20,组员归属!A:B,2,FALSE)</f>
        <v>奋斗吧兄弟</v>
      </c>
      <c r="G20" s="4">
        <f>VLOOKUP(F20,小组!$A:$S,MATCH("合计",小组!$1:$1,0),FALSE)</f>
        <v>32</v>
      </c>
      <c r="H20" s="4">
        <f>VLOOKUP(F20,小组!$A:$S,MATCH("合计",小组!$1:$1,0)+1,FALSE)</f>
        <v>27.428571428571427</v>
      </c>
      <c r="I20" s="4">
        <v>4.8</v>
      </c>
      <c r="J20" s="4">
        <f t="shared" si="0"/>
        <v>28.799999999999997</v>
      </c>
      <c r="M20" s="4">
        <f t="shared" si="1"/>
        <v>76.468571428571423</v>
      </c>
    </row>
    <row r="21" spans="1:13" x14ac:dyDescent="0.25">
      <c r="A21" t="s">
        <v>44</v>
      </c>
      <c r="B21" s="4">
        <f>VLOOKUP(A21,个人作业!$A:$Y,MATCH("合计",个人作业!$1:$1,0),FALSE)</f>
        <v>13.5</v>
      </c>
      <c r="C21" s="4">
        <f>VLOOKUP(A21,个人作业!$A:$Y,MATCH("合计",个人作业!$1:$1,0)+1,FALSE)</f>
        <v>10.8</v>
      </c>
      <c r="D21">
        <f>VLOOKUP(A21,结对!A:X,6,FALSE)</f>
        <v>0</v>
      </c>
      <c r="E21">
        <f>VLOOKUP(A21,结对!A:X,7,FALSE)</f>
        <v>0</v>
      </c>
      <c r="F21" s="4" t="str">
        <f>VLOOKUP(A21,组员归属!A:B,2,FALSE)</f>
        <v>金州勇士</v>
      </c>
      <c r="G21" s="4">
        <f>VLOOKUP(F21,小组!$A:$S,MATCH("合计",小组!$1:$1,0),FALSE)</f>
        <v>48</v>
      </c>
      <c r="H21" s="4">
        <f>VLOOKUP(F21,小组!$A:$S,MATCH("合计",小组!$1:$1,0)+1,FALSE)</f>
        <v>41.142857142857146</v>
      </c>
      <c r="I21" s="4">
        <v>5</v>
      </c>
      <c r="J21" s="4">
        <f t="shared" si="0"/>
        <v>30</v>
      </c>
      <c r="M21" s="4">
        <f t="shared" si="1"/>
        <v>81.94285714285715</v>
      </c>
    </row>
    <row r="22" spans="1:13" x14ac:dyDescent="0.25">
      <c r="A22" t="s">
        <v>45</v>
      </c>
      <c r="B22" s="4">
        <f>VLOOKUP(A22,个人作业!$A:$Y,MATCH("合计",个人作业!$1:$1,0),FALSE)</f>
        <v>25</v>
      </c>
      <c r="C22" s="4">
        <f>VLOOKUP(A22,个人作业!$A:$Y,MATCH("合计",个人作业!$1:$1,0)+1,FALSE)</f>
        <v>20</v>
      </c>
      <c r="D22">
        <f>VLOOKUP(A22,结对!A:X,6,FALSE)</f>
        <v>0</v>
      </c>
      <c r="E22">
        <f>VLOOKUP(A22,结对!A:X,7,FALSE)</f>
        <v>0</v>
      </c>
      <c r="F22" s="4" t="str">
        <f>VLOOKUP(A22,组员归属!A:B,2,FALSE)</f>
        <v>天天向上</v>
      </c>
      <c r="G22" s="4">
        <f>VLOOKUP(F22,小组!$A:$S,MATCH("合计",小组!$1:$1,0),FALSE)</f>
        <v>44</v>
      </c>
      <c r="H22" s="4">
        <f>VLOOKUP(F22,小组!$A:$S,MATCH("合计",小组!$1:$1,0)+1,FALSE)</f>
        <v>37.714285714285715</v>
      </c>
      <c r="I22" s="4">
        <v>4.5</v>
      </c>
      <c r="J22" s="4">
        <f t="shared" si="0"/>
        <v>27</v>
      </c>
      <c r="M22" s="4">
        <f t="shared" si="1"/>
        <v>84.714285714285722</v>
      </c>
    </row>
    <row r="23" spans="1:13" x14ac:dyDescent="0.25">
      <c r="A23" t="s">
        <v>46</v>
      </c>
      <c r="B23" s="4">
        <f>VLOOKUP(A23,个人作业!$A:$Y,MATCH("合计",个人作业!$1:$1,0),FALSE)</f>
        <v>-15</v>
      </c>
      <c r="C23" s="4">
        <f>VLOOKUP(A23,个人作业!$A:$Y,MATCH("合计",个人作业!$1:$1,0)+1,FALSE)</f>
        <v>-12</v>
      </c>
      <c r="D23">
        <f>VLOOKUP(A23,结对!A:X,6,FALSE)</f>
        <v>0</v>
      </c>
      <c r="E23">
        <f>VLOOKUP(A23,结对!A:X,7,FALSE)</f>
        <v>0</v>
      </c>
      <c r="F23" s="4" t="str">
        <f>VLOOKUP(A23,组员归属!A:B,2,FALSE)</f>
        <v>新蜂</v>
      </c>
      <c r="G23" s="4">
        <f>VLOOKUP(F23,小组!$A:$S,MATCH("合计",小组!$1:$1,0),FALSE)</f>
        <v>19</v>
      </c>
      <c r="H23" s="4">
        <f>VLOOKUP(F23,小组!$A:$S,MATCH("合计",小组!$1:$1,0)+1,FALSE)</f>
        <v>16.285714285714285</v>
      </c>
      <c r="I23" s="4">
        <v>6.5</v>
      </c>
      <c r="J23" s="4">
        <f t="shared" si="0"/>
        <v>39</v>
      </c>
      <c r="M23" s="4">
        <f t="shared" si="1"/>
        <v>43.285714285714285</v>
      </c>
    </row>
    <row r="24" spans="1:13" x14ac:dyDescent="0.25">
      <c r="A24" t="s">
        <v>47</v>
      </c>
      <c r="B24" s="4">
        <f>VLOOKUP(A24,个人作业!$A:$Y,MATCH("合计",个人作业!$1:$1,0),FALSE)</f>
        <v>26</v>
      </c>
      <c r="C24" s="4">
        <f>VLOOKUP(A24,个人作业!$A:$Y,MATCH("合计",个人作业!$1:$1,0)+1,FALSE)</f>
        <v>20.8</v>
      </c>
      <c r="D24">
        <f>VLOOKUP(A24,结对!A:X,6,FALSE)</f>
        <v>0</v>
      </c>
      <c r="E24">
        <f>VLOOKUP(A24,结对!A:X,7,FALSE)</f>
        <v>0</v>
      </c>
      <c r="F24" s="4" t="str">
        <f>VLOOKUP(A24,组员归属!A:B,2,FALSE)</f>
        <v>新蜂</v>
      </c>
      <c r="G24" s="4">
        <f>VLOOKUP(F24,小组!$A:$S,MATCH("合计",小组!$1:$1,0),FALSE)</f>
        <v>19</v>
      </c>
      <c r="H24" s="4">
        <f>VLOOKUP(F24,小组!$A:$S,MATCH("合计",小组!$1:$1,0)+1,FALSE)</f>
        <v>16.285714285714285</v>
      </c>
      <c r="I24" s="4">
        <v>3.75</v>
      </c>
      <c r="J24" s="4">
        <f t="shared" si="0"/>
        <v>22.5</v>
      </c>
      <c r="M24" s="4">
        <f t="shared" si="1"/>
        <v>59.585714285714289</v>
      </c>
    </row>
    <row r="25" spans="1:13" x14ac:dyDescent="0.25">
      <c r="A25" t="s">
        <v>48</v>
      </c>
      <c r="B25" s="4">
        <f>VLOOKUP(A25,个人作业!$A:$Y,MATCH("合计",个人作业!$1:$1,0),FALSE)</f>
        <v>-25</v>
      </c>
      <c r="C25" s="4">
        <f>VLOOKUP(A25,个人作业!$A:$Y,MATCH("合计",个人作业!$1:$1,0)+1,FALSE)</f>
        <v>-20</v>
      </c>
      <c r="D25">
        <f>VLOOKUP(A25,结对!A:X,6,FALSE)</f>
        <v>0</v>
      </c>
      <c r="E25">
        <f>VLOOKUP(A25,结对!A:X,7,FALSE)</f>
        <v>0</v>
      </c>
      <c r="F25" s="4" t="str">
        <f>VLOOKUP(A25,组员归属!A:B,2,FALSE)</f>
        <v>金州勇士</v>
      </c>
      <c r="G25" s="4">
        <f>VLOOKUP(F25,小组!$A:$S,MATCH("合计",小组!$1:$1,0),FALSE)</f>
        <v>48</v>
      </c>
      <c r="H25" s="4">
        <f>VLOOKUP(F25,小组!$A:$S,MATCH("合计",小组!$1:$1,0)+1,FALSE)</f>
        <v>41.142857142857146</v>
      </c>
      <c r="I25" s="4">
        <v>5.24</v>
      </c>
      <c r="J25" s="4">
        <f t="shared" si="0"/>
        <v>31.44</v>
      </c>
      <c r="M25" s="4">
        <f t="shared" si="1"/>
        <v>52.582857142857151</v>
      </c>
    </row>
    <row r="26" spans="1:13" x14ac:dyDescent="0.25">
      <c r="A26" t="s">
        <v>49</v>
      </c>
      <c r="B26" s="4">
        <f>VLOOKUP(A26,个人作业!$A:$Y,MATCH("合计",个人作业!$1:$1,0),FALSE)</f>
        <v>26.6</v>
      </c>
      <c r="C26" s="4">
        <f>VLOOKUP(A26,个人作业!$A:$Y,MATCH("合计",个人作业!$1:$1,0)+1,FALSE)</f>
        <v>21.28</v>
      </c>
      <c r="D26">
        <f>VLOOKUP(A26,结对!A:X,6,FALSE)</f>
        <v>0</v>
      </c>
      <c r="E26">
        <f>VLOOKUP(A26,结对!A:X,7,FALSE)</f>
        <v>0</v>
      </c>
      <c r="F26" s="4" t="str">
        <f>VLOOKUP(A26,组员归属!A:B,2,FALSE)</f>
        <v>新蜂</v>
      </c>
      <c r="G26" s="4">
        <f>VLOOKUP(F26,小组!$A:$S,MATCH("合计",小组!$1:$1,0),FALSE)</f>
        <v>19</v>
      </c>
      <c r="H26" s="4">
        <f>VLOOKUP(F26,小组!$A:$S,MATCH("合计",小组!$1:$1,0)+1,FALSE)</f>
        <v>16.285714285714285</v>
      </c>
      <c r="I26" s="4">
        <v>5</v>
      </c>
      <c r="J26" s="4">
        <f t="shared" si="0"/>
        <v>30</v>
      </c>
      <c r="M26" s="4">
        <f t="shared" si="1"/>
        <v>67.565714285714279</v>
      </c>
    </row>
    <row r="27" spans="1:13" x14ac:dyDescent="0.25">
      <c r="A27" t="s">
        <v>50</v>
      </c>
      <c r="B27" s="4">
        <f>VLOOKUP(A27,个人作业!$A:$Y,MATCH("合计",个人作业!$1:$1,0),FALSE)</f>
        <v>24.5</v>
      </c>
      <c r="C27" s="4">
        <f>VLOOKUP(A27,个人作业!$A:$Y,MATCH("合计",个人作业!$1:$1,0)+1,FALSE)</f>
        <v>19.600000000000001</v>
      </c>
      <c r="D27">
        <f>VLOOKUP(A27,结对!A:X,6,FALSE)</f>
        <v>0</v>
      </c>
      <c r="E27">
        <f>VLOOKUP(A27,结对!A:X,7,FALSE)</f>
        <v>0</v>
      </c>
      <c r="F27" s="4" t="str">
        <f>VLOOKUP(A27,组员归属!A:B,2,FALSE)</f>
        <v>飞天小女警</v>
      </c>
      <c r="G27" s="4">
        <f>VLOOKUP(F27,小组!$A:$S,MATCH("合计",小组!$1:$1,0),FALSE)</f>
        <v>37</v>
      </c>
      <c r="H27" s="4">
        <f>VLOOKUP(F27,小组!$A:$S,MATCH("合计",小组!$1:$1,0)+1,FALSE)</f>
        <v>31.714285714285715</v>
      </c>
      <c r="I27" s="4">
        <v>4.9000000000000004</v>
      </c>
      <c r="J27" s="4">
        <f t="shared" si="0"/>
        <v>29.400000000000002</v>
      </c>
      <c r="M27" s="4">
        <f t="shared" si="1"/>
        <v>80.714285714285722</v>
      </c>
    </row>
    <row r="28" spans="1:13" x14ac:dyDescent="0.25">
      <c r="A28" t="s">
        <v>51</v>
      </c>
      <c r="B28" s="4">
        <f>VLOOKUP(A28,个人作业!$A:$Y,MATCH("合计",个人作业!$1:$1,0),FALSE)</f>
        <v>23</v>
      </c>
      <c r="C28" s="4">
        <f>VLOOKUP(A28,个人作业!$A:$Y,MATCH("合计",个人作业!$1:$1,0)+1,FALSE)</f>
        <v>18.400000000000002</v>
      </c>
      <c r="D28">
        <f>VLOOKUP(A28,结对!A:X,6,FALSE)</f>
        <v>0</v>
      </c>
      <c r="E28">
        <f>VLOOKUP(A28,结对!A:X,7,FALSE)</f>
        <v>0</v>
      </c>
      <c r="F28" s="4" t="str">
        <f>VLOOKUP(A28,组员归属!A:B,2,FALSE)</f>
        <v>金州勇士</v>
      </c>
      <c r="G28" s="4">
        <f>VLOOKUP(F28,小组!$A:$S,MATCH("合计",小组!$1:$1,0),FALSE)</f>
        <v>48</v>
      </c>
      <c r="H28" s="4">
        <f>VLOOKUP(F28,小组!$A:$S,MATCH("合计",小组!$1:$1,0)+1,FALSE)</f>
        <v>41.142857142857146</v>
      </c>
      <c r="I28" s="4">
        <v>4.6399999999999997</v>
      </c>
      <c r="J28" s="4">
        <f t="shared" si="0"/>
        <v>27.839999999999996</v>
      </c>
      <c r="M28" s="4">
        <f t="shared" si="1"/>
        <v>87.382857142857148</v>
      </c>
    </row>
    <row r="29" spans="1:13" x14ac:dyDescent="0.25">
      <c r="A29" t="s">
        <v>52</v>
      </c>
      <c r="B29" s="4">
        <f>VLOOKUP(A29,个人作业!$A:$Y,MATCH("合计",个人作业!$1:$1,0),FALSE)</f>
        <v>25</v>
      </c>
      <c r="C29" s="4">
        <f>VLOOKUP(A29,个人作业!$A:$Y,MATCH("合计",个人作业!$1:$1,0)+1,FALSE)</f>
        <v>20</v>
      </c>
      <c r="D29">
        <f>VLOOKUP(A29,结对!A:X,6,FALSE)</f>
        <v>0</v>
      </c>
      <c r="E29">
        <f>VLOOKUP(A29,结对!A:X,7,FALSE)</f>
        <v>0</v>
      </c>
      <c r="F29" s="4" t="str">
        <f>VLOOKUP(A29,组员归属!A:B,2,FALSE)</f>
        <v>nice!</v>
      </c>
      <c r="G29" s="4">
        <f>VLOOKUP(F29,小组!$A:$S,MATCH("合计",小组!$1:$1,0),FALSE)</f>
        <v>26</v>
      </c>
      <c r="H29" s="4">
        <f>VLOOKUP(F29,小组!$A:$S,MATCH("合计",小组!$1:$1,0)+1,FALSE)</f>
        <v>22.285714285714285</v>
      </c>
      <c r="I29" s="4">
        <v>5.7</v>
      </c>
      <c r="J29" s="4">
        <f t="shared" si="0"/>
        <v>34.200000000000003</v>
      </c>
      <c r="M29" s="4">
        <f t="shared" si="1"/>
        <v>76.485714285714295</v>
      </c>
    </row>
    <row r="30" spans="1:13" x14ac:dyDescent="0.25">
      <c r="A30" t="s">
        <v>53</v>
      </c>
      <c r="B30" s="4">
        <f>VLOOKUP(A30,个人作业!$A:$Y,MATCH("合计",个人作业!$1:$1,0),FALSE)</f>
        <v>24</v>
      </c>
      <c r="C30" s="4">
        <f>VLOOKUP(A30,个人作业!$A:$Y,MATCH("合计",个人作业!$1:$1,0)+1,FALSE)</f>
        <v>19.2</v>
      </c>
      <c r="D30">
        <f>VLOOKUP(A30,结对!A:X,6,FALSE)</f>
        <v>0</v>
      </c>
      <c r="E30">
        <f>VLOOKUP(A30,结对!A:X,7,FALSE)</f>
        <v>0</v>
      </c>
      <c r="F30" s="4" t="str">
        <f>VLOOKUP(A30,组员归属!A:B,2,FALSE)</f>
        <v>天天向上</v>
      </c>
      <c r="G30" s="4">
        <f>VLOOKUP(F30,小组!$A:$S,MATCH("合计",小组!$1:$1,0),FALSE)</f>
        <v>44</v>
      </c>
      <c r="H30" s="4">
        <f>VLOOKUP(F30,小组!$A:$S,MATCH("合计",小组!$1:$1,0)+1,FALSE)</f>
        <v>37.714285714285715</v>
      </c>
      <c r="I30" s="4">
        <v>5.25</v>
      </c>
      <c r="J30" s="4">
        <f t="shared" si="0"/>
        <v>31.5</v>
      </c>
      <c r="M30" s="4">
        <f t="shared" si="1"/>
        <v>88.414285714285711</v>
      </c>
    </row>
    <row r="31" spans="1:13" x14ac:dyDescent="0.25">
      <c r="A31" t="s">
        <v>54</v>
      </c>
      <c r="B31" s="4">
        <f>VLOOKUP(A31,个人作业!$A:$Y,MATCH("合计",个人作业!$1:$1,0),FALSE)</f>
        <v>24</v>
      </c>
      <c r="C31" s="4">
        <f>VLOOKUP(A31,个人作业!$A:$Y,MATCH("合计",个人作业!$1:$1,0)+1,FALSE)</f>
        <v>19.2</v>
      </c>
      <c r="D31">
        <f>VLOOKUP(A31,结对!A:X,6,FALSE)</f>
        <v>0</v>
      </c>
      <c r="E31">
        <f>VLOOKUP(A31,结对!A:X,7,FALSE)</f>
        <v>0</v>
      </c>
      <c r="F31" s="4" t="str">
        <f>VLOOKUP(A31,组员归属!A:B,2,FALSE)</f>
        <v>天天向上</v>
      </c>
      <c r="G31" s="4">
        <f>VLOOKUP(F31,小组!$A:$S,MATCH("合计",小组!$1:$1,0),FALSE)</f>
        <v>44</v>
      </c>
      <c r="H31" s="4">
        <f>VLOOKUP(F31,小组!$A:$S,MATCH("合计",小组!$1:$1,0)+1,FALSE)</f>
        <v>37.714285714285715</v>
      </c>
      <c r="I31" s="4">
        <v>6</v>
      </c>
      <c r="J31" s="4">
        <f t="shared" si="0"/>
        <v>36</v>
      </c>
      <c r="M31" s="4">
        <f t="shared" si="1"/>
        <v>92.914285714285711</v>
      </c>
    </row>
  </sheetData>
  <phoneticPr fontId="2" type="noConversion"/>
  <hyperlinks>
    <hyperlink ref="A10" r:id="rId1" display="http://www.cnblogs.com/huloveIT/" xr:uid="{00000000-0004-0000-0400-000000000000}"/>
    <hyperlink ref="A15" r:id="rId2" display="http://www.cnblogs.com/linliaimeili/" xr:uid="{00000000-0004-0000-0400-000001000000}"/>
    <hyperlink ref="A7" r:id="rId3" display="http://www.cnblogs.com/gongcr/" xr:uid="{00000000-0004-0000-0400-000002000000}"/>
    <hyperlink ref="A21" r:id="rId4" display="https://www.cnblogs.com/handsomemanwhb/" xr:uid="{00000000-0004-0000-0400-000003000000}"/>
    <hyperlink ref="A30" r:id="rId5" display="https://www.cnblogs.com/jx8zjs/" xr:uid="{00000000-0004-0000-0400-000004000000}"/>
    <hyperlink ref="A9" r:id="rId6" display="https://www.cnblogs.com/brilliant2016/" xr:uid="{00000000-0004-0000-0400-000005000000}"/>
    <hyperlink ref="A23" r:id="rId7" display="http://www.cnblogs.com/Boxer1994/" xr:uid="{00000000-0004-0000-0400-000006000000}"/>
    <hyperlink ref="A14" r:id="rId8" display="http://www.cnblogs.com/li-yuhuan/" xr:uid="{00000000-0004-0000-0400-000007000000}"/>
    <hyperlink ref="A12" r:id="rId9" display="http://www.cnblogs.com/liqiao085/" xr:uid="{00000000-0004-0000-0400-000008000000}"/>
    <hyperlink ref="A6" r:id="rId10" display="http://www.cnblogs.com/qianhuihui/" xr:uid="{00000000-0004-0000-0400-000009000000}"/>
    <hyperlink ref="A26" r:id="rId11" display="http://www.cnblogs.com/YangXiaomoo/" xr:uid="{00000000-0004-0000-0400-00000A000000}"/>
    <hyperlink ref="A31" r:id="rId12" display="https://www.cnblogs.com/regretless/" xr:uid="{00000000-0004-0000-0400-00000B000000}"/>
    <hyperlink ref="A8" r:id="rId13" display="http://www.cnblogs.com/gonglij/" xr:uid="{00000000-0004-0000-0400-00000C000000}"/>
    <hyperlink ref="A16" r:id="rId14" display="http://www.cnblogs.com/lffang/" xr:uid="{00000000-0004-0000-0400-00000D000000}"/>
    <hyperlink ref="A27" r:id="rId15" display="http://www.cnblogs.com/yangyuning/" xr:uid="{00000000-0004-0000-0400-00000E000000}"/>
    <hyperlink ref="A22" r:id="rId16" display="http://www.cnblogs.com/wangsen123/" xr:uid="{00000000-0004-0000-0400-00000F000000}"/>
  </hyperlinks>
  <pageMargins left="0.7" right="0.7" top="0.75" bottom="0.75" header="0.3" footer="0.3"/>
  <pageSetup paperSize="9" orientation="portrait" horizontalDpi="1200" verticalDpi="1200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31"/>
  <sheetViews>
    <sheetView topLeftCell="B4" workbookViewId="0" xr3:uid="{78B4E459-6924-5F8B-B7BA-2DD04133E49E}">
      <selection activeCell="G29" sqref="A1:M30"/>
    </sheetView>
  </sheetViews>
  <sheetFormatPr defaultRowHeight="17.25" x14ac:dyDescent="0.25"/>
  <cols>
    <col min="1" max="1" width="22.77734375" customWidth="1"/>
    <col min="2" max="4" width="13.88671875" style="4" bestFit="1" customWidth="1"/>
    <col min="5" max="5" width="14" style="4" bestFit="1" customWidth="1"/>
    <col min="6" max="7" width="13.88671875" style="4" bestFit="1" customWidth="1"/>
    <col min="8" max="9" width="9.44140625" style="4" customWidth="1"/>
    <col min="10" max="10" width="10.44140625" style="4" bestFit="1" customWidth="1"/>
    <col min="11" max="11" width="9.44140625" style="4" bestFit="1" customWidth="1"/>
    <col min="12" max="12" width="16.21875" style="4" bestFit="1" customWidth="1"/>
    <col min="13" max="13" width="16.109375" bestFit="1" customWidth="1"/>
  </cols>
  <sheetData>
    <row r="1" spans="1:13" ht="20.25" customHeight="1" x14ac:dyDescent="0.25">
      <c r="B1" s="5">
        <v>20160901</v>
      </c>
      <c r="C1" s="5">
        <v>20160908</v>
      </c>
      <c r="D1" s="7">
        <v>20160922</v>
      </c>
      <c r="E1" s="6">
        <v>20160929</v>
      </c>
      <c r="F1" s="6">
        <v>20161013</v>
      </c>
      <c r="G1" s="6">
        <v>20161020</v>
      </c>
      <c r="H1" s="6">
        <v>20161027</v>
      </c>
      <c r="I1" s="6">
        <v>20161103</v>
      </c>
      <c r="J1" s="6">
        <v>20161110</v>
      </c>
      <c r="K1" s="5" t="s">
        <v>56</v>
      </c>
      <c r="L1" s="5" t="s">
        <v>121</v>
      </c>
      <c r="M1" s="5" t="s">
        <v>122</v>
      </c>
    </row>
    <row r="2" spans="1:13" x14ac:dyDescent="0.25">
      <c r="B2" s="5"/>
      <c r="C2" s="5"/>
      <c r="D2" s="7" t="s">
        <v>114</v>
      </c>
      <c r="E2" s="6" t="s">
        <v>115</v>
      </c>
      <c r="F2" s="6" t="s">
        <v>116</v>
      </c>
      <c r="G2" s="6" t="s">
        <v>117</v>
      </c>
      <c r="H2" s="6" t="s">
        <v>118</v>
      </c>
      <c r="I2" s="6" t="s">
        <v>119</v>
      </c>
      <c r="J2" s="6" t="s">
        <v>120</v>
      </c>
      <c r="K2" s="5"/>
      <c r="L2" s="5"/>
      <c r="M2" s="5"/>
    </row>
    <row r="3" spans="1:13" x14ac:dyDescent="0.25">
      <c r="A3" t="s">
        <v>28</v>
      </c>
      <c r="B3" s="4">
        <v>61</v>
      </c>
      <c r="C3" s="4">
        <v>76</v>
      </c>
      <c r="D3" s="4">
        <v>-7.6</v>
      </c>
      <c r="E3" s="4">
        <v>13.272727272727273</v>
      </c>
      <c r="F3" s="4">
        <v>41.230769230769226</v>
      </c>
      <c r="G3" s="4">
        <v>94.666666666666671</v>
      </c>
      <c r="H3" s="4">
        <v>69.400000000000006</v>
      </c>
      <c r="I3" s="4">
        <v>75.2</v>
      </c>
      <c r="J3" s="4">
        <f ca="1">VLOOKUP(INDIRECT("R"&amp;ROW()&amp;"C1",),本周成绩总分!A1:M31,MATCH("本周得分",本周成绩总分!$1:$1,0))</f>
        <v>86.514285714285705</v>
      </c>
      <c r="K3" s="4">
        <f ca="1">SUM(B3:J3)</f>
        <v>509.6844488844489</v>
      </c>
      <c r="L3" s="4">
        <f t="shared" ref="L3:L30" ca="1" si="0">((100-60)/(MAX(K:K)-MIN(K:K)))*K3+100-(100-60)/(MAX(K:K)-MIN(K:K))*MAX(K:K)</f>
        <v>97.987347283705432</v>
      </c>
      <c r="M3" s="4">
        <f t="shared" ref="M3:M30" ca="1" si="1">((100-50)/(MAX(K:K)-MIN(K:K)))*K3+100-(100-50)/(MAX(K:K)-MIN(K:K))*MAX(K:K)</f>
        <v>97.484184104631794</v>
      </c>
    </row>
    <row r="4" spans="1:13" x14ac:dyDescent="0.25">
      <c r="A4" t="s">
        <v>29</v>
      </c>
      <c r="B4" s="4">
        <v>35</v>
      </c>
      <c r="C4" s="4">
        <v>76</v>
      </c>
      <c r="D4" s="4">
        <v>46.4</v>
      </c>
      <c r="E4" s="4">
        <v>24.854545454545455</v>
      </c>
      <c r="F4" s="4">
        <v>42.553846153846152</v>
      </c>
      <c r="G4" s="4">
        <v>87.4</v>
      </c>
      <c r="H4" s="4">
        <v>40</v>
      </c>
      <c r="I4" s="4">
        <v>63.8</v>
      </c>
      <c r="J4" s="4">
        <f ca="1">VLOOKUP(INDIRECT("R"&amp;ROW()&amp;"C1",),本周成绩总分!A2:M32,MATCH("本周得分",本周成绩总分!$1:$1,0))</f>
        <v>77.428571428571431</v>
      </c>
      <c r="K4" s="4">
        <f t="shared" ref="K4:K30" ca="1" si="2">SUM(B4:J4)</f>
        <v>493.43696303696305</v>
      </c>
      <c r="L4" s="4">
        <f t="shared" ca="1" si="0"/>
        <v>96.870695006828711</v>
      </c>
      <c r="M4" s="4">
        <f t="shared" ca="1" si="1"/>
        <v>96.088368758535893</v>
      </c>
    </row>
    <row r="5" spans="1:13" x14ac:dyDescent="0.25">
      <c r="A5" t="s">
        <v>30</v>
      </c>
      <c r="B5" s="4">
        <v>45</v>
      </c>
      <c r="C5" s="4">
        <v>56</v>
      </c>
      <c r="D5" s="4">
        <v>8.8666666666666707</v>
      </c>
      <c r="E5" s="4">
        <v>-2.6</v>
      </c>
      <c r="F5" s="4">
        <v>-21.8</v>
      </c>
      <c r="G5" s="4">
        <v>54.733333333333334</v>
      </c>
      <c r="H5" s="4">
        <v>33.085714285714282</v>
      </c>
      <c r="I5" s="4">
        <v>17.109523809523807</v>
      </c>
      <c r="J5" s="4">
        <f ca="1">VLOOKUP(INDIRECT("R"&amp;ROW()&amp;"C1",),本周成绩总分!A3:M33,MATCH("本周得分",本周成绩总分!$1:$1,0))</f>
        <v>91.062857142857141</v>
      </c>
      <c r="K5" s="4">
        <f t="shared" ca="1" si="2"/>
        <v>281.45809523809527</v>
      </c>
      <c r="L5" s="4">
        <f t="shared" ca="1" si="0"/>
        <v>82.301875707688723</v>
      </c>
      <c r="M5" s="4">
        <f t="shared" ca="1" si="1"/>
        <v>77.877344634610921</v>
      </c>
    </row>
    <row r="6" spans="1:13" x14ac:dyDescent="0.25">
      <c r="A6" t="s">
        <v>31</v>
      </c>
      <c r="B6" s="4">
        <v>65</v>
      </c>
      <c r="C6" s="4">
        <v>68</v>
      </c>
      <c r="D6" s="4">
        <v>49.4</v>
      </c>
      <c r="E6" s="4">
        <v>19.145454545454548</v>
      </c>
      <c r="F6" s="4">
        <v>2.2461538461538453</v>
      </c>
      <c r="G6" s="4">
        <v>55.933333333333337</v>
      </c>
      <c r="H6" s="4">
        <v>3.9142857142857181</v>
      </c>
      <c r="I6" s="4">
        <v>49.547619047619051</v>
      </c>
      <c r="J6" s="4">
        <f ca="1">VLOOKUP(INDIRECT("R"&amp;ROW()&amp;"C1",),本周成绩总分!A4:M34,MATCH("本周得分",本周成绩总分!$1:$1,0))</f>
        <v>72.285714285714278</v>
      </c>
      <c r="K6" s="4">
        <f t="shared" ca="1" si="2"/>
        <v>385.47256077256077</v>
      </c>
      <c r="L6" s="4">
        <f t="shared" ca="1" si="0"/>
        <v>89.450550330793519</v>
      </c>
      <c r="M6" s="4">
        <f t="shared" ca="1" si="1"/>
        <v>86.813187913491902</v>
      </c>
    </row>
    <row r="7" spans="1:13" x14ac:dyDescent="0.25">
      <c r="A7" t="s">
        <v>32</v>
      </c>
      <c r="B7" s="4">
        <v>-40</v>
      </c>
      <c r="C7" s="4">
        <v>36</v>
      </c>
      <c r="D7" s="4">
        <v>8.8000000000000007</v>
      </c>
      <c r="E7" s="4">
        <v>-46.2</v>
      </c>
      <c r="F7" s="4">
        <v>-46.2</v>
      </c>
      <c r="G7" s="4">
        <v>24.8</v>
      </c>
      <c r="H7" s="4">
        <v>-16.142857142857139</v>
      </c>
      <c r="I7" s="4">
        <v>3.6190476190476204</v>
      </c>
      <c r="J7" s="4">
        <f ca="1">VLOOKUP(INDIRECT("R"&amp;ROW()&amp;"C1",),本周成绩总分!A5:M35,MATCH("本周得分",本周成绩总分!$1:$1,0))</f>
        <v>32.285714285714285</v>
      </c>
      <c r="K7" s="4">
        <f t="shared" ca="1" si="2"/>
        <v>-43.038095238095245</v>
      </c>
      <c r="L7" s="4">
        <f t="shared" ca="1" si="0"/>
        <v>60</v>
      </c>
      <c r="M7" s="4">
        <f t="shared" ca="1" si="1"/>
        <v>50.000000000000007</v>
      </c>
    </row>
    <row r="8" spans="1:13" x14ac:dyDescent="0.25">
      <c r="A8" t="s">
        <v>33</v>
      </c>
      <c r="B8" s="4">
        <v>36</v>
      </c>
      <c r="C8" s="4">
        <v>82</v>
      </c>
      <c r="D8" s="4">
        <v>7.7333333333333325</v>
      </c>
      <c r="E8" s="4">
        <v>2.545454545454545</v>
      </c>
      <c r="F8" s="4">
        <v>19.153846153846153</v>
      </c>
      <c r="G8" s="4">
        <v>45.333333333333336</v>
      </c>
      <c r="H8" s="4">
        <v>-17.642857142857139</v>
      </c>
      <c r="I8" s="4">
        <v>50.61904761904762</v>
      </c>
      <c r="J8" s="4">
        <f ca="1">VLOOKUP(INDIRECT("R"&amp;ROW()&amp;"C1",),本周成绩总分!A6:M36,MATCH("本周得分",本周成绩总分!$1:$1,0))</f>
        <v>72.685714285714283</v>
      </c>
      <c r="K8" s="4">
        <f t="shared" ca="1" si="2"/>
        <v>298.42787212787215</v>
      </c>
      <c r="L8" s="4">
        <f t="shared" ca="1" si="0"/>
        <v>83.468169384134157</v>
      </c>
      <c r="M8" s="4">
        <f t="shared" ca="1" si="1"/>
        <v>79.335211730167686</v>
      </c>
    </row>
    <row r="9" spans="1:13" x14ac:dyDescent="0.25">
      <c r="A9" t="s">
        <v>34</v>
      </c>
      <c r="B9" s="4">
        <v>38</v>
      </c>
      <c r="C9" s="4">
        <v>80</v>
      </c>
      <c r="D9" s="4">
        <v>13.4</v>
      </c>
      <c r="E9" s="4">
        <v>-50.6</v>
      </c>
      <c r="F9" s="4">
        <v>-44.446153846153834</v>
      </c>
      <c r="G9" s="4">
        <v>65.400000000000006</v>
      </c>
      <c r="H9" s="4">
        <v>38.799999999999997</v>
      </c>
      <c r="I9" s="4">
        <v>46.88095238095238</v>
      </c>
      <c r="J9" s="4">
        <f ca="1">VLOOKUP(INDIRECT("R"&amp;ROW()&amp;"C1",),本周成绩总分!A7:M37,MATCH("本周得分",本周成绩总分!$1:$1,0))</f>
        <v>88.114285714285714</v>
      </c>
      <c r="K9" s="4">
        <f t="shared" ca="1" si="2"/>
        <v>275.54908424908427</v>
      </c>
      <c r="L9" s="4">
        <f t="shared" ca="1" si="0"/>
        <v>81.895762993579808</v>
      </c>
      <c r="M9" s="4">
        <f t="shared" ca="1" si="1"/>
        <v>77.369703741974774</v>
      </c>
    </row>
    <row r="10" spans="1:13" x14ac:dyDescent="0.25">
      <c r="A10" t="s">
        <v>35</v>
      </c>
      <c r="B10" s="4">
        <v>72</v>
      </c>
      <c r="C10" s="4">
        <v>80</v>
      </c>
      <c r="D10" s="4">
        <v>68.599999999999994</v>
      </c>
      <c r="E10" s="4">
        <v>5.1454545454545482</v>
      </c>
      <c r="F10" s="4">
        <v>41.061538461538461</v>
      </c>
      <c r="G10" s="4">
        <v>63.933333333333337</v>
      </c>
      <c r="H10" s="4">
        <v>60.6</v>
      </c>
      <c r="I10" s="4">
        <v>69.599999999999994</v>
      </c>
      <c r="J10" s="4">
        <f ca="1">VLOOKUP(INDIRECT("R"&amp;ROW()&amp;"C1",),本周成绩总分!A8:M38,MATCH("本周得分",本周成绩总分!$1:$1,0))</f>
        <v>78.028571428571439</v>
      </c>
      <c r="K10" s="4">
        <f t="shared" ca="1" si="2"/>
        <v>538.96889776889782</v>
      </c>
      <c r="L10" s="4">
        <f t="shared" ca="1" si="0"/>
        <v>100.00000000000001</v>
      </c>
      <c r="M10" s="4">
        <f t="shared" ca="1" si="1"/>
        <v>100</v>
      </c>
    </row>
    <row r="11" spans="1:13" x14ac:dyDescent="0.25">
      <c r="A11" t="s">
        <v>36</v>
      </c>
      <c r="B11" s="4">
        <v>40</v>
      </c>
      <c r="C11" s="4">
        <v>74</v>
      </c>
      <c r="D11" s="4">
        <v>35.6</v>
      </c>
      <c r="E11" s="4">
        <v>-3.2</v>
      </c>
      <c r="F11" s="4">
        <v>-22.4</v>
      </c>
      <c r="G11" s="4">
        <v>54.133333333333333</v>
      </c>
      <c r="H11" s="4">
        <v>-15.165714285714287</v>
      </c>
      <c r="I11" s="4">
        <v>5.0476190476190474</v>
      </c>
      <c r="J11" s="4">
        <f ca="1">VLOOKUP(INDIRECT("R"&amp;ROW()&amp;"C1",),本周成绩总分!A9:M39,MATCH("本周得分",本周成绩总分!$1:$1,0))</f>
        <v>54.385714285714286</v>
      </c>
      <c r="K11" s="4">
        <f t="shared" ca="1" si="2"/>
        <v>222.40095238095239</v>
      </c>
      <c r="L11" s="4">
        <f t="shared" ca="1" si="0"/>
        <v>78.243014314837154</v>
      </c>
      <c r="M11" s="4">
        <f t="shared" ca="1" si="1"/>
        <v>72.80376789354645</v>
      </c>
    </row>
    <row r="12" spans="1:13" x14ac:dyDescent="0.25">
      <c r="A12" t="s">
        <v>37</v>
      </c>
      <c r="B12" s="4">
        <v>-10</v>
      </c>
      <c r="C12" s="4">
        <v>86</v>
      </c>
      <c r="D12" s="4">
        <v>94.066666666666663</v>
      </c>
      <c r="E12" s="4">
        <v>-22.6</v>
      </c>
      <c r="F12" s="4">
        <v>75.684615384615398</v>
      </c>
      <c r="G12" s="4">
        <v>83.733333333333348</v>
      </c>
      <c r="H12" s="4">
        <v>4.8571428571428612</v>
      </c>
      <c r="I12" s="4">
        <v>50.61904761904762</v>
      </c>
      <c r="J12" s="4">
        <f ca="1">VLOOKUP(INDIRECT("R"&amp;ROW()&amp;"C1",),本周成绩总分!A10:M40,MATCH("本周得分",本周成绩总分!$1:$1,0))</f>
        <v>69.885714285714286</v>
      </c>
      <c r="K12" s="4">
        <f t="shared" ca="1" si="2"/>
        <v>432.24652014652014</v>
      </c>
      <c r="L12" s="4">
        <f t="shared" ca="1" si="0"/>
        <v>92.665216816658059</v>
      </c>
      <c r="M12" s="4">
        <f t="shared" ca="1" si="1"/>
        <v>90.831521020822578</v>
      </c>
    </row>
    <row r="13" spans="1:13" x14ac:dyDescent="0.25">
      <c r="A13" t="s">
        <v>38</v>
      </c>
      <c r="B13" s="4">
        <v>85</v>
      </c>
      <c r="C13" s="4">
        <v>86</v>
      </c>
      <c r="D13" s="4">
        <v>69.533333333333331</v>
      </c>
      <c r="E13" s="4">
        <v>35.74545454545455</v>
      </c>
      <c r="F13" s="4">
        <v>44.353846153846156</v>
      </c>
      <c r="G13" s="4">
        <v>64.533333333333331</v>
      </c>
      <c r="H13" s="4">
        <v>41.2</v>
      </c>
      <c r="I13" s="4">
        <v>31.2</v>
      </c>
      <c r="J13" s="4">
        <f ca="1">VLOOKUP(INDIRECT("R"&amp;ROW()&amp;"C1",),本周成绩总分!A11:M41,MATCH("本周得分",本周成绩总分!$1:$1,0))</f>
        <v>78.628571428571433</v>
      </c>
      <c r="K13" s="4">
        <f t="shared" ca="1" si="2"/>
        <v>536.19453879453886</v>
      </c>
      <c r="L13" s="4">
        <f t="shared" ca="1" si="0"/>
        <v>99.809324698315052</v>
      </c>
      <c r="M13" s="4">
        <f t="shared" ca="1" si="1"/>
        <v>99.761655872893812</v>
      </c>
    </row>
    <row r="14" spans="1:13" x14ac:dyDescent="0.25">
      <c r="A14" t="s">
        <v>39</v>
      </c>
      <c r="B14" s="4">
        <v>10</v>
      </c>
      <c r="C14" s="4">
        <v>78</v>
      </c>
      <c r="D14" s="4">
        <v>48.533333333333339</v>
      </c>
      <c r="E14" s="4">
        <v>-29.25454545454545</v>
      </c>
      <c r="F14" s="4">
        <v>-34.569230769230771</v>
      </c>
      <c r="G14" s="4">
        <v>73.866666666666674</v>
      </c>
      <c r="H14" s="4">
        <v>39.4</v>
      </c>
      <c r="I14" s="4">
        <v>47.38095238095238</v>
      </c>
      <c r="J14" s="4">
        <f ca="1">VLOOKUP(INDIRECT("R"&amp;ROW()&amp;"C1",),本周成绩总分!A12:M42,MATCH("本周得分",本周成绩总分!$1:$1,0))</f>
        <v>82.414285714285711</v>
      </c>
      <c r="K14" s="4">
        <f t="shared" ca="1" si="2"/>
        <v>315.7714618714619</v>
      </c>
      <c r="L14" s="4">
        <f t="shared" ca="1" si="0"/>
        <v>84.660154356959481</v>
      </c>
      <c r="M14" s="4">
        <f t="shared" ca="1" si="1"/>
        <v>80.825192946199365</v>
      </c>
    </row>
    <row r="15" spans="1:13" x14ac:dyDescent="0.25">
      <c r="A15" t="s">
        <v>40</v>
      </c>
      <c r="B15" s="4">
        <v>-19</v>
      </c>
      <c r="C15" s="4">
        <v>20</v>
      </c>
      <c r="D15" s="4">
        <v>11.733333333333331</v>
      </c>
      <c r="E15" s="4">
        <v>-59.963636363636361</v>
      </c>
      <c r="F15" s="4">
        <v>20.492307692307691</v>
      </c>
      <c r="G15" s="4">
        <v>47.733333333333334</v>
      </c>
      <c r="H15" s="4">
        <v>-13.142857142857139</v>
      </c>
      <c r="I15" s="4">
        <v>12.61904761904762</v>
      </c>
      <c r="J15" s="4">
        <f ca="1">VLOOKUP(INDIRECT("R"&amp;ROW()&amp;"C1",),本周成绩总分!A13:M43,MATCH("本周得分",本周成绩总分!$1:$1,0))</f>
        <v>72.085714285714289</v>
      </c>
      <c r="K15" s="4">
        <f t="shared" ca="1" si="2"/>
        <v>92.557242757242761</v>
      </c>
      <c r="L15" s="4">
        <f t="shared" ca="1" si="0"/>
        <v>69.319155242088911</v>
      </c>
      <c r="M15" s="4">
        <f t="shared" ca="1" si="1"/>
        <v>61.648944052611135</v>
      </c>
    </row>
    <row r="16" spans="1:13" x14ac:dyDescent="0.25">
      <c r="A16" t="s">
        <v>55</v>
      </c>
      <c r="B16" s="4">
        <v>88</v>
      </c>
      <c r="C16" s="4">
        <v>54</v>
      </c>
      <c r="D16" s="4">
        <v>70</v>
      </c>
      <c r="E16" s="4">
        <v>-28.25454545454545</v>
      </c>
      <c r="F16" s="4">
        <v>25.261538461538461</v>
      </c>
      <c r="G16" s="4">
        <v>-13.333333333333336</v>
      </c>
      <c r="H16" s="4">
        <v>58.8</v>
      </c>
      <c r="I16" s="4">
        <v>69.400000000000006</v>
      </c>
      <c r="J16" s="4">
        <f ca="1">VLOOKUP(INDIRECT("R"&amp;ROW()&amp;"C1",),本周成绩总分!A14:M44,MATCH("本周得分",本周成绩总分!$1:$1,0))</f>
        <v>76.828571428571436</v>
      </c>
      <c r="K16" s="4">
        <f t="shared" ca="1" si="2"/>
        <v>400.70223110223105</v>
      </c>
      <c r="L16" s="4">
        <f t="shared" ca="1" si="0"/>
        <v>90.497250491627312</v>
      </c>
      <c r="M16" s="4">
        <f t="shared" ca="1" si="1"/>
        <v>88.121563114534155</v>
      </c>
    </row>
    <row r="17" spans="1:13" x14ac:dyDescent="0.25">
      <c r="A17" t="s">
        <v>41</v>
      </c>
      <c r="B17" s="4">
        <v>-7</v>
      </c>
      <c r="C17" s="4">
        <v>82</v>
      </c>
      <c r="D17" s="4">
        <v>-7</v>
      </c>
      <c r="E17" s="4">
        <v>9.8727272727272748</v>
      </c>
      <c r="F17" s="4">
        <v>42.446153846153848</v>
      </c>
      <c r="G17" s="4">
        <v>96.6</v>
      </c>
      <c r="H17" s="4">
        <v>70.599999999999994</v>
      </c>
      <c r="I17" s="4">
        <v>74.599999999999994</v>
      </c>
      <c r="J17" s="4">
        <f ca="1">VLOOKUP(INDIRECT("R"&amp;ROW()&amp;"C1",),本周成绩总分!A15:M45,MATCH("本周得分",本周成绩总分!$1:$1,0))</f>
        <v>88.314285714285717</v>
      </c>
      <c r="K17" s="4">
        <f t="shared" ca="1" si="2"/>
        <v>450.43316683316687</v>
      </c>
      <c r="L17" s="4">
        <f t="shared" ca="1" si="0"/>
        <v>93.915143151232385</v>
      </c>
      <c r="M17" s="4">
        <f t="shared" ca="1" si="1"/>
        <v>92.393928939040507</v>
      </c>
    </row>
    <row r="18" spans="1:13" x14ac:dyDescent="0.25">
      <c r="A18" t="s">
        <v>42</v>
      </c>
      <c r="B18" s="4">
        <v>-38</v>
      </c>
      <c r="C18" s="4">
        <v>-68</v>
      </c>
      <c r="D18" s="4">
        <v>-8.1999999999999993</v>
      </c>
      <c r="E18" s="4">
        <v>1.4000000000000057</v>
      </c>
      <c r="F18" s="4">
        <v>23.4</v>
      </c>
      <c r="G18" s="4">
        <v>55.4</v>
      </c>
      <c r="H18" s="4">
        <v>31.2</v>
      </c>
      <c r="I18" s="4">
        <v>33.4</v>
      </c>
      <c r="J18" s="4">
        <f ca="1">VLOOKUP(INDIRECT("R"&amp;ROW()&amp;"C1",),本周成绩总分!A16:M46,MATCH("本周得分",本周成绩总分!$1:$1,0))</f>
        <v>38.914285714285711</v>
      </c>
      <c r="K18" s="4">
        <f t="shared" ca="1" si="2"/>
        <v>69.514285714285705</v>
      </c>
      <c r="L18" s="4">
        <f t="shared" ca="1" si="0"/>
        <v>67.735465883038188</v>
      </c>
      <c r="M18" s="4">
        <f t="shared" ca="1" si="1"/>
        <v>59.669332353797735</v>
      </c>
    </row>
    <row r="19" spans="1:13" x14ac:dyDescent="0.25">
      <c r="A19" t="s">
        <v>43</v>
      </c>
      <c r="B19" s="4">
        <v>80</v>
      </c>
      <c r="C19" s="4">
        <v>52</v>
      </c>
      <c r="D19" s="4">
        <v>-9.4</v>
      </c>
      <c r="E19" s="4">
        <v>-49.4</v>
      </c>
      <c r="F19" s="4">
        <v>-43.861538461538451</v>
      </c>
      <c r="G19" s="4">
        <v>39.933333333333337</v>
      </c>
      <c r="H19" s="4">
        <v>39.4</v>
      </c>
      <c r="I19" s="4">
        <v>60</v>
      </c>
      <c r="J19" s="4">
        <f ca="1">VLOOKUP(INDIRECT("R"&amp;ROW()&amp;"C1",),本周成绩总分!A17:M47,MATCH("本周得分",本周成绩总分!$1:$1,0))</f>
        <v>76.468571428571423</v>
      </c>
      <c r="K19" s="4">
        <f t="shared" ca="1" si="2"/>
        <v>245.14036630036628</v>
      </c>
      <c r="L19" s="4">
        <f t="shared" ca="1" si="0"/>
        <v>79.805841854205966</v>
      </c>
      <c r="M19" s="4">
        <f t="shared" ca="1" si="1"/>
        <v>74.75730231775745</v>
      </c>
    </row>
    <row r="20" spans="1:13" x14ac:dyDescent="0.25">
      <c r="A20" t="s">
        <v>44</v>
      </c>
      <c r="B20" s="4">
        <v>84</v>
      </c>
      <c r="C20" s="4">
        <v>44</v>
      </c>
      <c r="D20" s="4">
        <v>6.533333333333335</v>
      </c>
      <c r="E20" s="4">
        <v>-48.8</v>
      </c>
      <c r="F20" s="4">
        <v>-42.646153846153837</v>
      </c>
      <c r="G20" s="4">
        <v>59.6</v>
      </c>
      <c r="H20" s="4">
        <v>74.285714285714278</v>
      </c>
      <c r="I20" s="4">
        <v>61.189523809523813</v>
      </c>
      <c r="J20" s="4">
        <f ca="1">VLOOKUP(INDIRECT("R"&amp;ROW()&amp;"C1",),本周成绩总分!A18:M48,MATCH("本周得分",本周成绩总分!$1:$1,0))</f>
        <v>81.94285714285715</v>
      </c>
      <c r="K20" s="4">
        <f t="shared" ca="1" si="2"/>
        <v>320.10527472527474</v>
      </c>
      <c r="L20" s="4">
        <f t="shared" ca="1" si="0"/>
        <v>84.958007331640886</v>
      </c>
      <c r="M20" s="4">
        <f t="shared" ca="1" si="1"/>
        <v>81.197509164551121</v>
      </c>
    </row>
    <row r="21" spans="1:13" x14ac:dyDescent="0.25">
      <c r="A21" t="s">
        <v>45</v>
      </c>
      <c r="B21" s="4">
        <v>56</v>
      </c>
      <c r="C21" s="4">
        <v>58</v>
      </c>
      <c r="D21" s="4">
        <v>65.066666666666663</v>
      </c>
      <c r="E21" s="4">
        <v>-40.4</v>
      </c>
      <c r="F21" s="4">
        <v>27.661538461538466</v>
      </c>
      <c r="G21" s="4">
        <v>-27.6</v>
      </c>
      <c r="H21" s="4">
        <v>1.2</v>
      </c>
      <c r="I21" s="4">
        <v>46.38095238095238</v>
      </c>
      <c r="J21" s="4">
        <f ca="1">VLOOKUP(INDIRECT("R"&amp;ROW()&amp;"C1",),本周成绩总分!A19:M49,MATCH("本周得分",本周成绩总分!$1:$1,0))</f>
        <v>84.714285714285722</v>
      </c>
      <c r="K21" s="4">
        <f t="shared" ca="1" si="2"/>
        <v>271.02344322344322</v>
      </c>
      <c r="L21" s="4">
        <f t="shared" ca="1" si="0"/>
        <v>81.584726110517025</v>
      </c>
      <c r="M21" s="4">
        <f t="shared" ca="1" si="1"/>
        <v>76.980907638146277</v>
      </c>
    </row>
    <row r="22" spans="1:13" x14ac:dyDescent="0.25">
      <c r="A22" t="s">
        <v>46</v>
      </c>
      <c r="B22" s="4">
        <v>68</v>
      </c>
      <c r="C22" s="4">
        <v>76</v>
      </c>
      <c r="D22" s="4">
        <v>83.666666666666671</v>
      </c>
      <c r="E22" s="4">
        <v>18.74545454545455</v>
      </c>
      <c r="F22" s="4">
        <v>-5.4230769230769198</v>
      </c>
      <c r="G22" s="4">
        <v>56.533333333333339</v>
      </c>
      <c r="H22" s="4">
        <v>13.27428571428571</v>
      </c>
      <c r="I22" s="4">
        <v>40.047619047619051</v>
      </c>
      <c r="J22" s="4">
        <f ca="1">VLOOKUP(INDIRECT("R"&amp;ROW()&amp;"C1",),本周成绩总分!A20:M50,MATCH("本周得分",本周成绩总分!$1:$1,0))</f>
        <v>43.285714285714285</v>
      </c>
      <c r="K22" s="4">
        <f t="shared" ca="1" si="2"/>
        <v>394.12999666999673</v>
      </c>
      <c r="L22" s="4">
        <f t="shared" ca="1" si="0"/>
        <v>90.045555957973804</v>
      </c>
      <c r="M22" s="4">
        <f t="shared" ca="1" si="1"/>
        <v>87.556944947467258</v>
      </c>
    </row>
    <row r="23" spans="1:13" x14ac:dyDescent="0.25">
      <c r="A23" t="s">
        <v>47</v>
      </c>
      <c r="B23" s="4">
        <v>-16</v>
      </c>
      <c r="C23" s="4">
        <v>-40</v>
      </c>
      <c r="D23" s="4">
        <v>27.466666666666665</v>
      </c>
      <c r="E23" s="4">
        <v>-11.2</v>
      </c>
      <c r="F23" s="4">
        <v>20.8</v>
      </c>
      <c r="G23" s="4">
        <v>62.133333333333333</v>
      </c>
      <c r="H23" s="4">
        <v>-19.365714285714287</v>
      </c>
      <c r="I23" s="4">
        <v>4.5476190476190474</v>
      </c>
      <c r="J23" s="4">
        <f ca="1">VLOOKUP(INDIRECT("R"&amp;ROW()&amp;"C1",),本周成绩总分!A21:M51,MATCH("本周得分",本周成绩总分!$1:$1,0))</f>
        <v>59.585714285714289</v>
      </c>
      <c r="K23" s="4">
        <f t="shared" ca="1" si="2"/>
        <v>87.967619047619053</v>
      </c>
      <c r="L23" s="4">
        <f t="shared" ca="1" si="0"/>
        <v>69.003720976537494</v>
      </c>
      <c r="M23" s="4">
        <f t="shared" ca="1" si="1"/>
        <v>61.254651220671867</v>
      </c>
    </row>
    <row r="24" spans="1:13" x14ac:dyDescent="0.25">
      <c r="A24" t="s">
        <v>48</v>
      </c>
      <c r="B24" s="4">
        <v>54</v>
      </c>
      <c r="C24" s="4">
        <v>0</v>
      </c>
      <c r="D24" s="4">
        <v>-12.6</v>
      </c>
      <c r="E24" s="4">
        <v>-50.6</v>
      </c>
      <c r="F24" s="4">
        <v>-50.6</v>
      </c>
      <c r="G24" s="4">
        <v>61.13333333333334</v>
      </c>
      <c r="H24" s="4">
        <v>32.485714285714288</v>
      </c>
      <c r="I24" s="4">
        <v>18.429523809523808</v>
      </c>
      <c r="J24" s="4">
        <f ca="1">VLOOKUP(INDIRECT("R"&amp;ROW()&amp;"C1",),本周成绩总分!A22:M52,MATCH("本周得分",本周成绩总分!$1:$1,0))</f>
        <v>52.582857142857151</v>
      </c>
      <c r="K24" s="4">
        <f t="shared" ca="1" si="2"/>
        <v>104.83142857142857</v>
      </c>
      <c r="L24" s="4">
        <f t="shared" ca="1" si="0"/>
        <v>70.162731760011482</v>
      </c>
      <c r="M24" s="4">
        <f t="shared" ca="1" si="1"/>
        <v>62.70341470001437</v>
      </c>
    </row>
    <row r="25" spans="1:13" x14ac:dyDescent="0.25">
      <c r="A25" t="s">
        <v>49</v>
      </c>
      <c r="B25" s="4">
        <v>-70</v>
      </c>
      <c r="C25" s="4">
        <v>-60</v>
      </c>
      <c r="D25" s="4">
        <v>-7.7333333333333378</v>
      </c>
      <c r="E25" s="4">
        <v>-52.763636363636365</v>
      </c>
      <c r="F25" s="4">
        <v>21.538461538461537</v>
      </c>
      <c r="G25" s="4">
        <v>71.599999999999994</v>
      </c>
      <c r="H25" s="4">
        <v>16.914285714285715</v>
      </c>
      <c r="I25" s="4">
        <v>59.047619047619051</v>
      </c>
      <c r="J25" s="4">
        <f ca="1">VLOOKUP(INDIRECT("R"&amp;ROW()&amp;"C1",),本周成绩总分!A23:M53,MATCH("本周得分",本周成绩总分!$1:$1,0))</f>
        <v>67.565714285714279</v>
      </c>
      <c r="K25" s="4">
        <f t="shared" ca="1" si="2"/>
        <v>46.169110889110883</v>
      </c>
      <c r="L25" s="4">
        <f t="shared" ca="1" si="0"/>
        <v>66.131005791961968</v>
      </c>
      <c r="M25" s="4">
        <f t="shared" ca="1" si="1"/>
        <v>57.663757239952467</v>
      </c>
    </row>
    <row r="26" spans="1:13" x14ac:dyDescent="0.25">
      <c r="A26" t="s">
        <v>50</v>
      </c>
      <c r="B26" s="4">
        <v>38</v>
      </c>
      <c r="C26" s="4">
        <v>-100</v>
      </c>
      <c r="D26" s="4">
        <v>-13.2</v>
      </c>
      <c r="E26" s="4">
        <v>-51.2</v>
      </c>
      <c r="F26" s="4">
        <v>-51.2</v>
      </c>
      <c r="G26" s="4">
        <v>47.2</v>
      </c>
      <c r="H26" s="4">
        <v>28.8</v>
      </c>
      <c r="I26" s="4">
        <v>42.8</v>
      </c>
      <c r="J26" s="4">
        <f ca="1">VLOOKUP(INDIRECT("R"&amp;ROW()&amp;"C1",),本周成绩总分!A24:M54,MATCH("本周得分",本周成绩总分!$1:$1,0))</f>
        <v>80.714285714285722</v>
      </c>
      <c r="K26" s="4">
        <f t="shared" ca="1" si="2"/>
        <v>21.914285714285683</v>
      </c>
      <c r="L26" s="4">
        <f t="shared" ca="1" si="0"/>
        <v>64.464027527696771</v>
      </c>
      <c r="M26" s="4">
        <f t="shared" ca="1" si="1"/>
        <v>55.580034409620957</v>
      </c>
    </row>
    <row r="27" spans="1:13" x14ac:dyDescent="0.25">
      <c r="A27" t="s">
        <v>51</v>
      </c>
      <c r="B27" s="4">
        <v>55</v>
      </c>
      <c r="C27" s="4">
        <v>50</v>
      </c>
      <c r="D27" s="4">
        <v>-11.4</v>
      </c>
      <c r="E27" s="4">
        <v>-49.4</v>
      </c>
      <c r="F27" s="4">
        <v>-43.246153846153838</v>
      </c>
      <c r="G27" s="4">
        <v>75.666666666666657</v>
      </c>
      <c r="H27" s="4">
        <v>77.285714285714278</v>
      </c>
      <c r="I27" s="4">
        <v>62.509523809523813</v>
      </c>
      <c r="J27" s="4">
        <f ca="1">VLOOKUP(INDIRECT("R"&amp;ROW()&amp;"C1",),本周成绩总分!A25:M55,MATCH("本周得分",本周成绩总分!$1:$1,0))</f>
        <v>87.382857142857148</v>
      </c>
      <c r="K27" s="4">
        <f t="shared" ca="1" si="2"/>
        <v>303.79860805860807</v>
      </c>
      <c r="L27" s="4">
        <f t="shared" ca="1" si="0"/>
        <v>83.837287693382464</v>
      </c>
      <c r="M27" s="4">
        <f t="shared" ca="1" si="1"/>
        <v>79.796609616728091</v>
      </c>
    </row>
    <row r="28" spans="1:13" x14ac:dyDescent="0.25">
      <c r="A28" t="s">
        <v>52</v>
      </c>
      <c r="B28" s="4">
        <v>21</v>
      </c>
      <c r="C28" s="4">
        <v>86</v>
      </c>
      <c r="D28" s="4">
        <v>69.266666666666652</v>
      </c>
      <c r="E28" s="4">
        <v>-29.854545454545459</v>
      </c>
      <c r="F28" s="4">
        <v>45.84615384615384</v>
      </c>
      <c r="G28" s="4">
        <v>81.599999999999994</v>
      </c>
      <c r="H28" s="4">
        <v>38.357142857142861</v>
      </c>
      <c r="I28" s="4">
        <v>65.61904761904762</v>
      </c>
      <c r="J28" s="4">
        <f ca="1">VLOOKUP(INDIRECT("R"&amp;ROW()&amp;"C1",),本周成绩总分!A26:M56,MATCH("本周得分",本周成绩总分!$1:$1,0))</f>
        <v>76.485714285714295</v>
      </c>
      <c r="K28" s="4">
        <f t="shared" ca="1" si="2"/>
        <v>454.32017982017976</v>
      </c>
      <c r="L28" s="4">
        <f t="shared" ca="1" si="0"/>
        <v>94.182288600253926</v>
      </c>
      <c r="M28" s="4">
        <f t="shared" ca="1" si="1"/>
        <v>92.727860750317404</v>
      </c>
    </row>
    <row r="29" spans="1:13" x14ac:dyDescent="0.25">
      <c r="A29" t="s">
        <v>53</v>
      </c>
      <c r="B29" s="4">
        <v>93</v>
      </c>
      <c r="C29" s="4">
        <v>94</v>
      </c>
      <c r="D29" s="4">
        <v>72.466666666666669</v>
      </c>
      <c r="E29" s="4">
        <v>-0.99999999999999645</v>
      </c>
      <c r="F29" s="4">
        <v>66.061538461538461</v>
      </c>
      <c r="G29" s="4">
        <v>-1.533333333333335</v>
      </c>
      <c r="H29" s="4">
        <v>39.6</v>
      </c>
      <c r="I29" s="4">
        <v>63.88095238095238</v>
      </c>
      <c r="J29" s="4">
        <f ca="1">VLOOKUP(INDIRECT("R"&amp;ROW()&amp;"C1",),本周成绩总分!A27:M57,MATCH("本周得分",本周成绩总分!$1:$1,0))</f>
        <v>88.414285714285711</v>
      </c>
      <c r="K29" s="4">
        <f t="shared" ca="1" si="2"/>
        <v>514.8901098901099</v>
      </c>
      <c r="L29" s="4">
        <f t="shared" ca="1" si="0"/>
        <v>98.345120373596714</v>
      </c>
      <c r="M29" s="4">
        <f t="shared" ca="1" si="1"/>
        <v>97.931400466995882</v>
      </c>
    </row>
    <row r="30" spans="1:13" x14ac:dyDescent="0.25">
      <c r="A30" t="s">
        <v>54</v>
      </c>
      <c r="B30" s="4">
        <v>90</v>
      </c>
      <c r="C30" s="4">
        <v>98</v>
      </c>
      <c r="D30" s="4">
        <v>71.266666666666666</v>
      </c>
      <c r="E30" s="4">
        <v>5.0727272727272776</v>
      </c>
      <c r="F30" s="4">
        <v>65.476923076923072</v>
      </c>
      <c r="G30" s="4">
        <v>-2.7333333333333343</v>
      </c>
      <c r="H30" s="4">
        <v>20</v>
      </c>
      <c r="I30" s="4">
        <v>68.38095238095238</v>
      </c>
      <c r="J30" s="4">
        <f ca="1">VLOOKUP(INDIRECT("R"&amp;ROW()&amp;"C1",),本周成绩总分!A28:M58,MATCH("本周得分",本周成绩总分!$1:$1,0))</f>
        <v>92.914285714285711</v>
      </c>
      <c r="K30" s="4">
        <f t="shared" ca="1" si="2"/>
        <v>508.3782217782217</v>
      </c>
      <c r="L30" s="4">
        <f t="shared" ca="1" si="0"/>
        <v>97.89757330353531</v>
      </c>
      <c r="M30" s="4">
        <f t="shared" ca="1" si="1"/>
        <v>97.371966629419148</v>
      </c>
    </row>
    <row r="31" spans="1:13" x14ac:dyDescent="0.25">
      <c r="M31" s="4"/>
    </row>
  </sheetData>
  <phoneticPr fontId="2" type="noConversion"/>
  <hyperlinks>
    <hyperlink ref="A9" r:id="rId1" display="http://www.cnblogs.com/huloveIT/" xr:uid="{00000000-0004-0000-0500-000000000000}"/>
    <hyperlink ref="A14" r:id="rId2" display="http://www.cnblogs.com/linliaimeili/" xr:uid="{00000000-0004-0000-0500-000001000000}"/>
    <hyperlink ref="A6" r:id="rId3" display="http://www.cnblogs.com/gongcr/" xr:uid="{00000000-0004-0000-0500-000002000000}"/>
    <hyperlink ref="A20" r:id="rId4" display="https://www.cnblogs.com/handsomemanwhb/" xr:uid="{00000000-0004-0000-0500-000003000000}"/>
    <hyperlink ref="A29" r:id="rId5" display="https://www.cnblogs.com/jx8zjs/" xr:uid="{00000000-0004-0000-0500-000004000000}"/>
    <hyperlink ref="A8" r:id="rId6" display="https://www.cnblogs.com/brilliant2016/" xr:uid="{00000000-0004-0000-0500-000005000000}"/>
    <hyperlink ref="A22" r:id="rId7" display="http://www.cnblogs.com/Boxer1994/" xr:uid="{00000000-0004-0000-0500-000006000000}"/>
    <hyperlink ref="A13" r:id="rId8" display="http://www.cnblogs.com/li-yuhuan/" xr:uid="{00000000-0004-0000-0500-000007000000}"/>
    <hyperlink ref="A11" r:id="rId9" display="http://www.cnblogs.com/liqiao085/" xr:uid="{00000000-0004-0000-0500-000008000000}"/>
    <hyperlink ref="A5" r:id="rId10" display="http://www.cnblogs.com/qianhuihui/" xr:uid="{00000000-0004-0000-0500-000009000000}"/>
    <hyperlink ref="A25" r:id="rId11" display="http://www.cnblogs.com/YangXiaomoo/" xr:uid="{00000000-0004-0000-0500-00000A000000}"/>
    <hyperlink ref="A30" r:id="rId12" display="https://www.cnblogs.com/regretless/" xr:uid="{00000000-0004-0000-0500-00000B000000}"/>
    <hyperlink ref="A7" r:id="rId13" display="http://www.cnblogs.com/gonglij/" xr:uid="{00000000-0004-0000-0500-00000C000000}"/>
    <hyperlink ref="A15" r:id="rId14" display="http://www.cnblogs.com/lffang/" xr:uid="{00000000-0004-0000-0500-00000D000000}"/>
    <hyperlink ref="A26" r:id="rId15" display="http://www.cnblogs.com/yangyuning/" xr:uid="{00000000-0004-0000-0500-00000E000000}"/>
    <hyperlink ref="A21" r:id="rId16" display="http://www.cnblogs.com/wangsen123/" xr:uid="{00000000-0004-0000-0500-00000F000000}"/>
    <hyperlink ref="IV8" r:id="rId17" display="http://www.cnblogs.com/huloveIT/" xr:uid="{00000000-0004-0000-0500-000010000000}"/>
    <hyperlink ref="IV13" r:id="rId18" display="http://www.cnblogs.com/linliaimeili/" xr:uid="{00000000-0004-0000-0500-000011000000}"/>
    <hyperlink ref="IV5" r:id="rId19" display="http://www.cnblogs.com/gongcr/" xr:uid="{00000000-0004-0000-0500-000012000000}"/>
    <hyperlink ref="IV19" r:id="rId20" display="https://www.cnblogs.com/handsomemanwhb/" xr:uid="{00000000-0004-0000-0500-000013000000}"/>
    <hyperlink ref="IV28" r:id="rId21" display="https://www.cnblogs.com/jx8zjs/" xr:uid="{00000000-0004-0000-0500-000014000000}"/>
    <hyperlink ref="IV7" r:id="rId22" display="https://www.cnblogs.com/brilliant2016/" xr:uid="{00000000-0004-0000-0500-000015000000}"/>
    <hyperlink ref="IV21" r:id="rId23" display="http://www.cnblogs.com/Boxer1994/" xr:uid="{00000000-0004-0000-0500-000016000000}"/>
    <hyperlink ref="IV12" r:id="rId24" display="http://www.cnblogs.com/li-yuhuan/" xr:uid="{00000000-0004-0000-0500-000017000000}"/>
    <hyperlink ref="IV10" r:id="rId25" display="http://www.cnblogs.com/liqiao085/" xr:uid="{00000000-0004-0000-0500-000018000000}"/>
    <hyperlink ref="IV4" r:id="rId26" display="http://www.cnblogs.com/qianhuihui/" xr:uid="{00000000-0004-0000-0500-000019000000}"/>
    <hyperlink ref="IV24" r:id="rId27" display="http://www.cnblogs.com/YangXiaomoo/" xr:uid="{00000000-0004-0000-0500-00001A000000}"/>
    <hyperlink ref="IV29" r:id="rId28" display="https://www.cnblogs.com/regretless/" xr:uid="{00000000-0004-0000-0500-00001B000000}"/>
    <hyperlink ref="IV6" r:id="rId29" display="http://www.cnblogs.com/gonglij/" xr:uid="{00000000-0004-0000-0500-00001C000000}"/>
    <hyperlink ref="IV14" r:id="rId30" display="http://www.cnblogs.com/lffang/" xr:uid="{00000000-0004-0000-0500-00001D000000}"/>
    <hyperlink ref="IV25" r:id="rId31" display="http://www.cnblogs.com/yangyuning/" xr:uid="{00000000-0004-0000-0500-00001E000000}"/>
    <hyperlink ref="IV20" r:id="rId32" display="http://www.cnblogs.com/wangsen123/" xr:uid="{00000000-0004-0000-0500-00001F000000}"/>
  </hyperlinks>
  <pageMargins left="0.75" right="0.75" top="1" bottom="1" header="0.5" footer="0.5"/>
  <pageSetup paperSize="9" orientation="portrait" verticalDpi="1200" r:id="rId3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31"/>
  <sheetViews>
    <sheetView topLeftCell="B1" workbookViewId="0" xr3:uid="{9B253EF2-77E0-53E3-AE26-4D66ECD923F3}">
      <selection activeCell="A30" sqref="A30:K30"/>
    </sheetView>
  </sheetViews>
  <sheetFormatPr defaultRowHeight="17.25" x14ac:dyDescent="0.25"/>
  <cols>
    <col min="1" max="1" width="22.77734375" customWidth="1"/>
    <col min="2" max="4" width="13.88671875" style="4" bestFit="1" customWidth="1"/>
    <col min="5" max="5" width="14" style="4" bestFit="1" customWidth="1"/>
    <col min="6" max="7" width="13.88671875" style="4" bestFit="1" customWidth="1"/>
    <col min="8" max="9" width="9.44140625" style="4" customWidth="1"/>
    <col min="10" max="10" width="10.44140625" style="4" bestFit="1" customWidth="1"/>
    <col min="11" max="11" width="9.44140625" style="4" bestFit="1" customWidth="1"/>
    <col min="12" max="12" width="16.21875" style="4" bestFit="1" customWidth="1"/>
    <col min="13" max="13" width="16.109375" bestFit="1" customWidth="1"/>
  </cols>
  <sheetData>
    <row r="1" spans="1:13" x14ac:dyDescent="0.25">
      <c r="B1" s="5">
        <v>20160901</v>
      </c>
      <c r="C1" s="5">
        <v>20160908</v>
      </c>
      <c r="D1" s="7">
        <v>20160922</v>
      </c>
      <c r="E1" s="6">
        <v>20160929</v>
      </c>
      <c r="F1" s="6">
        <v>20161013</v>
      </c>
      <c r="G1" s="6">
        <v>20161020</v>
      </c>
      <c r="H1" s="6">
        <v>20161027</v>
      </c>
      <c r="I1" s="6">
        <v>20161103</v>
      </c>
      <c r="J1" s="6">
        <v>20161110</v>
      </c>
      <c r="K1" s="5" t="s">
        <v>56</v>
      </c>
      <c r="L1" s="5" t="s">
        <v>121</v>
      </c>
      <c r="M1" s="5" t="s">
        <v>122</v>
      </c>
    </row>
    <row r="2" spans="1:13" x14ac:dyDescent="0.25">
      <c r="B2" s="5"/>
      <c r="C2" s="5"/>
      <c r="D2" s="7" t="s">
        <v>114</v>
      </c>
      <c r="E2" s="6" t="s">
        <v>115</v>
      </c>
      <c r="F2" s="6" t="s">
        <v>116</v>
      </c>
      <c r="G2" s="6" t="s">
        <v>117</v>
      </c>
      <c r="H2" s="6" t="s">
        <v>118</v>
      </c>
      <c r="I2" s="6" t="s">
        <v>119</v>
      </c>
      <c r="J2" s="6" t="s">
        <v>120</v>
      </c>
      <c r="K2" s="5"/>
      <c r="L2" s="5"/>
      <c r="M2" s="5"/>
    </row>
    <row r="3" spans="1:13" x14ac:dyDescent="0.25">
      <c r="A3" t="s">
        <v>35</v>
      </c>
      <c r="B3" s="4">
        <v>72</v>
      </c>
      <c r="C3" s="4">
        <v>80</v>
      </c>
      <c r="D3" s="4">
        <v>68.599999999999994</v>
      </c>
      <c r="E3" s="4">
        <v>5.1454545454545482</v>
      </c>
      <c r="F3" s="4">
        <v>41.061538461538461</v>
      </c>
      <c r="G3" s="4">
        <v>63.933333333333337</v>
      </c>
      <c r="H3" s="4">
        <v>60.6</v>
      </c>
      <c r="I3" s="4">
        <v>69.599999999999994</v>
      </c>
      <c r="J3" s="4">
        <f ca="1">VLOOKUP(INDIRECT("R"&amp;ROW()&amp;"C1",),本周成绩总分!A8:M38,MATCH("本周得分",本周成绩总分!$1:$1,0))</f>
        <v>78.028571428571439</v>
      </c>
      <c r="K3" s="4">
        <f t="shared" ref="K3:K30" ca="1" si="0">SUM(B3:J3)</f>
        <v>538.96889776889782</v>
      </c>
      <c r="L3" s="4">
        <f t="shared" ref="L3:L30" ca="1" si="1">((100-60)/(MAX(K:K)-MIN(K:K)))*K3+100-(100-60)/(MAX(K:K)-MIN(K:K))*MAX(K:K)</f>
        <v>100.00000000000001</v>
      </c>
      <c r="M3" s="4">
        <f t="shared" ref="M3:M30" ca="1" si="2">((100-50)/(MAX(K:K)-MIN(K:K)))*K3+100-(100-50)/(MAX(K:K)-MIN(K:K))*MAX(K:K)</f>
        <v>100</v>
      </c>
    </row>
    <row r="4" spans="1:13" x14ac:dyDescent="0.25">
      <c r="A4" t="s">
        <v>38</v>
      </c>
      <c r="B4" s="4">
        <v>85</v>
      </c>
      <c r="C4" s="4">
        <v>86</v>
      </c>
      <c r="D4" s="4">
        <v>69.533333333333331</v>
      </c>
      <c r="E4" s="4">
        <v>35.74545454545455</v>
      </c>
      <c r="F4" s="4">
        <v>44.353846153846156</v>
      </c>
      <c r="G4" s="4">
        <v>64.533333333333331</v>
      </c>
      <c r="H4" s="4">
        <v>41.2</v>
      </c>
      <c r="I4" s="4">
        <v>31.2</v>
      </c>
      <c r="J4" s="4">
        <f ca="1">VLOOKUP(INDIRECT("R"&amp;ROW()&amp;"C1",),本周成绩总分!A11:M41,MATCH("本周得分",本周成绩总分!$1:$1,0))</f>
        <v>78.628571428571433</v>
      </c>
      <c r="K4" s="4">
        <f t="shared" ca="1" si="0"/>
        <v>536.19453879453886</v>
      </c>
      <c r="L4" s="4">
        <f t="shared" ca="1" si="1"/>
        <v>99.809324698315052</v>
      </c>
      <c r="M4" s="4">
        <f t="shared" ca="1" si="2"/>
        <v>99.761655872893812</v>
      </c>
    </row>
    <row r="5" spans="1:13" x14ac:dyDescent="0.25">
      <c r="A5" t="s">
        <v>28</v>
      </c>
      <c r="B5" s="4">
        <v>61</v>
      </c>
      <c r="C5" s="4">
        <v>76</v>
      </c>
      <c r="D5" s="4">
        <v>-7.6</v>
      </c>
      <c r="E5" s="4">
        <v>13.272727272727273</v>
      </c>
      <c r="F5" s="4">
        <v>41.230769230769226</v>
      </c>
      <c r="G5" s="4">
        <v>94.666666666666671</v>
      </c>
      <c r="H5" s="4">
        <v>69.400000000000006</v>
      </c>
      <c r="I5" s="4">
        <v>75.2</v>
      </c>
      <c r="J5" s="4">
        <f ca="1">VLOOKUP(INDIRECT("R"&amp;ROW()&amp;"C1",),本周成绩总分!A1:M31,MATCH("本周得分",本周成绩总分!$1:$1,0))</f>
        <v>86.514285714285705</v>
      </c>
      <c r="K5" s="4">
        <f t="shared" ca="1" si="0"/>
        <v>509.6844488844489</v>
      </c>
      <c r="L5" s="4">
        <f t="shared" ca="1" si="1"/>
        <v>97.987347283705432</v>
      </c>
      <c r="M5" s="4">
        <f t="shared" ca="1" si="2"/>
        <v>97.484184104631794</v>
      </c>
    </row>
    <row r="6" spans="1:13" x14ac:dyDescent="0.25">
      <c r="A6" t="s">
        <v>53</v>
      </c>
      <c r="B6" s="4">
        <v>93</v>
      </c>
      <c r="C6" s="4">
        <v>94</v>
      </c>
      <c r="D6" s="4">
        <v>72.466666666666669</v>
      </c>
      <c r="E6" s="4">
        <v>-0.99999999999999645</v>
      </c>
      <c r="F6" s="4">
        <v>66.061538461538461</v>
      </c>
      <c r="G6" s="4">
        <v>-1.533333333333335</v>
      </c>
      <c r="H6" s="4">
        <v>39.6</v>
      </c>
      <c r="I6" s="4">
        <v>63.88095238095238</v>
      </c>
      <c r="J6" s="4">
        <f ca="1">VLOOKUP(INDIRECT("R"&amp;ROW()&amp;"C1",),本周成绩总分!A27:M57,MATCH("本周得分",本周成绩总分!$1:$1,0))</f>
        <v>88.414285714285711</v>
      </c>
      <c r="K6" s="4">
        <f t="shared" ca="1" si="0"/>
        <v>514.8901098901099</v>
      </c>
      <c r="L6" s="4">
        <f t="shared" ca="1" si="1"/>
        <v>98.345120373596714</v>
      </c>
      <c r="M6" s="4">
        <f t="shared" ca="1" si="2"/>
        <v>97.931400466995882</v>
      </c>
    </row>
    <row r="7" spans="1:13" x14ac:dyDescent="0.25">
      <c r="A7" t="s">
        <v>54</v>
      </c>
      <c r="B7" s="4">
        <v>90</v>
      </c>
      <c r="C7" s="4">
        <v>98</v>
      </c>
      <c r="D7" s="4">
        <v>71.266666666666666</v>
      </c>
      <c r="E7" s="4">
        <v>5.0727272727272776</v>
      </c>
      <c r="F7" s="4">
        <v>65.476923076923072</v>
      </c>
      <c r="G7" s="4">
        <v>-2.7333333333333343</v>
      </c>
      <c r="H7" s="4">
        <v>20</v>
      </c>
      <c r="I7" s="4">
        <v>68.38095238095238</v>
      </c>
      <c r="J7" s="4">
        <f ca="1">VLOOKUP(INDIRECT("R"&amp;ROW()&amp;"C1",),本周成绩总分!A28:M58,MATCH("本周得分",本周成绩总分!$1:$1,0))</f>
        <v>92.914285714285711</v>
      </c>
      <c r="K7" s="4">
        <f t="shared" ca="1" si="0"/>
        <v>508.3782217782217</v>
      </c>
      <c r="L7" s="4">
        <f t="shared" ca="1" si="1"/>
        <v>97.89757330353531</v>
      </c>
      <c r="M7" s="4">
        <f t="shared" ca="1" si="2"/>
        <v>97.371966629419148</v>
      </c>
    </row>
    <row r="8" spans="1:13" x14ac:dyDescent="0.25">
      <c r="A8" t="s">
        <v>29</v>
      </c>
      <c r="B8" s="4">
        <v>35</v>
      </c>
      <c r="C8" s="4">
        <v>76</v>
      </c>
      <c r="D8" s="4">
        <v>46.4</v>
      </c>
      <c r="E8" s="4">
        <v>24.854545454545455</v>
      </c>
      <c r="F8" s="4">
        <v>42.553846153846152</v>
      </c>
      <c r="G8" s="4">
        <v>87.4</v>
      </c>
      <c r="H8" s="4">
        <v>40</v>
      </c>
      <c r="I8" s="4">
        <v>63.8</v>
      </c>
      <c r="J8" s="4">
        <f ca="1">VLOOKUP(INDIRECT("R"&amp;ROW()&amp;"C1",),本周成绩总分!A2:M32,MATCH("本周得分",本周成绩总分!$1:$1,0))</f>
        <v>77.428571428571431</v>
      </c>
      <c r="K8" s="4">
        <f t="shared" ca="1" si="0"/>
        <v>493.43696303696305</v>
      </c>
      <c r="L8" s="4">
        <f t="shared" ca="1" si="1"/>
        <v>96.870695006828711</v>
      </c>
      <c r="M8" s="4">
        <f t="shared" ca="1" si="2"/>
        <v>96.088368758535893</v>
      </c>
    </row>
    <row r="9" spans="1:13" x14ac:dyDescent="0.25">
      <c r="A9" t="s">
        <v>52</v>
      </c>
      <c r="B9" s="4">
        <v>21</v>
      </c>
      <c r="C9" s="4">
        <v>86</v>
      </c>
      <c r="D9" s="4">
        <v>69.266666666666652</v>
      </c>
      <c r="E9" s="4">
        <v>-29.854545454545459</v>
      </c>
      <c r="F9" s="4">
        <v>45.84615384615384</v>
      </c>
      <c r="G9" s="4">
        <v>81.599999999999994</v>
      </c>
      <c r="H9" s="4">
        <v>38.357142857142861</v>
      </c>
      <c r="I9" s="4">
        <v>65.61904761904762</v>
      </c>
      <c r="J9" s="4">
        <f ca="1">VLOOKUP(INDIRECT("R"&amp;ROW()&amp;"C1",),本周成绩总分!A26:M56,MATCH("本周得分",本周成绩总分!$1:$1,0))</f>
        <v>76.485714285714295</v>
      </c>
      <c r="K9" s="4">
        <f t="shared" ca="1" si="0"/>
        <v>454.32017982017976</v>
      </c>
      <c r="L9" s="4">
        <f t="shared" ca="1" si="1"/>
        <v>94.182288600253926</v>
      </c>
      <c r="M9" s="4">
        <f t="shared" ca="1" si="2"/>
        <v>92.727860750317404</v>
      </c>
    </row>
    <row r="10" spans="1:13" x14ac:dyDescent="0.25">
      <c r="A10" t="s">
        <v>41</v>
      </c>
      <c r="B10" s="4">
        <v>-7</v>
      </c>
      <c r="C10" s="4">
        <v>82</v>
      </c>
      <c r="D10" s="4">
        <v>-7</v>
      </c>
      <c r="E10" s="4">
        <v>9.8727272727272748</v>
      </c>
      <c r="F10" s="4">
        <v>42.446153846153848</v>
      </c>
      <c r="G10" s="4">
        <v>96.6</v>
      </c>
      <c r="H10" s="4">
        <v>70.599999999999994</v>
      </c>
      <c r="I10" s="4">
        <v>74.599999999999994</v>
      </c>
      <c r="J10" s="4">
        <f ca="1">VLOOKUP(INDIRECT("R"&amp;ROW()&amp;"C1",),本周成绩总分!A15:M45,MATCH("本周得分",本周成绩总分!$1:$1,0))</f>
        <v>88.314285714285717</v>
      </c>
      <c r="K10" s="4">
        <f t="shared" ca="1" si="0"/>
        <v>450.43316683316687</v>
      </c>
      <c r="L10" s="4">
        <f t="shared" ca="1" si="1"/>
        <v>93.915143151232385</v>
      </c>
      <c r="M10" s="4">
        <f t="shared" ca="1" si="2"/>
        <v>92.393928939040507</v>
      </c>
    </row>
    <row r="11" spans="1:13" x14ac:dyDescent="0.25">
      <c r="A11" t="s">
        <v>37</v>
      </c>
      <c r="B11" s="4">
        <v>-10</v>
      </c>
      <c r="C11" s="4">
        <v>86</v>
      </c>
      <c r="D11" s="4">
        <v>94.066666666666663</v>
      </c>
      <c r="E11" s="4">
        <v>-22.6</v>
      </c>
      <c r="F11" s="4">
        <v>75.684615384615398</v>
      </c>
      <c r="G11" s="4">
        <v>83.733333333333348</v>
      </c>
      <c r="H11" s="4">
        <v>4.8571428571428612</v>
      </c>
      <c r="I11" s="4">
        <v>50.61904761904762</v>
      </c>
      <c r="J11" s="4">
        <f ca="1">VLOOKUP(INDIRECT("R"&amp;ROW()&amp;"C1",),本周成绩总分!A10:M40,MATCH("本周得分",本周成绩总分!$1:$1,0))</f>
        <v>69.885714285714286</v>
      </c>
      <c r="K11" s="4">
        <f t="shared" ca="1" si="0"/>
        <v>432.24652014652014</v>
      </c>
      <c r="L11" s="4">
        <f t="shared" ca="1" si="1"/>
        <v>92.665216816658059</v>
      </c>
      <c r="M11" s="4">
        <f t="shared" ca="1" si="2"/>
        <v>90.831521020822578</v>
      </c>
    </row>
    <row r="12" spans="1:13" x14ac:dyDescent="0.25">
      <c r="A12" t="s">
        <v>55</v>
      </c>
      <c r="B12" s="4">
        <v>88</v>
      </c>
      <c r="C12" s="4">
        <v>54</v>
      </c>
      <c r="D12" s="4">
        <v>70</v>
      </c>
      <c r="E12" s="4">
        <v>-28.25454545454545</v>
      </c>
      <c r="F12" s="4">
        <v>25.261538461538461</v>
      </c>
      <c r="G12" s="4">
        <v>-13.333333333333336</v>
      </c>
      <c r="H12" s="4">
        <v>58.8</v>
      </c>
      <c r="I12" s="4">
        <v>69.400000000000006</v>
      </c>
      <c r="J12" s="4">
        <f ca="1">VLOOKUP(INDIRECT("R"&amp;ROW()&amp;"C1",),本周成绩总分!A14:M44,MATCH("本周得分",本周成绩总分!$1:$1,0))</f>
        <v>76.828571428571436</v>
      </c>
      <c r="K12" s="4">
        <f t="shared" ca="1" si="0"/>
        <v>400.70223110223105</v>
      </c>
      <c r="L12" s="4">
        <f t="shared" ca="1" si="1"/>
        <v>90.497250491627312</v>
      </c>
      <c r="M12" s="4">
        <f t="shared" ca="1" si="2"/>
        <v>88.121563114534155</v>
      </c>
    </row>
    <row r="13" spans="1:13" x14ac:dyDescent="0.25">
      <c r="A13" t="s">
        <v>46</v>
      </c>
      <c r="B13" s="4">
        <v>68</v>
      </c>
      <c r="C13" s="4">
        <v>76</v>
      </c>
      <c r="D13" s="4">
        <v>83.666666666666671</v>
      </c>
      <c r="E13" s="4">
        <v>18.74545454545455</v>
      </c>
      <c r="F13" s="4">
        <v>-5.4230769230769198</v>
      </c>
      <c r="G13" s="4">
        <v>56.533333333333339</v>
      </c>
      <c r="H13" s="4">
        <v>13.27428571428571</v>
      </c>
      <c r="I13" s="4">
        <v>40.047619047619051</v>
      </c>
      <c r="J13" s="4">
        <f ca="1">VLOOKUP(INDIRECT("R"&amp;ROW()&amp;"C1",),本周成绩总分!A20:M50,MATCH("本周得分",本周成绩总分!$1:$1,0))</f>
        <v>43.285714285714285</v>
      </c>
      <c r="K13" s="4">
        <f t="shared" ca="1" si="0"/>
        <v>394.12999666999673</v>
      </c>
      <c r="L13" s="4">
        <f t="shared" ca="1" si="1"/>
        <v>90.045555957973804</v>
      </c>
      <c r="M13" s="4">
        <f t="shared" ca="1" si="2"/>
        <v>87.556944947467258</v>
      </c>
    </row>
    <row r="14" spans="1:13" x14ac:dyDescent="0.25">
      <c r="A14" t="s">
        <v>31</v>
      </c>
      <c r="B14" s="4">
        <v>65</v>
      </c>
      <c r="C14" s="4">
        <v>68</v>
      </c>
      <c r="D14" s="4">
        <v>49.4</v>
      </c>
      <c r="E14" s="4">
        <v>19.145454545454548</v>
      </c>
      <c r="F14" s="4">
        <v>2.2461538461538453</v>
      </c>
      <c r="G14" s="4">
        <v>55.933333333333337</v>
      </c>
      <c r="H14" s="4">
        <v>3.9142857142857181</v>
      </c>
      <c r="I14" s="4">
        <v>49.547619047619051</v>
      </c>
      <c r="J14" s="4">
        <f ca="1">VLOOKUP(INDIRECT("R"&amp;ROW()&amp;"C1",),本周成绩总分!A4:M34,MATCH("本周得分",本周成绩总分!$1:$1,0))</f>
        <v>72.285714285714278</v>
      </c>
      <c r="K14" s="4">
        <f t="shared" ca="1" si="0"/>
        <v>385.47256077256077</v>
      </c>
      <c r="L14" s="4">
        <f t="shared" ca="1" si="1"/>
        <v>89.450550330793519</v>
      </c>
      <c r="M14" s="4">
        <f t="shared" ca="1" si="2"/>
        <v>86.813187913491902</v>
      </c>
    </row>
    <row r="15" spans="1:13" x14ac:dyDescent="0.25">
      <c r="A15" t="s">
        <v>44</v>
      </c>
      <c r="B15" s="4">
        <v>84</v>
      </c>
      <c r="C15" s="4">
        <v>44</v>
      </c>
      <c r="D15" s="4">
        <v>6.533333333333335</v>
      </c>
      <c r="E15" s="4">
        <v>-48.8</v>
      </c>
      <c r="F15" s="4">
        <v>-42.646153846153837</v>
      </c>
      <c r="G15" s="4">
        <v>59.6</v>
      </c>
      <c r="H15" s="4">
        <v>74.285714285714278</v>
      </c>
      <c r="I15" s="4">
        <v>61.189523809523813</v>
      </c>
      <c r="J15" s="4">
        <f ca="1">VLOOKUP(INDIRECT("R"&amp;ROW()&amp;"C1",),本周成绩总分!A18:M48,MATCH("本周得分",本周成绩总分!$1:$1,0))</f>
        <v>81.94285714285715</v>
      </c>
      <c r="K15" s="4">
        <f t="shared" ca="1" si="0"/>
        <v>320.10527472527474</v>
      </c>
      <c r="L15" s="4">
        <f t="shared" ca="1" si="1"/>
        <v>84.958007331640886</v>
      </c>
      <c r="M15" s="4">
        <f t="shared" ca="1" si="2"/>
        <v>81.197509164551121</v>
      </c>
    </row>
    <row r="16" spans="1:13" x14ac:dyDescent="0.25">
      <c r="A16" t="s">
        <v>39</v>
      </c>
      <c r="B16" s="4">
        <v>10</v>
      </c>
      <c r="C16" s="4">
        <v>78</v>
      </c>
      <c r="D16" s="4">
        <v>48.533333333333339</v>
      </c>
      <c r="E16" s="4">
        <v>-29.25454545454545</v>
      </c>
      <c r="F16" s="4">
        <v>-34.569230769230771</v>
      </c>
      <c r="G16" s="4">
        <v>73.866666666666674</v>
      </c>
      <c r="H16" s="4">
        <v>39.4</v>
      </c>
      <c r="I16" s="4">
        <v>47.38095238095238</v>
      </c>
      <c r="J16" s="4">
        <f ca="1">VLOOKUP(INDIRECT("R"&amp;ROW()&amp;"C1",),本周成绩总分!A12:M42,MATCH("本周得分",本周成绩总分!$1:$1,0))</f>
        <v>82.414285714285711</v>
      </c>
      <c r="K16" s="4">
        <f t="shared" ca="1" si="0"/>
        <v>315.7714618714619</v>
      </c>
      <c r="L16" s="4">
        <f t="shared" ca="1" si="1"/>
        <v>84.660154356959481</v>
      </c>
      <c r="M16" s="4">
        <f t="shared" ca="1" si="2"/>
        <v>80.825192946199365</v>
      </c>
    </row>
    <row r="17" spans="1:13" x14ac:dyDescent="0.25">
      <c r="A17" t="s">
        <v>33</v>
      </c>
      <c r="B17" s="4">
        <v>36</v>
      </c>
      <c r="C17" s="4">
        <v>82</v>
      </c>
      <c r="D17" s="4">
        <v>7.7333333333333325</v>
      </c>
      <c r="E17" s="4">
        <v>2.545454545454545</v>
      </c>
      <c r="F17" s="4">
        <v>19.153846153846153</v>
      </c>
      <c r="G17" s="4">
        <v>45.333333333333336</v>
      </c>
      <c r="H17" s="4">
        <v>-17.642857142857139</v>
      </c>
      <c r="I17" s="4">
        <v>50.61904761904762</v>
      </c>
      <c r="J17" s="4">
        <f ca="1">VLOOKUP(INDIRECT("R"&amp;ROW()&amp;"C1",),本周成绩总分!A6:M36,MATCH("本周得分",本周成绩总分!$1:$1,0))</f>
        <v>72.685714285714283</v>
      </c>
      <c r="K17" s="4">
        <f t="shared" ca="1" si="0"/>
        <v>298.42787212787215</v>
      </c>
      <c r="L17" s="4">
        <f t="shared" ca="1" si="1"/>
        <v>83.468169384134157</v>
      </c>
      <c r="M17" s="4">
        <f t="shared" ca="1" si="2"/>
        <v>79.335211730167686</v>
      </c>
    </row>
    <row r="18" spans="1:13" x14ac:dyDescent="0.25">
      <c r="A18" t="s">
        <v>51</v>
      </c>
      <c r="B18" s="4">
        <v>55</v>
      </c>
      <c r="C18" s="4">
        <v>50</v>
      </c>
      <c r="D18" s="4">
        <v>-11.4</v>
      </c>
      <c r="E18" s="4">
        <v>-49.4</v>
      </c>
      <c r="F18" s="4">
        <v>-43.246153846153838</v>
      </c>
      <c r="G18" s="4">
        <v>75.666666666666657</v>
      </c>
      <c r="H18" s="4">
        <v>77.285714285714278</v>
      </c>
      <c r="I18" s="4">
        <v>62.509523809523813</v>
      </c>
      <c r="J18" s="4">
        <f ca="1">VLOOKUP(INDIRECT("R"&amp;ROW()&amp;"C1",),本周成绩总分!A25:M55,MATCH("本周得分",本周成绩总分!$1:$1,0))</f>
        <v>87.382857142857148</v>
      </c>
      <c r="K18" s="4">
        <f t="shared" ca="1" si="0"/>
        <v>303.79860805860807</v>
      </c>
      <c r="L18" s="4">
        <f t="shared" ca="1" si="1"/>
        <v>83.837287693382464</v>
      </c>
      <c r="M18" s="4">
        <f t="shared" ca="1" si="2"/>
        <v>79.796609616728091</v>
      </c>
    </row>
    <row r="19" spans="1:13" x14ac:dyDescent="0.25">
      <c r="A19" t="s">
        <v>30</v>
      </c>
      <c r="B19" s="4">
        <v>45</v>
      </c>
      <c r="C19" s="4">
        <v>56</v>
      </c>
      <c r="D19" s="4">
        <v>8.8666666666666707</v>
      </c>
      <c r="E19" s="4">
        <v>-2.6</v>
      </c>
      <c r="F19" s="4">
        <v>-21.8</v>
      </c>
      <c r="G19" s="4">
        <v>54.733333333333334</v>
      </c>
      <c r="H19" s="4">
        <v>33.085714285714282</v>
      </c>
      <c r="I19" s="4">
        <v>17.109523809523807</v>
      </c>
      <c r="J19" s="4">
        <f ca="1">VLOOKUP(INDIRECT("R"&amp;ROW()&amp;"C1",),本周成绩总分!A3:M33,MATCH("本周得分",本周成绩总分!$1:$1,0))</f>
        <v>91.062857142857141</v>
      </c>
      <c r="K19" s="4">
        <f t="shared" ca="1" si="0"/>
        <v>281.45809523809527</v>
      </c>
      <c r="L19" s="4">
        <f t="shared" ca="1" si="1"/>
        <v>82.301875707688723</v>
      </c>
      <c r="M19" s="4">
        <f t="shared" ca="1" si="2"/>
        <v>77.877344634610921</v>
      </c>
    </row>
    <row r="20" spans="1:13" x14ac:dyDescent="0.25">
      <c r="A20" t="s">
        <v>34</v>
      </c>
      <c r="B20" s="4">
        <v>38</v>
      </c>
      <c r="C20" s="4">
        <v>80</v>
      </c>
      <c r="D20" s="4">
        <v>13.4</v>
      </c>
      <c r="E20" s="4">
        <v>-50.6</v>
      </c>
      <c r="F20" s="4">
        <v>-44.446153846153834</v>
      </c>
      <c r="G20" s="4">
        <v>65.400000000000006</v>
      </c>
      <c r="H20" s="4">
        <v>38.799999999999997</v>
      </c>
      <c r="I20" s="4">
        <v>46.88095238095238</v>
      </c>
      <c r="J20" s="4">
        <f ca="1">VLOOKUP(INDIRECT("R"&amp;ROW()&amp;"C1",),本周成绩总分!A7:M37,MATCH("本周得分",本周成绩总分!$1:$1,0))</f>
        <v>88.114285714285714</v>
      </c>
      <c r="K20" s="4">
        <f t="shared" ca="1" si="0"/>
        <v>275.54908424908427</v>
      </c>
      <c r="L20" s="4">
        <f t="shared" ca="1" si="1"/>
        <v>81.895762993579808</v>
      </c>
      <c r="M20" s="4">
        <f t="shared" ca="1" si="2"/>
        <v>77.369703741974774</v>
      </c>
    </row>
    <row r="21" spans="1:13" x14ac:dyDescent="0.25">
      <c r="A21" t="s">
        <v>45</v>
      </c>
      <c r="B21" s="4">
        <v>56</v>
      </c>
      <c r="C21" s="4">
        <v>58</v>
      </c>
      <c r="D21" s="4">
        <v>65.066666666666663</v>
      </c>
      <c r="E21" s="4">
        <v>-40.4</v>
      </c>
      <c r="F21" s="4">
        <v>27.661538461538466</v>
      </c>
      <c r="G21" s="4">
        <v>-27.6</v>
      </c>
      <c r="H21" s="4">
        <v>1.2</v>
      </c>
      <c r="I21" s="4">
        <v>46.38095238095238</v>
      </c>
      <c r="J21" s="4">
        <f ca="1">VLOOKUP(INDIRECT("R"&amp;ROW()&amp;"C1",),本周成绩总分!A19:M49,MATCH("本周得分",本周成绩总分!$1:$1,0))</f>
        <v>84.714285714285722</v>
      </c>
      <c r="K21" s="4">
        <f t="shared" ca="1" si="0"/>
        <v>271.02344322344322</v>
      </c>
      <c r="L21" s="4">
        <f t="shared" ca="1" si="1"/>
        <v>81.584726110517025</v>
      </c>
      <c r="M21" s="4">
        <f t="shared" ca="1" si="2"/>
        <v>76.980907638146277</v>
      </c>
    </row>
    <row r="22" spans="1:13" x14ac:dyDescent="0.25">
      <c r="A22" t="s">
        <v>43</v>
      </c>
      <c r="B22" s="4">
        <v>80</v>
      </c>
      <c r="C22" s="4">
        <v>52</v>
      </c>
      <c r="D22" s="4">
        <v>-9.4</v>
      </c>
      <c r="E22" s="4">
        <v>-49.4</v>
      </c>
      <c r="F22" s="4">
        <v>-43.861538461538451</v>
      </c>
      <c r="G22" s="4">
        <v>39.933333333333337</v>
      </c>
      <c r="H22" s="4">
        <v>39.4</v>
      </c>
      <c r="I22" s="4">
        <v>60</v>
      </c>
      <c r="J22" s="4">
        <f ca="1">VLOOKUP(INDIRECT("R"&amp;ROW()&amp;"C1",),本周成绩总分!A17:M47,MATCH("本周得分",本周成绩总分!$1:$1,0))</f>
        <v>76.468571428571423</v>
      </c>
      <c r="K22" s="4">
        <f t="shared" ca="1" si="0"/>
        <v>245.14036630036628</v>
      </c>
      <c r="L22" s="4">
        <f t="shared" ca="1" si="1"/>
        <v>79.805841854205966</v>
      </c>
      <c r="M22" s="4">
        <f t="shared" ca="1" si="2"/>
        <v>74.75730231775745</v>
      </c>
    </row>
    <row r="23" spans="1:13" x14ac:dyDescent="0.25">
      <c r="A23" t="s">
        <v>36</v>
      </c>
      <c r="B23" s="4">
        <v>40</v>
      </c>
      <c r="C23" s="4">
        <v>74</v>
      </c>
      <c r="D23" s="4">
        <v>35.6</v>
      </c>
      <c r="E23" s="4">
        <v>-3.2</v>
      </c>
      <c r="F23" s="4">
        <v>-22.4</v>
      </c>
      <c r="G23" s="4">
        <v>54.133333333333333</v>
      </c>
      <c r="H23" s="4">
        <v>-15.165714285714287</v>
      </c>
      <c r="I23" s="4">
        <v>5.0476190476190474</v>
      </c>
      <c r="J23" s="4">
        <f ca="1">VLOOKUP(INDIRECT("R"&amp;ROW()&amp;"C1",),本周成绩总分!A9:M39,MATCH("本周得分",本周成绩总分!$1:$1,0))</f>
        <v>54.385714285714286</v>
      </c>
      <c r="K23" s="4">
        <f t="shared" ca="1" si="0"/>
        <v>222.40095238095239</v>
      </c>
      <c r="L23" s="4">
        <f t="shared" ca="1" si="1"/>
        <v>78.243014314837154</v>
      </c>
      <c r="M23" s="4">
        <f t="shared" ca="1" si="2"/>
        <v>72.80376789354645</v>
      </c>
    </row>
    <row r="24" spans="1:13" x14ac:dyDescent="0.25">
      <c r="A24" t="s">
        <v>48</v>
      </c>
      <c r="B24" s="4">
        <v>54</v>
      </c>
      <c r="C24" s="4">
        <v>0</v>
      </c>
      <c r="D24" s="4">
        <v>-12.6</v>
      </c>
      <c r="E24" s="4">
        <v>-50.6</v>
      </c>
      <c r="F24" s="4">
        <v>-50.6</v>
      </c>
      <c r="G24" s="4">
        <v>61.13333333333334</v>
      </c>
      <c r="H24" s="4">
        <v>32.485714285714288</v>
      </c>
      <c r="I24" s="4">
        <v>18.429523809523808</v>
      </c>
      <c r="J24" s="4">
        <f ca="1">VLOOKUP(INDIRECT("R"&amp;ROW()&amp;"C1",),本周成绩总分!A22:M52,MATCH("本周得分",本周成绩总分!$1:$1,0))</f>
        <v>52.582857142857151</v>
      </c>
      <c r="K24" s="4">
        <f t="shared" ca="1" si="0"/>
        <v>104.83142857142857</v>
      </c>
      <c r="L24" s="4">
        <f t="shared" ca="1" si="1"/>
        <v>70.162731760011482</v>
      </c>
      <c r="M24" s="4">
        <f t="shared" ca="1" si="2"/>
        <v>62.70341470001437</v>
      </c>
    </row>
    <row r="25" spans="1:13" x14ac:dyDescent="0.25">
      <c r="A25" t="s">
        <v>40</v>
      </c>
      <c r="B25" s="4">
        <v>-19</v>
      </c>
      <c r="C25" s="4">
        <v>20</v>
      </c>
      <c r="D25" s="4">
        <v>11.733333333333331</v>
      </c>
      <c r="E25" s="4">
        <v>-59.963636363636361</v>
      </c>
      <c r="F25" s="4">
        <v>20.492307692307691</v>
      </c>
      <c r="G25" s="4">
        <v>47.733333333333334</v>
      </c>
      <c r="H25" s="4">
        <v>-13.142857142857139</v>
      </c>
      <c r="I25" s="4">
        <v>12.61904761904762</v>
      </c>
      <c r="J25" s="4">
        <f ca="1">VLOOKUP(INDIRECT("R"&amp;ROW()&amp;"C1",),本周成绩总分!A13:M43,MATCH("本周得分",本周成绩总分!$1:$1,0))</f>
        <v>72.085714285714289</v>
      </c>
      <c r="K25" s="4">
        <f t="shared" ca="1" si="0"/>
        <v>92.557242757242761</v>
      </c>
      <c r="L25" s="4">
        <f t="shared" ca="1" si="1"/>
        <v>69.319155242088911</v>
      </c>
      <c r="M25" s="4">
        <f t="shared" ca="1" si="2"/>
        <v>61.648944052611135</v>
      </c>
    </row>
    <row r="26" spans="1:13" x14ac:dyDescent="0.25">
      <c r="A26" t="s">
        <v>47</v>
      </c>
      <c r="B26" s="4">
        <v>-16</v>
      </c>
      <c r="C26" s="4">
        <v>-40</v>
      </c>
      <c r="D26" s="4">
        <v>27.466666666666665</v>
      </c>
      <c r="E26" s="4">
        <v>-11.2</v>
      </c>
      <c r="F26" s="4">
        <v>20.8</v>
      </c>
      <c r="G26" s="4">
        <v>62.133333333333333</v>
      </c>
      <c r="H26" s="4">
        <v>-19.365714285714287</v>
      </c>
      <c r="I26" s="4">
        <v>4.5476190476190474</v>
      </c>
      <c r="J26" s="4">
        <f ca="1">VLOOKUP(INDIRECT("R"&amp;ROW()&amp;"C1",),本周成绩总分!A21:M51,MATCH("本周得分",本周成绩总分!$1:$1,0))</f>
        <v>59.585714285714289</v>
      </c>
      <c r="K26" s="4">
        <f t="shared" ca="1" si="0"/>
        <v>87.967619047619053</v>
      </c>
      <c r="L26" s="4">
        <f t="shared" ca="1" si="1"/>
        <v>69.003720976537494</v>
      </c>
      <c r="M26" s="4">
        <f t="shared" ca="1" si="2"/>
        <v>61.254651220671867</v>
      </c>
    </row>
    <row r="27" spans="1:13" x14ac:dyDescent="0.25">
      <c r="A27" t="s">
        <v>42</v>
      </c>
      <c r="B27" s="4">
        <v>-38</v>
      </c>
      <c r="C27" s="4">
        <v>-68</v>
      </c>
      <c r="D27" s="4">
        <v>-8.1999999999999993</v>
      </c>
      <c r="E27" s="4">
        <v>1.4000000000000057</v>
      </c>
      <c r="F27" s="4">
        <v>23.4</v>
      </c>
      <c r="G27" s="4">
        <v>55.4</v>
      </c>
      <c r="H27" s="4">
        <v>31.2</v>
      </c>
      <c r="I27" s="4">
        <v>33.4</v>
      </c>
      <c r="J27" s="4">
        <f ca="1">VLOOKUP(INDIRECT("R"&amp;ROW()&amp;"C1",),本周成绩总分!A16:M46,MATCH("本周得分",本周成绩总分!$1:$1,0))</f>
        <v>38.914285714285711</v>
      </c>
      <c r="K27" s="4">
        <f t="shared" ca="1" si="0"/>
        <v>69.514285714285705</v>
      </c>
      <c r="L27" s="4">
        <f t="shared" ca="1" si="1"/>
        <v>67.735465883038188</v>
      </c>
      <c r="M27" s="4">
        <f t="shared" ca="1" si="2"/>
        <v>59.669332353797735</v>
      </c>
    </row>
    <row r="28" spans="1:13" x14ac:dyDescent="0.25">
      <c r="A28" t="s">
        <v>49</v>
      </c>
      <c r="B28" s="4">
        <v>-70</v>
      </c>
      <c r="C28" s="4">
        <v>-60</v>
      </c>
      <c r="D28" s="4">
        <v>-7.7333333333333378</v>
      </c>
      <c r="E28" s="4">
        <v>-52.763636363636365</v>
      </c>
      <c r="F28" s="4">
        <v>21.538461538461537</v>
      </c>
      <c r="G28" s="4">
        <v>71.599999999999994</v>
      </c>
      <c r="H28" s="4">
        <v>16.914285714285715</v>
      </c>
      <c r="I28" s="4">
        <v>59.047619047619051</v>
      </c>
      <c r="J28" s="4">
        <f ca="1">VLOOKUP(INDIRECT("R"&amp;ROW()&amp;"C1",),本周成绩总分!A23:M53,MATCH("本周得分",本周成绩总分!$1:$1,0))</f>
        <v>67.565714285714279</v>
      </c>
      <c r="K28" s="4">
        <f t="shared" ca="1" si="0"/>
        <v>46.169110889110883</v>
      </c>
      <c r="L28" s="4">
        <f t="shared" ca="1" si="1"/>
        <v>66.131005791961968</v>
      </c>
      <c r="M28" s="4">
        <f t="shared" ca="1" si="2"/>
        <v>57.663757239952467</v>
      </c>
    </row>
    <row r="29" spans="1:13" x14ac:dyDescent="0.25">
      <c r="A29" t="s">
        <v>50</v>
      </c>
      <c r="B29" s="4">
        <v>38</v>
      </c>
      <c r="C29" s="4">
        <v>-100</v>
      </c>
      <c r="D29" s="4">
        <v>-13.2</v>
      </c>
      <c r="E29" s="4">
        <v>-51.2</v>
      </c>
      <c r="F29" s="4">
        <v>-51.2</v>
      </c>
      <c r="G29" s="4">
        <v>47.2</v>
      </c>
      <c r="H29" s="4">
        <v>28.8</v>
      </c>
      <c r="I29" s="4">
        <v>42.8</v>
      </c>
      <c r="J29" s="4">
        <f ca="1">VLOOKUP(INDIRECT("R"&amp;ROW()&amp;"C1",),本周成绩总分!A24:M54,MATCH("本周得分",本周成绩总分!$1:$1,0))</f>
        <v>80.714285714285722</v>
      </c>
      <c r="K29" s="4">
        <f t="shared" ca="1" si="0"/>
        <v>21.914285714285683</v>
      </c>
      <c r="L29" s="4">
        <f t="shared" ca="1" si="1"/>
        <v>64.464027527696771</v>
      </c>
      <c r="M29" s="4">
        <f t="shared" ca="1" si="2"/>
        <v>55.580034409620957</v>
      </c>
    </row>
    <row r="30" spans="1:13" x14ac:dyDescent="0.25">
      <c r="A30" t="s">
        <v>32</v>
      </c>
      <c r="B30" s="4">
        <v>-40</v>
      </c>
      <c r="C30" s="4">
        <v>36</v>
      </c>
      <c r="D30" s="4">
        <v>8.8000000000000007</v>
      </c>
      <c r="E30" s="4">
        <v>-46.2</v>
      </c>
      <c r="F30" s="4">
        <v>-46.2</v>
      </c>
      <c r="G30" s="4">
        <v>24.8</v>
      </c>
      <c r="H30" s="4">
        <v>-16.142857142857139</v>
      </c>
      <c r="I30" s="4">
        <v>3.6190476190476204</v>
      </c>
      <c r="J30" s="4">
        <f ca="1">VLOOKUP(INDIRECT("R"&amp;ROW()&amp;"C1",),本周成绩总分!A5:M35,MATCH("本周得分",本周成绩总分!$1:$1,0))</f>
        <v>32.285714285714285</v>
      </c>
      <c r="K30" s="4">
        <f t="shared" ca="1" si="0"/>
        <v>-43.038095238095245</v>
      </c>
      <c r="L30" s="4">
        <f t="shared" ca="1" si="1"/>
        <v>60</v>
      </c>
      <c r="M30" s="4">
        <f t="shared" ca="1" si="2"/>
        <v>50.000000000000007</v>
      </c>
    </row>
    <row r="31" spans="1:13" x14ac:dyDescent="0.25">
      <c r="M31" s="4"/>
    </row>
  </sheetData>
  <phoneticPr fontId="2" type="noConversion"/>
  <hyperlinks>
    <hyperlink ref="IV8" r:id="rId1" display="http://www.cnblogs.com/huloveIT/" xr:uid="{00000000-0004-0000-0600-000000000000}"/>
    <hyperlink ref="IV13" r:id="rId2" display="http://www.cnblogs.com/linliaimeili/" xr:uid="{00000000-0004-0000-0600-000001000000}"/>
    <hyperlink ref="IV5" r:id="rId3" display="http://www.cnblogs.com/gongcr/" xr:uid="{00000000-0004-0000-0600-000002000000}"/>
    <hyperlink ref="IV19" r:id="rId4" display="https://www.cnblogs.com/handsomemanwhb/" xr:uid="{00000000-0004-0000-0600-000003000000}"/>
    <hyperlink ref="IV28" r:id="rId5" display="https://www.cnblogs.com/jx8zjs/" xr:uid="{00000000-0004-0000-0600-000004000000}"/>
    <hyperlink ref="IV7" r:id="rId6" display="https://www.cnblogs.com/brilliant2016/" xr:uid="{00000000-0004-0000-0600-000005000000}"/>
    <hyperlink ref="IV21" r:id="rId7" display="http://www.cnblogs.com/Boxer1994/" xr:uid="{00000000-0004-0000-0600-000006000000}"/>
    <hyperlink ref="IV12" r:id="rId8" display="http://www.cnblogs.com/li-yuhuan/" xr:uid="{00000000-0004-0000-0600-000007000000}"/>
    <hyperlink ref="IV10" r:id="rId9" display="http://www.cnblogs.com/liqiao085/" xr:uid="{00000000-0004-0000-0600-000008000000}"/>
    <hyperlink ref="IV4" r:id="rId10" display="http://www.cnblogs.com/qianhuihui/" xr:uid="{00000000-0004-0000-0600-000009000000}"/>
    <hyperlink ref="IV24" r:id="rId11" display="http://www.cnblogs.com/YangXiaomoo/" xr:uid="{00000000-0004-0000-0600-00000A000000}"/>
    <hyperlink ref="IV29" r:id="rId12" display="https://www.cnblogs.com/regretless/" xr:uid="{00000000-0004-0000-0600-00000B000000}"/>
    <hyperlink ref="IV6" r:id="rId13" display="http://www.cnblogs.com/gonglij/" xr:uid="{00000000-0004-0000-0600-00000C000000}"/>
    <hyperlink ref="IV14" r:id="rId14" display="http://www.cnblogs.com/lffang/" xr:uid="{00000000-0004-0000-0600-00000D000000}"/>
    <hyperlink ref="IV25" r:id="rId15" display="http://www.cnblogs.com/yangyuning/" xr:uid="{00000000-0004-0000-0600-00000E000000}"/>
    <hyperlink ref="IV20" r:id="rId16" display="http://www.cnblogs.com/wangsen123/" xr:uid="{00000000-0004-0000-0600-00000F000000}"/>
    <hyperlink ref="A20" r:id="rId17" display="http://www.cnblogs.com/huloveIT/" xr:uid="{00000000-0004-0000-0600-000010000000}"/>
    <hyperlink ref="A16" r:id="rId18" display="http://www.cnblogs.com/linliaimeili/" xr:uid="{00000000-0004-0000-0600-000011000000}"/>
    <hyperlink ref="A14" r:id="rId19" display="http://www.cnblogs.com/gongcr/" xr:uid="{00000000-0004-0000-0600-000012000000}"/>
    <hyperlink ref="A15" r:id="rId20" display="https://www.cnblogs.com/handsomemanwhb/" xr:uid="{00000000-0004-0000-0600-000013000000}"/>
    <hyperlink ref="A6" r:id="rId21" display="https://www.cnblogs.com/jx8zjs/" xr:uid="{00000000-0004-0000-0600-000014000000}"/>
    <hyperlink ref="A17" r:id="rId22" display="https://www.cnblogs.com/brilliant2016/" xr:uid="{00000000-0004-0000-0600-000015000000}"/>
    <hyperlink ref="A13" r:id="rId23" display="http://www.cnblogs.com/Boxer1994/" xr:uid="{00000000-0004-0000-0600-000016000000}"/>
    <hyperlink ref="A4" r:id="rId24" display="http://www.cnblogs.com/li-yuhuan/" xr:uid="{00000000-0004-0000-0600-000017000000}"/>
    <hyperlink ref="A23" r:id="rId25" display="http://www.cnblogs.com/liqiao085/" xr:uid="{00000000-0004-0000-0600-000018000000}"/>
    <hyperlink ref="A19" r:id="rId26" display="http://www.cnblogs.com/qianhuihui/" xr:uid="{00000000-0004-0000-0600-000019000000}"/>
    <hyperlink ref="A28" r:id="rId27" display="http://www.cnblogs.com/YangXiaomoo/" xr:uid="{00000000-0004-0000-0600-00001A000000}"/>
    <hyperlink ref="A7" r:id="rId28" display="https://www.cnblogs.com/regretless/" xr:uid="{00000000-0004-0000-0600-00001B000000}"/>
    <hyperlink ref="A30" r:id="rId29" display="http://www.cnblogs.com/gonglij/" xr:uid="{00000000-0004-0000-0600-00001C000000}"/>
    <hyperlink ref="A25" r:id="rId30" display="http://www.cnblogs.com/lffang/" xr:uid="{00000000-0004-0000-0600-00001D000000}"/>
    <hyperlink ref="A29" r:id="rId31" display="http://www.cnblogs.com/yangyuning/" xr:uid="{00000000-0004-0000-0600-00001E000000}"/>
    <hyperlink ref="A21" r:id="rId32" display="http://www.cnblogs.com/wangsen123/" xr:uid="{00000000-0004-0000-0600-00001F000000}"/>
  </hyperlinks>
  <pageMargins left="0.75" right="0.75" top="1" bottom="1" header="0.5" footer="0.5"/>
  <pageSetup paperSize="9" orientation="portrait" horizontalDpi="1200" verticalDpi="1200" r:id="rId3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topLeftCell="A2" workbookViewId="0" xr3:uid="{85D5C41F-068E-5C55-9968-509E7C2A5619}">
      <selection activeCell="J29" sqref="J29"/>
    </sheetView>
  </sheetViews>
  <sheetFormatPr defaultRowHeight="17.25" x14ac:dyDescent="0.25"/>
  <cols>
    <col min="12" max="12" width="16.109375" bestFit="1" customWidth="1"/>
  </cols>
  <sheetData>
    <row r="1" spans="1:13" x14ac:dyDescent="0.25">
      <c r="B1" s="5">
        <v>20160901</v>
      </c>
      <c r="C1" s="5">
        <v>20160908</v>
      </c>
      <c r="D1" s="7">
        <v>20160922</v>
      </c>
      <c r="E1" s="6">
        <v>20160929</v>
      </c>
      <c r="F1" s="6">
        <v>20161013</v>
      </c>
      <c r="G1" s="6">
        <v>20161020</v>
      </c>
      <c r="H1" s="6">
        <v>20161027</v>
      </c>
      <c r="I1" s="6">
        <v>20161103</v>
      </c>
      <c r="J1" s="6">
        <v>20161110</v>
      </c>
      <c r="K1" s="5" t="s">
        <v>56</v>
      </c>
      <c r="L1" s="5" t="s">
        <v>121</v>
      </c>
      <c r="M1" s="5" t="s">
        <v>122</v>
      </c>
    </row>
    <row r="2" spans="1:13" x14ac:dyDescent="0.25">
      <c r="B2" s="5"/>
      <c r="C2" s="5"/>
      <c r="D2" s="7" t="s">
        <v>114</v>
      </c>
      <c r="E2" s="6" t="s">
        <v>115</v>
      </c>
      <c r="F2" s="6" t="s">
        <v>116</v>
      </c>
      <c r="G2" s="6" t="s">
        <v>117</v>
      </c>
      <c r="H2" s="6" t="s">
        <v>118</v>
      </c>
      <c r="I2" s="6" t="s">
        <v>119</v>
      </c>
      <c r="J2" s="6" t="s">
        <v>120</v>
      </c>
      <c r="K2" s="5"/>
      <c r="L2" s="5"/>
      <c r="M2" s="5"/>
    </row>
    <row r="3" spans="1:13" x14ac:dyDescent="0.25">
      <c r="A3" t="s">
        <v>35</v>
      </c>
      <c r="B3" s="4">
        <v>72</v>
      </c>
      <c r="C3" s="4">
        <v>80</v>
      </c>
      <c r="D3" s="4">
        <v>68.599999999999994</v>
      </c>
      <c r="E3" s="4">
        <v>5.1454545454545482</v>
      </c>
      <c r="F3" s="4">
        <v>41.061538461538461</v>
      </c>
      <c r="G3" s="4">
        <v>63.933333333333337</v>
      </c>
      <c r="H3" s="4">
        <v>60.6</v>
      </c>
      <c r="I3" s="4">
        <v>69.599999999999994</v>
      </c>
      <c r="J3" s="4">
        <f ca="1">VLOOKUP(INDIRECT("R"&amp;ROW()&amp;"C1",),本周成绩总分!A8:M38,MATCH("本周得分",本周成绩总分!$1:$1,0))</f>
        <v>78.028571428571439</v>
      </c>
      <c r="K3" s="4">
        <f t="shared" ref="K3:K29" ca="1" si="0">SUM(B3:J3)</f>
        <v>538.96889776889782</v>
      </c>
      <c r="L3" s="4">
        <f t="shared" ref="L3:L29" ca="1" si="1">((100-60)/(MAX(K:K)-MIN(K:K)))*K3+100-(100-60)/(MAX(K:K)-MIN(K:K))*MAX(K:K)</f>
        <v>100</v>
      </c>
      <c r="M3" s="4">
        <f t="shared" ref="M3:M29" ca="1" si="2">((100-50)/(MAX(K:K)-MIN(K:K)))*K3+100-(100-50)/(MAX(K:K)-MIN(K:K))*MAX(K:K)</f>
        <v>100.00000000000001</v>
      </c>
    </row>
    <row r="4" spans="1:13" x14ac:dyDescent="0.25">
      <c r="A4" t="s">
        <v>38</v>
      </c>
      <c r="B4" s="4">
        <v>85</v>
      </c>
      <c r="C4" s="4">
        <v>86</v>
      </c>
      <c r="D4" s="4">
        <v>69.533333333333331</v>
      </c>
      <c r="E4" s="4">
        <v>35.74545454545455</v>
      </c>
      <c r="F4" s="4">
        <v>44.353846153846156</v>
      </c>
      <c r="G4" s="4">
        <v>64.533333333333331</v>
      </c>
      <c r="H4" s="4">
        <v>41.2</v>
      </c>
      <c r="I4" s="4">
        <v>31.2</v>
      </c>
      <c r="J4" s="4">
        <f ca="1">VLOOKUP(INDIRECT("R"&amp;ROW()&amp;"C1",),本周成绩总分!A11:M41,MATCH("本周得分",本周成绩总分!$1:$1,0))</f>
        <v>78.628571428571433</v>
      </c>
      <c r="K4" s="4">
        <f t="shared" ca="1" si="0"/>
        <v>536.19453879453886</v>
      </c>
      <c r="L4" s="4">
        <f t="shared" ca="1" si="1"/>
        <v>99.785372074076719</v>
      </c>
      <c r="M4" s="4">
        <f t="shared" ca="1" si="2"/>
        <v>99.731715092595877</v>
      </c>
    </row>
    <row r="5" spans="1:13" x14ac:dyDescent="0.25">
      <c r="A5" t="s">
        <v>28</v>
      </c>
      <c r="B5" s="4">
        <v>61</v>
      </c>
      <c r="C5" s="4">
        <v>76</v>
      </c>
      <c r="D5" s="4">
        <v>-7.6</v>
      </c>
      <c r="E5" s="4">
        <v>13.272727272727273</v>
      </c>
      <c r="F5" s="4">
        <v>41.230769230769226</v>
      </c>
      <c r="G5" s="4">
        <v>94.666666666666671</v>
      </c>
      <c r="H5" s="4">
        <v>69.400000000000006</v>
      </c>
      <c r="I5" s="4">
        <v>75.2</v>
      </c>
      <c r="J5" s="4">
        <f ca="1">VLOOKUP(INDIRECT("R"&amp;ROW()&amp;"C1",),本周成绩总分!A1:M31,MATCH("本周得分",本周成绩总分!$1:$1,0))</f>
        <v>86.514285714285705</v>
      </c>
      <c r="K5" s="4">
        <f t="shared" ca="1" si="0"/>
        <v>509.6844488844489</v>
      </c>
      <c r="L5" s="4">
        <f t="shared" ca="1" si="1"/>
        <v>97.734517925053865</v>
      </c>
      <c r="M5" s="4">
        <f t="shared" ca="1" si="2"/>
        <v>97.168147406317317</v>
      </c>
    </row>
    <row r="6" spans="1:13" x14ac:dyDescent="0.25">
      <c r="A6" t="s">
        <v>53</v>
      </c>
      <c r="B6" s="4">
        <v>93</v>
      </c>
      <c r="C6" s="4">
        <v>94</v>
      </c>
      <c r="D6" s="4">
        <v>72.466666666666669</v>
      </c>
      <c r="E6" s="4">
        <v>-0.99999999999999645</v>
      </c>
      <c r="F6" s="4">
        <v>66.061538461538461</v>
      </c>
      <c r="G6" s="4">
        <v>-1.533333333333335</v>
      </c>
      <c r="H6" s="4">
        <v>39.6</v>
      </c>
      <c r="I6" s="4">
        <v>63.88095238095238</v>
      </c>
      <c r="J6" s="4">
        <f ca="1">VLOOKUP(INDIRECT("R"&amp;ROW()&amp;"C1",),本周成绩总分!A27:M57,MATCH("本周得分",本周成绩总分!$1:$1,0))</f>
        <v>88.414285714285711</v>
      </c>
      <c r="K6" s="4">
        <f t="shared" ca="1" si="0"/>
        <v>514.8901098901099</v>
      </c>
      <c r="L6" s="4">
        <f t="shared" ca="1" si="1"/>
        <v>98.137234457063926</v>
      </c>
      <c r="M6" s="4">
        <f t="shared" ca="1" si="2"/>
        <v>97.671543071329907</v>
      </c>
    </row>
    <row r="7" spans="1:13" x14ac:dyDescent="0.25">
      <c r="A7" t="s">
        <v>54</v>
      </c>
      <c r="B7" s="4">
        <v>90</v>
      </c>
      <c r="C7" s="4">
        <v>98</v>
      </c>
      <c r="D7" s="4">
        <v>71.266666666666666</v>
      </c>
      <c r="E7" s="4">
        <v>5.0727272727272776</v>
      </c>
      <c r="F7" s="4">
        <v>65.476923076923072</v>
      </c>
      <c r="G7" s="4">
        <v>-2.7333333333333343</v>
      </c>
      <c r="H7" s="4">
        <v>20</v>
      </c>
      <c r="I7" s="4">
        <v>68.38095238095238</v>
      </c>
      <c r="J7" s="4">
        <f ca="1">VLOOKUP(INDIRECT("R"&amp;ROW()&amp;"C1",),本周成绩总分!A28:M58,MATCH("本周得分",本周成绩总分!$1:$1,0))</f>
        <v>92.914285714285711</v>
      </c>
      <c r="K7" s="4">
        <f t="shared" ca="1" si="0"/>
        <v>508.3782217782217</v>
      </c>
      <c r="L7" s="4">
        <f t="shared" ca="1" si="1"/>
        <v>97.633466540865498</v>
      </c>
      <c r="M7" s="4">
        <f t="shared" ca="1" si="2"/>
        <v>97.04183317608188</v>
      </c>
    </row>
    <row r="8" spans="1:13" x14ac:dyDescent="0.25">
      <c r="A8" t="s">
        <v>29</v>
      </c>
      <c r="B8" s="4">
        <v>35</v>
      </c>
      <c r="C8" s="4">
        <v>76</v>
      </c>
      <c r="D8" s="4">
        <v>46.4</v>
      </c>
      <c r="E8" s="4">
        <v>24.854545454545455</v>
      </c>
      <c r="F8" s="4">
        <v>42.553846153846152</v>
      </c>
      <c r="G8" s="4">
        <v>87.4</v>
      </c>
      <c r="H8" s="4">
        <v>40</v>
      </c>
      <c r="I8" s="4">
        <v>63.8</v>
      </c>
      <c r="J8" s="4">
        <f ca="1">VLOOKUP(INDIRECT("R"&amp;ROW()&amp;"C1",),本周成绩总分!A2:M32,MATCH("本周得分",本周成绩总分!$1:$1,0))</f>
        <v>77.428571428571431</v>
      </c>
      <c r="K8" s="4">
        <f t="shared" ca="1" si="0"/>
        <v>493.43696303696305</v>
      </c>
      <c r="L8" s="4">
        <f t="shared" ca="1" si="1"/>
        <v>96.477591831082975</v>
      </c>
      <c r="M8" s="4">
        <f t="shared" ca="1" si="2"/>
        <v>95.596989788853719</v>
      </c>
    </row>
    <row r="9" spans="1:13" x14ac:dyDescent="0.25">
      <c r="A9" t="s">
        <v>52</v>
      </c>
      <c r="B9" s="4">
        <v>21</v>
      </c>
      <c r="C9" s="4">
        <v>86</v>
      </c>
      <c r="D9" s="4">
        <v>69.266666666666652</v>
      </c>
      <c r="E9" s="4">
        <v>-29.854545454545459</v>
      </c>
      <c r="F9" s="4">
        <v>45.84615384615384</v>
      </c>
      <c r="G9" s="4">
        <v>81.599999999999994</v>
      </c>
      <c r="H9" s="4">
        <v>38.357142857142861</v>
      </c>
      <c r="I9" s="4">
        <v>65.61904761904762</v>
      </c>
      <c r="J9" s="4">
        <f ca="1">VLOOKUP(INDIRECT("R"&amp;ROW()&amp;"C1",),本周成绩总分!A26:M56,MATCH("本周得分",本周成绩总分!$1:$1,0))</f>
        <v>76.485714285714295</v>
      </c>
      <c r="K9" s="4">
        <f t="shared" ca="1" si="0"/>
        <v>454.32017982017976</v>
      </c>
      <c r="L9" s="4">
        <f t="shared" ca="1" si="1"/>
        <v>93.451467912656227</v>
      </c>
      <c r="M9" s="4">
        <f t="shared" ca="1" si="2"/>
        <v>91.814334890820263</v>
      </c>
    </row>
    <row r="10" spans="1:13" x14ac:dyDescent="0.25">
      <c r="A10" t="s">
        <v>41</v>
      </c>
      <c r="B10" s="4">
        <v>-7</v>
      </c>
      <c r="C10" s="4">
        <v>82</v>
      </c>
      <c r="D10" s="4">
        <v>-7</v>
      </c>
      <c r="E10" s="4">
        <v>9.8727272727272748</v>
      </c>
      <c r="F10" s="4">
        <v>42.446153846153848</v>
      </c>
      <c r="G10" s="4">
        <v>96.6</v>
      </c>
      <c r="H10" s="4">
        <v>70.599999999999994</v>
      </c>
      <c r="I10" s="4">
        <v>74.599999999999994</v>
      </c>
      <c r="J10" s="4">
        <f ca="1">VLOOKUP(INDIRECT("R"&amp;ROW()&amp;"C1",),本周成绩总分!A15:M45,MATCH("本周得分",本周成绩总分!$1:$1,0))</f>
        <v>88.314285714285717</v>
      </c>
      <c r="K10" s="4">
        <f t="shared" ca="1" si="0"/>
        <v>450.43316683316687</v>
      </c>
      <c r="L10" s="4">
        <f t="shared" ca="1" si="1"/>
        <v>93.150763662359168</v>
      </c>
      <c r="M10" s="4">
        <f t="shared" ca="1" si="2"/>
        <v>91.438454577948946</v>
      </c>
    </row>
    <row r="11" spans="1:13" x14ac:dyDescent="0.25">
      <c r="A11" t="s">
        <v>37</v>
      </c>
      <c r="B11" s="4">
        <v>-10</v>
      </c>
      <c r="C11" s="4">
        <v>86</v>
      </c>
      <c r="D11" s="4">
        <v>94.066666666666663</v>
      </c>
      <c r="E11" s="4">
        <v>-22.6</v>
      </c>
      <c r="F11" s="4">
        <v>75.684615384615398</v>
      </c>
      <c r="G11" s="4">
        <v>83.733333333333348</v>
      </c>
      <c r="H11" s="4">
        <v>4.8571428571428612</v>
      </c>
      <c r="I11" s="4">
        <v>50.61904761904762</v>
      </c>
      <c r="J11" s="4">
        <f ca="1">VLOOKUP(INDIRECT("R"&amp;ROW()&amp;"C1",),本周成绩总分!A10:M40,MATCH("本周得分",本周成绩总分!$1:$1,0))</f>
        <v>69.885714285714286</v>
      </c>
      <c r="K11" s="4">
        <f t="shared" ca="1" si="0"/>
        <v>432.24652014652014</v>
      </c>
      <c r="L11" s="4">
        <f t="shared" ca="1" si="1"/>
        <v>91.743821628566735</v>
      </c>
      <c r="M11" s="4">
        <f t="shared" ca="1" si="2"/>
        <v>89.679777035708426</v>
      </c>
    </row>
    <row r="12" spans="1:13" x14ac:dyDescent="0.25">
      <c r="A12" t="s">
        <v>55</v>
      </c>
      <c r="B12" s="4">
        <v>88</v>
      </c>
      <c r="C12" s="4">
        <v>54</v>
      </c>
      <c r="D12" s="4">
        <v>70</v>
      </c>
      <c r="E12" s="4">
        <v>-28.25454545454545</v>
      </c>
      <c r="F12" s="4">
        <v>25.261538461538461</v>
      </c>
      <c r="G12" s="4">
        <v>-13.333333333333336</v>
      </c>
      <c r="H12" s="4">
        <v>58.8</v>
      </c>
      <c r="I12" s="4">
        <v>69.400000000000006</v>
      </c>
      <c r="J12" s="4">
        <f ca="1">VLOOKUP(INDIRECT("R"&amp;ROW()&amp;"C1",),本周成绩总分!A14:M44,MATCH("本周得分",本周成绩总分!$1:$1,0))</f>
        <v>76.828571428571436</v>
      </c>
      <c r="K12" s="4">
        <f t="shared" ca="1" si="0"/>
        <v>400.70223110223105</v>
      </c>
      <c r="L12" s="4">
        <f t="shared" ca="1" si="1"/>
        <v>89.303515455186556</v>
      </c>
      <c r="M12" s="4">
        <f t="shared" ca="1" si="2"/>
        <v>86.629394318983188</v>
      </c>
    </row>
    <row r="13" spans="1:13" x14ac:dyDescent="0.25">
      <c r="A13" t="s">
        <v>46</v>
      </c>
      <c r="B13" s="4">
        <v>68</v>
      </c>
      <c r="C13" s="4">
        <v>76</v>
      </c>
      <c r="D13" s="4">
        <v>83.666666666666671</v>
      </c>
      <c r="E13" s="4">
        <v>18.74545454545455</v>
      </c>
      <c r="F13" s="4">
        <v>-5.4230769230769198</v>
      </c>
      <c r="G13" s="4">
        <v>56.533333333333339</v>
      </c>
      <c r="H13" s="4">
        <v>13.27428571428571</v>
      </c>
      <c r="I13" s="4">
        <v>40.047619047619051</v>
      </c>
      <c r="J13" s="4">
        <f ca="1">VLOOKUP(INDIRECT("R"&amp;ROW()&amp;"C1",),本周成绩总分!A20:M50,MATCH("本周得分",本周成绩总分!$1:$1,0))</f>
        <v>43.285714285714285</v>
      </c>
      <c r="K13" s="4">
        <f t="shared" ca="1" si="0"/>
        <v>394.12999666999673</v>
      </c>
      <c r="L13" s="4">
        <f t="shared" ca="1" si="1"/>
        <v>88.795079071175337</v>
      </c>
      <c r="M13" s="4">
        <f t="shared" ca="1" si="2"/>
        <v>85.993848838969157</v>
      </c>
    </row>
    <row r="14" spans="1:13" x14ac:dyDescent="0.25">
      <c r="A14" t="s">
        <v>31</v>
      </c>
      <c r="B14" s="4">
        <v>65</v>
      </c>
      <c r="C14" s="4">
        <v>68</v>
      </c>
      <c r="D14" s="4">
        <v>49.4</v>
      </c>
      <c r="E14" s="4">
        <v>19.145454545454548</v>
      </c>
      <c r="F14" s="4">
        <v>2.2461538461538453</v>
      </c>
      <c r="G14" s="4">
        <v>55.933333333333337</v>
      </c>
      <c r="H14" s="4">
        <v>3.9142857142857181</v>
      </c>
      <c r="I14" s="4">
        <v>49.547619047619051</v>
      </c>
      <c r="J14" s="4">
        <f ca="1">VLOOKUP(INDIRECT("R"&amp;ROW()&amp;"C1",),本周成绩总分!A4:M34,MATCH("本周得分",本周成绩总分!$1:$1,0))</f>
        <v>72.285714285714278</v>
      </c>
      <c r="K14" s="4">
        <f t="shared" ca="1" si="0"/>
        <v>385.47256077256077</v>
      </c>
      <c r="L14" s="4">
        <f t="shared" ca="1" si="1"/>
        <v>88.125328859449411</v>
      </c>
      <c r="M14" s="4">
        <f t="shared" ca="1" si="2"/>
        <v>85.156661074311771</v>
      </c>
    </row>
    <row r="15" spans="1:13" x14ac:dyDescent="0.25">
      <c r="A15" t="s">
        <v>44</v>
      </c>
      <c r="B15" s="4">
        <v>84</v>
      </c>
      <c r="C15" s="4">
        <v>44</v>
      </c>
      <c r="D15" s="4">
        <v>6.533333333333335</v>
      </c>
      <c r="E15" s="4">
        <v>-48.8</v>
      </c>
      <c r="F15" s="4">
        <v>-42.646153846153837</v>
      </c>
      <c r="G15" s="4">
        <v>59.6</v>
      </c>
      <c r="H15" s="4">
        <v>74.285714285714278</v>
      </c>
      <c r="I15" s="4">
        <v>61.189523809523813</v>
      </c>
      <c r="J15" s="4">
        <f ca="1">VLOOKUP(INDIRECT("R"&amp;ROW()&amp;"C1",),本周成绩总分!A18:M48,MATCH("本周得分",本周成绩总分!$1:$1,0))</f>
        <v>81.94285714285715</v>
      </c>
      <c r="K15" s="4">
        <f t="shared" ca="1" si="0"/>
        <v>320.10527472527474</v>
      </c>
      <c r="L15" s="4">
        <f t="shared" ca="1" si="1"/>
        <v>83.068432777425357</v>
      </c>
      <c r="M15" s="4">
        <f t="shared" ca="1" si="2"/>
        <v>78.835540971781697</v>
      </c>
    </row>
    <row r="16" spans="1:13" x14ac:dyDescent="0.25">
      <c r="A16" t="s">
        <v>39</v>
      </c>
      <c r="B16" s="4">
        <v>10</v>
      </c>
      <c r="C16" s="4">
        <v>78</v>
      </c>
      <c r="D16" s="4">
        <v>48.533333333333339</v>
      </c>
      <c r="E16" s="4">
        <v>-29.25454545454545</v>
      </c>
      <c r="F16" s="4">
        <v>-34.569230769230771</v>
      </c>
      <c r="G16" s="4">
        <v>73.866666666666674</v>
      </c>
      <c r="H16" s="4">
        <v>39.4</v>
      </c>
      <c r="I16" s="4">
        <v>47.38095238095238</v>
      </c>
      <c r="J16" s="4">
        <f ca="1">VLOOKUP(INDIRECT("R"&amp;ROW()&amp;"C1",),本周成绩总分!A12:M42,MATCH("本周得分",本周成绩总分!$1:$1,0))</f>
        <v>82.414285714285711</v>
      </c>
      <c r="K16" s="4">
        <f t="shared" ca="1" si="0"/>
        <v>315.7714618714619</v>
      </c>
      <c r="L16" s="4">
        <f t="shared" ca="1" si="1"/>
        <v>82.733163523247981</v>
      </c>
      <c r="M16" s="4">
        <f t="shared" ca="1" si="2"/>
        <v>78.416454404059991</v>
      </c>
    </row>
    <row r="17" spans="1:13" x14ac:dyDescent="0.25">
      <c r="A17" t="s">
        <v>33</v>
      </c>
      <c r="B17" s="4">
        <v>36</v>
      </c>
      <c r="C17" s="4">
        <v>82</v>
      </c>
      <c r="D17" s="4">
        <v>7.7333333333333325</v>
      </c>
      <c r="E17" s="4">
        <v>2.545454545454545</v>
      </c>
      <c r="F17" s="4">
        <v>19.153846153846153</v>
      </c>
      <c r="G17" s="4">
        <v>45.333333333333336</v>
      </c>
      <c r="H17" s="4">
        <v>-17.642857142857139</v>
      </c>
      <c r="I17" s="4">
        <v>50.61904761904762</v>
      </c>
      <c r="J17" s="4">
        <f ca="1">VLOOKUP(INDIRECT("R"&amp;ROW()&amp;"C1",),本周成绩总分!A6:M36,MATCH("本周得分",本周成绩总分!$1:$1,0))</f>
        <v>72.685714285714283</v>
      </c>
      <c r="K17" s="4">
        <f t="shared" ca="1" si="0"/>
        <v>298.42787212787215</v>
      </c>
      <c r="L17" s="4">
        <f t="shared" ca="1" si="1"/>
        <v>81.39144144289196</v>
      </c>
      <c r="M17" s="4">
        <f t="shared" ca="1" si="2"/>
        <v>76.739301803614964</v>
      </c>
    </row>
    <row r="18" spans="1:13" x14ac:dyDescent="0.25">
      <c r="A18" t="s">
        <v>51</v>
      </c>
      <c r="B18" s="4">
        <v>55</v>
      </c>
      <c r="C18" s="4">
        <v>50</v>
      </c>
      <c r="D18" s="4">
        <v>-11.4</v>
      </c>
      <c r="E18" s="4">
        <v>-49.4</v>
      </c>
      <c r="F18" s="4">
        <v>-43.246153846153838</v>
      </c>
      <c r="G18" s="4">
        <v>75.666666666666657</v>
      </c>
      <c r="H18" s="4">
        <v>77.285714285714278</v>
      </c>
      <c r="I18" s="4">
        <v>62.509523809523813</v>
      </c>
      <c r="J18" s="4">
        <f ca="1">VLOOKUP(INDIRECT("R"&amp;ROW()&amp;"C1",),本周成绩总分!A25:M55,MATCH("本周得分",本周成绩总分!$1:$1,0))</f>
        <v>87.382857142857148</v>
      </c>
      <c r="K18" s="4">
        <f t="shared" ca="1" si="0"/>
        <v>303.79860805860807</v>
      </c>
      <c r="L18" s="4">
        <f t="shared" ca="1" si="1"/>
        <v>81.806928380288724</v>
      </c>
      <c r="M18" s="4">
        <f t="shared" ca="1" si="2"/>
        <v>77.258660475360912</v>
      </c>
    </row>
    <row r="19" spans="1:13" x14ac:dyDescent="0.25">
      <c r="A19" t="s">
        <v>30</v>
      </c>
      <c r="B19" s="4">
        <v>45</v>
      </c>
      <c r="C19" s="4">
        <v>56</v>
      </c>
      <c r="D19" s="4">
        <v>8.8666666666666707</v>
      </c>
      <c r="E19" s="4">
        <v>-2.6</v>
      </c>
      <c r="F19" s="4">
        <v>-21.8</v>
      </c>
      <c r="G19" s="4">
        <v>54.733333333333334</v>
      </c>
      <c r="H19" s="4">
        <v>33.085714285714282</v>
      </c>
      <c r="I19" s="4">
        <v>17.109523809523807</v>
      </c>
      <c r="J19" s="4">
        <f ca="1">VLOOKUP(INDIRECT("R"&amp;ROW()&amp;"C1",),本周成绩总分!A3:M33,MATCH("本周得分",本周成绩总分!$1:$1,0))</f>
        <v>91.062857142857141</v>
      </c>
      <c r="K19" s="4">
        <f t="shared" ca="1" si="0"/>
        <v>281.45809523809527</v>
      </c>
      <c r="L19" s="4">
        <f t="shared" ca="1" si="1"/>
        <v>80.07863799860246</v>
      </c>
      <c r="M19" s="4">
        <f t="shared" ca="1" si="2"/>
        <v>75.098297498253061</v>
      </c>
    </row>
    <row r="20" spans="1:13" x14ac:dyDescent="0.25">
      <c r="A20" t="s">
        <v>34</v>
      </c>
      <c r="B20" s="4">
        <v>38</v>
      </c>
      <c r="C20" s="4">
        <v>80</v>
      </c>
      <c r="D20" s="4">
        <v>13.4</v>
      </c>
      <c r="E20" s="4">
        <v>-50.6</v>
      </c>
      <c r="F20" s="4">
        <v>-44.446153846153834</v>
      </c>
      <c r="G20" s="4">
        <v>65.400000000000006</v>
      </c>
      <c r="H20" s="4">
        <v>38.799999999999997</v>
      </c>
      <c r="I20" s="4">
        <v>46.88095238095238</v>
      </c>
      <c r="J20" s="4">
        <f ca="1">VLOOKUP(INDIRECT("R"&amp;ROW()&amp;"C1",),本周成绩总分!A7:M37,MATCH("本周得分",本周成绩总分!$1:$1,0))</f>
        <v>88.114285714285714</v>
      </c>
      <c r="K20" s="4">
        <f t="shared" ca="1" si="0"/>
        <v>275.54908424908427</v>
      </c>
      <c r="L20" s="4">
        <f t="shared" ca="1" si="1"/>
        <v>79.621509420595544</v>
      </c>
      <c r="M20" s="4">
        <f t="shared" ca="1" si="2"/>
        <v>74.526886775744416</v>
      </c>
    </row>
    <row r="21" spans="1:13" x14ac:dyDescent="0.25">
      <c r="A21" t="s">
        <v>45</v>
      </c>
      <c r="B21" s="4">
        <v>56</v>
      </c>
      <c r="C21" s="4">
        <v>58</v>
      </c>
      <c r="D21" s="4">
        <v>65.066666666666663</v>
      </c>
      <c r="E21" s="4">
        <v>-40.4</v>
      </c>
      <c r="F21" s="4">
        <v>27.661538461538466</v>
      </c>
      <c r="G21" s="4">
        <v>-27.6</v>
      </c>
      <c r="H21" s="4">
        <v>1.2</v>
      </c>
      <c r="I21" s="4">
        <v>46.38095238095238</v>
      </c>
      <c r="J21" s="4">
        <f ca="1">VLOOKUP(INDIRECT("R"&amp;ROW()&amp;"C1",),本周成绩总分!A19:M49,MATCH("本周得分",本周成绩总分!$1:$1,0))</f>
        <v>84.714285714285722</v>
      </c>
      <c r="K21" s="4">
        <f t="shared" ca="1" si="0"/>
        <v>271.02344322344322</v>
      </c>
      <c r="L21" s="4">
        <f t="shared" ca="1" si="1"/>
        <v>79.271400095960956</v>
      </c>
      <c r="M21" s="4">
        <f t="shared" ca="1" si="2"/>
        <v>74.089250119951188</v>
      </c>
    </row>
    <row r="22" spans="1:13" x14ac:dyDescent="0.25">
      <c r="A22" t="s">
        <v>43</v>
      </c>
      <c r="B22" s="4">
        <v>80</v>
      </c>
      <c r="C22" s="4">
        <v>52</v>
      </c>
      <c r="D22" s="4">
        <v>-9.4</v>
      </c>
      <c r="E22" s="4">
        <v>-49.4</v>
      </c>
      <c r="F22" s="4">
        <v>-43.861538461538451</v>
      </c>
      <c r="G22" s="4">
        <v>39.933333333333337</v>
      </c>
      <c r="H22" s="4">
        <v>39.4</v>
      </c>
      <c r="I22" s="4">
        <v>60</v>
      </c>
      <c r="J22" s="4">
        <f ca="1">VLOOKUP(INDIRECT("R"&amp;ROW()&amp;"C1",),本周成绩总分!A17:M47,MATCH("本周得分",本周成绩总分!$1:$1,0))</f>
        <v>76.468571428571423</v>
      </c>
      <c r="K22" s="4">
        <f t="shared" ca="1" si="0"/>
        <v>245.14036630036628</v>
      </c>
      <c r="L22" s="4">
        <f t="shared" ca="1" si="1"/>
        <v>77.269052466164112</v>
      </c>
      <c r="M22" s="4">
        <f t="shared" ca="1" si="2"/>
        <v>71.586315582705126</v>
      </c>
    </row>
    <row r="23" spans="1:13" x14ac:dyDescent="0.25">
      <c r="A23" t="s">
        <v>36</v>
      </c>
      <c r="B23" s="4">
        <v>40</v>
      </c>
      <c r="C23" s="4">
        <v>74</v>
      </c>
      <c r="D23" s="4">
        <v>35.6</v>
      </c>
      <c r="E23" s="4">
        <v>-3.2</v>
      </c>
      <c r="F23" s="4">
        <v>-22.4</v>
      </c>
      <c r="G23" s="4">
        <v>54.133333333333333</v>
      </c>
      <c r="H23" s="4">
        <v>-15.165714285714287</v>
      </c>
      <c r="I23" s="4">
        <v>5.0476190476190474</v>
      </c>
      <c r="J23" s="4">
        <f ca="1">VLOOKUP(INDIRECT("R"&amp;ROW()&amp;"C1",),本周成绩总分!A9:M39,MATCH("本周得分",本周成绩总分!$1:$1,0))</f>
        <v>54.385714285714286</v>
      </c>
      <c r="K23" s="4">
        <f t="shared" ca="1" si="0"/>
        <v>222.40095238095239</v>
      </c>
      <c r="L23" s="4">
        <f t="shared" ca="1" si="1"/>
        <v>75.509902589979475</v>
      </c>
      <c r="M23" s="4">
        <f t="shared" ca="1" si="2"/>
        <v>69.387378237474351</v>
      </c>
    </row>
    <row r="24" spans="1:13" x14ac:dyDescent="0.25">
      <c r="A24" t="s">
        <v>48</v>
      </c>
      <c r="B24" s="4">
        <v>54</v>
      </c>
      <c r="C24" s="4">
        <v>0</v>
      </c>
      <c r="D24" s="4">
        <v>-12.6</v>
      </c>
      <c r="E24" s="4">
        <v>-50.6</v>
      </c>
      <c r="F24" s="4">
        <v>-50.6</v>
      </c>
      <c r="G24" s="4">
        <v>61.13333333333334</v>
      </c>
      <c r="H24" s="4">
        <v>32.485714285714288</v>
      </c>
      <c r="I24" s="4">
        <v>18.429523809523808</v>
      </c>
      <c r="J24" s="4">
        <f ca="1">VLOOKUP(INDIRECT("R"&amp;ROW()&amp;"C1",),本周成绩总分!A22:M52,MATCH("本周得分",本周成绩总分!$1:$1,0))</f>
        <v>52.582857142857151</v>
      </c>
      <c r="K24" s="4">
        <f t="shared" ca="1" si="0"/>
        <v>104.83142857142857</v>
      </c>
      <c r="L24" s="4">
        <f t="shared" ca="1" si="1"/>
        <v>66.414575244008063</v>
      </c>
      <c r="M24" s="4">
        <f t="shared" ca="1" si="2"/>
        <v>58.018219055010093</v>
      </c>
    </row>
    <row r="25" spans="1:13" x14ac:dyDescent="0.25">
      <c r="A25" t="s">
        <v>40</v>
      </c>
      <c r="B25" s="4">
        <v>-19</v>
      </c>
      <c r="C25" s="4">
        <v>20</v>
      </c>
      <c r="D25" s="4">
        <v>11.733333333333331</v>
      </c>
      <c r="E25" s="4">
        <v>-59.963636363636361</v>
      </c>
      <c r="F25" s="4">
        <v>20.492307692307691</v>
      </c>
      <c r="G25" s="4">
        <v>47.733333333333334</v>
      </c>
      <c r="H25" s="4">
        <v>-13.142857142857139</v>
      </c>
      <c r="I25" s="4">
        <v>12.61904761904762</v>
      </c>
      <c r="J25" s="4">
        <f ca="1">VLOOKUP(INDIRECT("R"&amp;ROW()&amp;"C1",),本周成绩总分!A13:M43,MATCH("本周得分",本周成绩总分!$1:$1,0))</f>
        <v>72.085714285714289</v>
      </c>
      <c r="K25" s="4">
        <f t="shared" ca="1" si="0"/>
        <v>92.557242757242761</v>
      </c>
      <c r="L25" s="4">
        <f t="shared" ca="1" si="1"/>
        <v>65.46502867557794</v>
      </c>
      <c r="M25" s="4">
        <f t="shared" ca="1" si="2"/>
        <v>56.831285844472418</v>
      </c>
    </row>
    <row r="26" spans="1:13" x14ac:dyDescent="0.25">
      <c r="A26" t="s">
        <v>47</v>
      </c>
      <c r="B26" s="4">
        <v>-16</v>
      </c>
      <c r="C26" s="4">
        <v>-40</v>
      </c>
      <c r="D26" s="4">
        <v>27.466666666666665</v>
      </c>
      <c r="E26" s="4">
        <v>-11.2</v>
      </c>
      <c r="F26" s="4">
        <v>20.8</v>
      </c>
      <c r="G26" s="4">
        <v>62.133333333333333</v>
      </c>
      <c r="H26" s="4">
        <v>-19.365714285714287</v>
      </c>
      <c r="I26" s="4">
        <v>4.5476190476190474</v>
      </c>
      <c r="J26" s="4">
        <f ca="1">VLOOKUP(INDIRECT("R"&amp;ROW()&amp;"C1",),本周成绩总分!A21:M51,MATCH("本周得分",本周成绩总分!$1:$1,0))</f>
        <v>59.585714285714289</v>
      </c>
      <c r="K26" s="4">
        <f t="shared" ca="1" si="0"/>
        <v>87.967619047619053</v>
      </c>
      <c r="L26" s="4">
        <f t="shared" ca="1" si="1"/>
        <v>65.109969569431598</v>
      </c>
      <c r="M26" s="4">
        <f t="shared" ca="1" si="2"/>
        <v>56.387461961789512</v>
      </c>
    </row>
    <row r="27" spans="1:13" x14ac:dyDescent="0.25">
      <c r="A27" t="s">
        <v>42</v>
      </c>
      <c r="B27" s="4">
        <v>-38</v>
      </c>
      <c r="C27" s="4">
        <v>-68</v>
      </c>
      <c r="D27" s="4">
        <v>-8.1999999999999993</v>
      </c>
      <c r="E27" s="4">
        <v>1.4000000000000057</v>
      </c>
      <c r="F27" s="4">
        <v>23.4</v>
      </c>
      <c r="G27" s="4">
        <v>55.4</v>
      </c>
      <c r="H27" s="4">
        <v>31.2</v>
      </c>
      <c r="I27" s="4">
        <v>33.4</v>
      </c>
      <c r="J27" s="4">
        <f ca="1">VLOOKUP(INDIRECT("R"&amp;ROW()&amp;"C1",),本周成绩总分!A16:M46,MATCH("本周得分",本周成绩总分!$1:$1,0))</f>
        <v>38.914285714285711</v>
      </c>
      <c r="K27" s="4">
        <f t="shared" ca="1" si="0"/>
        <v>69.514285714285705</v>
      </c>
      <c r="L27" s="4">
        <f t="shared" ca="1" si="1"/>
        <v>63.68239631870626</v>
      </c>
      <c r="M27" s="4">
        <f t="shared" ca="1" si="2"/>
        <v>54.602995398382831</v>
      </c>
    </row>
    <row r="28" spans="1:13" x14ac:dyDescent="0.25">
      <c r="A28" t="s">
        <v>49</v>
      </c>
      <c r="B28" s="4">
        <v>-70</v>
      </c>
      <c r="C28" s="4">
        <v>-60</v>
      </c>
      <c r="D28" s="4">
        <v>-7.7333333333333378</v>
      </c>
      <c r="E28" s="4">
        <v>-52.763636363636365</v>
      </c>
      <c r="F28" s="4">
        <v>21.538461538461537</v>
      </c>
      <c r="G28" s="4">
        <v>71.599999999999994</v>
      </c>
      <c r="H28" s="4">
        <v>16.914285714285715</v>
      </c>
      <c r="I28" s="4">
        <v>59.047619047619051</v>
      </c>
      <c r="J28" s="4">
        <f ca="1">VLOOKUP(INDIRECT("R"&amp;ROW()&amp;"C1",),本周成绩总分!A23:M53,MATCH("本周得分",本周成绩总分!$1:$1,0))</f>
        <v>67.565714285714279</v>
      </c>
      <c r="K28" s="4">
        <f t="shared" ca="1" si="0"/>
        <v>46.169110889110883</v>
      </c>
      <c r="L28" s="4">
        <f t="shared" ca="1" si="1"/>
        <v>61.876384011231941</v>
      </c>
      <c r="M28" s="4">
        <f t="shared" ca="1" si="2"/>
        <v>52.345480014039921</v>
      </c>
    </row>
    <row r="29" spans="1:13" x14ac:dyDescent="0.25">
      <c r="A29" t="s">
        <v>50</v>
      </c>
      <c r="B29" s="4">
        <v>38</v>
      </c>
      <c r="C29" s="4">
        <v>-100</v>
      </c>
      <c r="D29" s="4">
        <v>-13.2</v>
      </c>
      <c r="E29" s="4">
        <v>-51.2</v>
      </c>
      <c r="F29" s="4">
        <v>-51.2</v>
      </c>
      <c r="G29" s="4">
        <v>47.2</v>
      </c>
      <c r="H29" s="4">
        <v>28.8</v>
      </c>
      <c r="I29" s="4">
        <v>42.8</v>
      </c>
      <c r="J29" s="4">
        <f ca="1">VLOOKUP(INDIRECT("R"&amp;ROW()&amp;"C1",),本周成绩总分!A24:M54,MATCH("本周得分",本周成绩总分!$1:$1,0))</f>
        <v>80.714285714285722</v>
      </c>
      <c r="K29" s="4">
        <f t="shared" ca="1" si="0"/>
        <v>21.914285714285683</v>
      </c>
      <c r="L29" s="4">
        <f t="shared" ca="1" si="1"/>
        <v>59.999999999999993</v>
      </c>
      <c r="M29" s="4">
        <f t="shared" ca="1" si="2"/>
        <v>50</v>
      </c>
    </row>
  </sheetData>
  <phoneticPr fontId="2" type="noConversion"/>
  <hyperlinks>
    <hyperlink ref="A20" r:id="rId1" display="http://www.cnblogs.com/huloveIT/" xr:uid="{00000000-0004-0000-0700-000000000000}"/>
    <hyperlink ref="A16" r:id="rId2" display="http://www.cnblogs.com/linliaimeili/" xr:uid="{00000000-0004-0000-0700-000001000000}"/>
    <hyperlink ref="A14" r:id="rId3" display="http://www.cnblogs.com/gongcr/" xr:uid="{00000000-0004-0000-0700-000002000000}"/>
    <hyperlink ref="A15" r:id="rId4" display="https://www.cnblogs.com/handsomemanwhb/" xr:uid="{00000000-0004-0000-0700-000003000000}"/>
    <hyperlink ref="A6" r:id="rId5" display="https://www.cnblogs.com/jx8zjs/" xr:uid="{00000000-0004-0000-0700-000004000000}"/>
    <hyperlink ref="A17" r:id="rId6" display="https://www.cnblogs.com/brilliant2016/" xr:uid="{00000000-0004-0000-0700-000005000000}"/>
    <hyperlink ref="A13" r:id="rId7" display="http://www.cnblogs.com/Boxer1994/" xr:uid="{00000000-0004-0000-0700-000006000000}"/>
    <hyperlink ref="A4" r:id="rId8" display="http://www.cnblogs.com/li-yuhuan/" xr:uid="{00000000-0004-0000-0700-000007000000}"/>
    <hyperlink ref="A23" r:id="rId9" display="http://www.cnblogs.com/liqiao085/" xr:uid="{00000000-0004-0000-0700-000008000000}"/>
    <hyperlink ref="A19" r:id="rId10" display="http://www.cnblogs.com/qianhuihui/" xr:uid="{00000000-0004-0000-0700-000009000000}"/>
    <hyperlink ref="A28" r:id="rId11" display="http://www.cnblogs.com/YangXiaomoo/" xr:uid="{00000000-0004-0000-0700-00000A000000}"/>
    <hyperlink ref="A7" r:id="rId12" display="https://www.cnblogs.com/regretless/" xr:uid="{00000000-0004-0000-0700-00000B000000}"/>
    <hyperlink ref="A25" r:id="rId13" display="http://www.cnblogs.com/lffang/" xr:uid="{00000000-0004-0000-0700-00000C000000}"/>
    <hyperlink ref="A29" r:id="rId14" display="http://www.cnblogs.com/yangyuning/" xr:uid="{00000000-0004-0000-0700-00000D000000}"/>
    <hyperlink ref="A21" r:id="rId15" display="http://www.cnblogs.com/wangsen123/" xr:uid="{00000000-0004-0000-0700-00000E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"/>
  <sheetViews>
    <sheetView tabSelected="1" workbookViewId="0" xr3:uid="{44B22561-5205-5C8A-B808-2C70100D228F}">
      <selection activeCell="K3" sqref="K3"/>
    </sheetView>
  </sheetViews>
  <sheetFormatPr defaultRowHeight="17.25" x14ac:dyDescent="0.25"/>
  <cols>
    <col min="2" max="2" width="9.109375" bestFit="1" customWidth="1"/>
    <col min="3" max="3" width="9.44140625" bestFit="1" customWidth="1"/>
    <col min="4" max="13" width="9.109375" bestFit="1" customWidth="1"/>
  </cols>
  <sheetData>
    <row r="1" spans="1:13" x14ac:dyDescent="0.25">
      <c r="B1" s="5">
        <v>20160901</v>
      </c>
      <c r="C1" s="5">
        <v>20160908</v>
      </c>
      <c r="D1" s="7">
        <v>20160922</v>
      </c>
      <c r="E1" s="6">
        <v>20160929</v>
      </c>
      <c r="F1" s="6">
        <v>20161013</v>
      </c>
      <c r="G1" s="6">
        <v>20161020</v>
      </c>
      <c r="H1" s="6">
        <v>20161027</v>
      </c>
      <c r="I1" s="6">
        <v>20161103</v>
      </c>
      <c r="J1" s="6">
        <v>20161110</v>
      </c>
      <c r="K1" s="5" t="s">
        <v>56</v>
      </c>
    </row>
    <row r="2" spans="1:13" x14ac:dyDescent="0.25">
      <c r="B2" s="5"/>
      <c r="C2" s="5"/>
      <c r="D2" s="7" t="s">
        <v>114</v>
      </c>
      <c r="E2" s="6" t="s">
        <v>115</v>
      </c>
      <c r="F2" s="6" t="s">
        <v>116</v>
      </c>
      <c r="G2" s="6" t="s">
        <v>117</v>
      </c>
      <c r="H2" s="6" t="s">
        <v>118</v>
      </c>
      <c r="I2" s="6" t="s">
        <v>119</v>
      </c>
      <c r="J2" s="6" t="s">
        <v>120</v>
      </c>
      <c r="K2" s="5"/>
    </row>
    <row r="3" spans="1:13" x14ac:dyDescent="0.25">
      <c r="A3" t="s">
        <v>32</v>
      </c>
      <c r="B3" s="4">
        <v>-40</v>
      </c>
      <c r="C3" s="4">
        <v>36</v>
      </c>
      <c r="D3" s="4">
        <v>8.8000000000000007</v>
      </c>
      <c r="E3" s="4">
        <v>-46.2</v>
      </c>
      <c r="F3" s="4">
        <v>-46.2</v>
      </c>
      <c r="G3" s="4">
        <v>24.8</v>
      </c>
      <c r="H3" s="4">
        <v>-16.142857142857139</v>
      </c>
      <c r="I3" s="4">
        <v>3.6190476190476204</v>
      </c>
      <c r="J3" s="4">
        <f ca="1">VLOOKUP(INDIRECT("R"&amp;ROW()&amp;"C1",),本周成绩总分!A:M,MATCH("本周得分",本周成绩总分!$1:$1,0))</f>
        <v>32.285714285714285</v>
      </c>
      <c r="K3" s="4">
        <f ca="1">SUM(B3:J3)</f>
        <v>-43.038095238095245</v>
      </c>
      <c r="L3" s="4"/>
      <c r="M3" s="4"/>
    </row>
    <row r="4" spans="1:13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phoneticPr fontId="2" type="noConversion"/>
  <hyperlinks>
    <hyperlink ref="A3" r:id="rId1" display="http://www.cnblogs.com/gonglij/" xr:uid="{00000000-0004-0000-0800-00000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个人作业</vt:lpstr>
      <vt:lpstr>结对</vt:lpstr>
      <vt:lpstr>小组</vt:lpstr>
      <vt:lpstr>组员归属</vt:lpstr>
      <vt:lpstr>本周成绩总分</vt:lpstr>
      <vt:lpstr>数周累积</vt:lpstr>
      <vt:lpstr>数周排序</vt:lpstr>
      <vt:lpstr>数周排序-去除负分</vt:lpstr>
      <vt:lpstr>数周累积负分</vt:lpstr>
      <vt:lpstr>姓名排序-备用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杨贵福</dc:creator>
  <cp:lastModifiedBy>X</cp:lastModifiedBy>
  <dcterms:created xsi:type="dcterms:W3CDTF">2016-10-03T05:09:39Z</dcterms:created>
  <dcterms:modified xsi:type="dcterms:W3CDTF">2016-11-24T08:50:30Z</dcterms:modified>
</cp:coreProperties>
</file>