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hidePivotFieldList="1" defaultThemeVersion="166925"/>
  <mc:AlternateContent xmlns:mc="http://schemas.openxmlformats.org/markup-compatibility/2006">
    <mc:Choice Requires="x15">
      <x15ac:absPath xmlns:x15ac="http://schemas.microsoft.com/office/spreadsheetml/2010/11/ac" url="/Users/alisalimbu/Downloads/"/>
    </mc:Choice>
  </mc:AlternateContent>
  <xr:revisionPtr revIDLastSave="0" documentId="13_ncr:1_{C684ED2B-382A-BA42-98C5-F0ECBFC9DED9}" xr6:coauthVersionLast="47" xr6:coauthVersionMax="47" xr10:uidLastSave="{00000000-0000-0000-0000-000000000000}"/>
  <bookViews>
    <workbookView xWindow="0" yWindow="0" windowWidth="28800" windowHeight="18000" xr2:uid="{00000000-000D-0000-FFFF-FFFF00000000}"/>
  </bookViews>
  <sheets>
    <sheet name="dashboard" sheetId="22" r:id="rId1"/>
    <sheet name="Total sales" sheetId="18" r:id="rId2"/>
    <sheet name="sales by country"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856" i="17"/>
  <c r="F6" i="17"/>
  <c r="O20" i="17"/>
  <c r="O29" i="17"/>
  <c r="O134" i="17"/>
  <c r="O145" i="17"/>
  <c r="O235" i="17"/>
  <c r="O243" i="17"/>
  <c r="O332" i="17"/>
  <c r="O339" i="17"/>
  <c r="O418" i="17"/>
  <c r="O425" i="17"/>
  <c r="O498" i="17"/>
  <c r="O564" i="17"/>
  <c r="O630" i="17"/>
  <c r="O701" i="17"/>
  <c r="O764" i="17"/>
  <c r="O819" i="17"/>
  <c r="O868" i="17"/>
  <c r="O916" i="17"/>
  <c r="O965" i="17"/>
  <c r="M6" i="17"/>
  <c r="M8" i="17"/>
  <c r="M50" i="17"/>
  <c r="M90" i="17"/>
  <c r="M126" i="17"/>
  <c r="M162" i="17"/>
  <c r="M194" i="17"/>
  <c r="M226" i="17"/>
  <c r="M258" i="17"/>
  <c r="M290" i="17"/>
  <c r="M322" i="17"/>
  <c r="M354" i="17"/>
  <c r="M386" i="17"/>
  <c r="M418" i="17"/>
  <c r="M450" i="17"/>
  <c r="M482" i="17"/>
  <c r="M514" i="17"/>
  <c r="M594" i="17"/>
  <c r="M644" i="17"/>
  <c r="M722" i="17"/>
  <c r="M812" i="17"/>
  <c r="M828" i="17"/>
  <c r="M856" i="17"/>
  <c r="M870" i="17"/>
  <c r="M906" i="17"/>
  <c r="M920" i="17"/>
  <c r="M934" i="17"/>
  <c r="M970" i="17"/>
  <c r="M980"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<sst xmlns="http://schemas.openxmlformats.org/spreadsheetml/2006/main" count="11128" uniqueCount="6217">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</sst>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xf numFmtId="169" fontId="0" fillId="0" borderId="0" xfId="0" applyNumberFormat="1"/>
  </cellXfs>
  <cellStyles count="1">
    <cellStyle name="Normal" xfId="0" builtinId="0"/>
  </cellStyles>
  <dxfs count="38">
    <dxf>
      <font>
        <color theme="0"/>
      </font>
      <border>
        <bottom style="thin">
          <color theme="6"/>
        </bottom>
        <vertical/>
        <horizontal/>
      </border>
    </dxf>
    <dxf>
      <font>
        <color theme="0"/>
      </font>
      <fill>
        <patternFill>
          <bgColor rgb="FF7030A0"/>
        </patternFill>
      </fill>
      <border>
        <left style="thin">
          <color theme="6"/>
        </left>
        <right style="thin">
          <color theme="6"/>
        </right>
        <top style="thin">
          <color theme="6"/>
        </top>
        <bottom style="thin">
          <color theme="6"/>
        </bottom>
        <vertical/>
        <horizontal/>
      </border>
    </dxf>
    <dxf>
      <font>
        <b/>
        <color theme="1"/>
      </font>
      <border>
        <bottom style="thin">
          <color theme="4"/>
        </bottom>
        <vertical/>
        <horizontal/>
      </border>
    </dxf>
    <dxf>
      <font>
        <color theme="0"/>
      </font>
      <fill>
        <patternFill>
          <bgColor rgb="FF7030A0"/>
        </patternFill>
      </fill>
      <border>
        <left style="thin">
          <color theme="4"/>
        </left>
        <right style="thin">
          <color theme="4"/>
        </right>
        <top style="thin">
          <color theme="4"/>
        </top>
        <bottom style="thin">
          <color theme="4"/>
        </bottom>
        <vertical/>
        <horizontal/>
      </border>
    </dxf>
    <dxf>
      <numFmt numFmtId="0" formatCode="General"/>
    </dxf>
    <dxf>
      <fill>
        <patternFill>
          <bgColor rgb="FFFED5FE"/>
        </patternFill>
      </fill>
    </dxf>
    <dxf>
      <fill>
        <patternFill>
          <bgColor rgb="FFFED5FE"/>
        </patternFill>
      </fill>
    </dxf>
    <dxf>
      <font>
        <color theme="0"/>
      </font>
    </dxf>
    <dxf>
      <font>
        <color theme="0"/>
      </font>
    </dxf>
    <dxf>
      <font>
        <color theme="0"/>
      </font>
    </dxf>
    <dxf>
      <font>
        <color theme="0"/>
      </font>
    </dxf>
    <dxf>
      <font>
        <b/>
        <i val="0"/>
        <sz val="11"/>
        <color theme="0" tint="-4.9989318521683403E-2"/>
      </font>
      <border>
        <vertical/>
        <horizontal/>
      </border>
    </dxf>
    <dxf>
      <font>
        <b/>
        <i val="0"/>
        <u val="none"/>
        <color theme="0"/>
      </font>
      <fill>
        <patternFill>
          <bgColor rgb="FF7030A0"/>
        </patternFill>
      </fill>
      <border>
        <left style="thin">
          <color rgb="FF382F94"/>
        </left>
        <right style="thin">
          <color rgb="FF382F94"/>
        </right>
        <top style="thin">
          <color rgb="FF382F94"/>
        </top>
        <bottom style="thin">
          <color rgb="FF382F94"/>
        </bottom>
        <vertical/>
        <horizontal/>
      </border>
    </dxf>
    <dxf>
      <font>
        <color theme="0"/>
      </font>
    </dxf>
    <dxf>
      <font>
        <color theme="0"/>
      </font>
    </dxf>
    <dxf>
      <font>
        <color theme="0"/>
      </font>
    </dxf>
    <dxf>
      <font>
        <color theme="0"/>
      </font>
    </dxf>
    <dxf>
      <font>
        <color theme="0"/>
      </font>
    </dxf>
    <dxf>
      <font>
        <color theme="0"/>
      </font>
      <fill>
        <patternFill>
          <fgColor theme="0"/>
        </patternFill>
      </fill>
    </dxf>
    <dxf>
      <font>
        <color theme="0"/>
      </font>
    </dxf>
    <dxf>
      <font>
        <color theme="0"/>
      </font>
    </dxf>
    <dxf>
      <font>
        <color theme="0"/>
      </font>
    </dxf>
    <dxf>
      <font>
        <color theme="0"/>
      </font>
    </dxf>
    <dxf>
      <font>
        <color theme="0"/>
      </font>
    </dxf>
    <dxf>
      <font>
        <b/>
        <i val="0"/>
        <sz val="11"/>
        <color theme="0"/>
      </font>
      <border>
        <vertical/>
        <horizontal/>
      </border>
    </dxf>
    <dxf>
      <font>
        <b/>
        <i val="0"/>
        <color theme="0"/>
      </font>
      <fill>
        <patternFill>
          <bgColor rgb="FF7030A0"/>
        </patternFill>
      </fill>
      <border diagonalUp="0" diagonalDown="0">
        <left/>
        <right/>
        <top/>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purple attempt" pivot="0" table="0" count="20" xr9:uid="{C36F50C4-75AC-284C-8C0A-D38A9599CEB8}">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Element type="firstHeaderCell" dxfId="16"/>
      <tableStyleElement type="lastHeaderCell" dxfId="15"/>
      <tableStyleElement type="firstTotalCell" dxfId="14"/>
      <tableStyleElement type="lastTotalCell" dxfId="13"/>
    </tableStyle>
    <tableStyle name="purple slicer" pivot="0" table="0" count="10" xr9:uid="{24E3187E-81EE-AC4C-9102-6596222DD905}">
      <tableStyleElement type="wholeTable" dxfId="3"/>
      <tableStyleElement type="headerRow" dxfId="2"/>
    </tableStyle>
    <tableStyle name="purple slicer 2" pivot="0" table="0" count="10" xr9:uid="{766152D0-419A-C249-930D-CA11F0E5BD31}">
      <tableStyleElement type="wholeTable" dxfId="1"/>
      <tableStyleElement type="headerRow" dxfId="0"/>
    </tableStyle>
    <tableStyle name="purple timeline style" pivot="0" table="0" count="15" xr9:uid="{8CE8BAAB-87B3-E04A-A2F1-C506176B3D3F}">
      <tableStyleElement type="wholeTable" dxfId="12"/>
      <tableStyleElement type="headerRow" dxfId="11"/>
      <tableStyleElement type="totalRow" dxfId="10"/>
      <tableStyleElement type="firstRowStripe" dxfId="9"/>
      <tableStyleElement type="firstColumnStripe" dxfId="8"/>
      <tableStyleElement type="firstHeaderCell" dxfId="7"/>
      <tableStyleElement type="firstTotalCell" dxfId="6"/>
      <tableStyleElement type="lastTotalCell" dxfId="5"/>
    </tableStyle>
  </tableStyles>
  <colors>
    <mruColors>
      <color rgb="FF382F94"/>
      <color rgb="FFFED5FE"/>
      <color rgb="FFFCBBFF"/>
      <color rgb="FFBE8CC2"/>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purple 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6" tint="0.39997558519241921"/>
              <bgColor theme="6"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6" tint="0.59999389629810485"/>
              </stop>
              <stop position="1">
                <color theme="6"/>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urple attempt">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dashboard.xlsx]Total sales!PivotTable1</c:name>
    <c:fmtId val="9"/>
  </c:pivotSource>
  <c:chart>
    <c:title>
      <c:tx>
        <c:rich>
          <a:bodyPr rot="0" spcFirstLastPara="1" vertOverflow="ellipsis" vert="horz" wrap="square" anchor="ctr" anchorCtr="1"/>
          <a:lstStyle/>
          <a:p>
            <a:pPr>
              <a:defRPr sz="1400" b="0" i="0" u="none" strike="noStrike" kern="1200" spc="0" baseline="0">
                <a:solidFill>
                  <a:srgbClr val="382F9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82F94"/>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2F9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2F9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2F9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2F9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solidFill>
            <a:round/>
          </a:ln>
          <a:effectLst/>
        </c:spPr>
        <c:marker>
          <c:symbol val="none"/>
        </c:marker>
      </c:pivotFmt>
      <c:pivotFmt>
        <c:idx val="5"/>
        <c:spPr>
          <a:solidFill>
            <a:schemeClr val="accent1"/>
          </a:solidFill>
          <a:ln w="28575" cap="rnd">
            <a:solidFill>
              <a:schemeClr val="accent6"/>
            </a:solidFill>
            <a:round/>
          </a:ln>
          <a:effectLst/>
        </c:spPr>
        <c:marker>
          <c:symbol val="none"/>
        </c:marker>
      </c:pivotFmt>
      <c:pivotFmt>
        <c:idx val="6"/>
        <c:spPr>
          <a:solidFill>
            <a:schemeClr val="accent1"/>
          </a:solidFill>
          <a:ln w="28575" cap="rnd">
            <a:solidFill>
              <a:schemeClr val="accent6"/>
            </a:solidFill>
            <a:round/>
          </a:ln>
          <a:effectLst/>
        </c:spPr>
        <c:marker>
          <c:symbol val="none"/>
        </c:marker>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EF5-BA4C-974A-6210875FC904}"/>
            </c:ext>
          </c:extLst>
        </c:ser>
        <c:ser>
          <c:idx val="1"/>
          <c:order val="1"/>
          <c:tx>
            <c:strRef>
              <c:f>'Total sales'!$D$3:$D$4</c:f>
              <c:strCache>
                <c:ptCount val="1"/>
                <c:pt idx="0">
                  <c:v>Exc</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EF5-BA4C-974A-6210875FC904}"/>
            </c:ext>
          </c:extLst>
        </c:ser>
        <c:ser>
          <c:idx val="2"/>
          <c:order val="2"/>
          <c:tx>
            <c:strRef>
              <c:f>'Total sales'!$E$3:$E$4</c:f>
              <c:strCache>
                <c:ptCount val="1"/>
                <c:pt idx="0">
                  <c:v>Lib</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DEF5-BA4C-974A-6210875FC904}"/>
            </c:ext>
          </c:extLst>
        </c:ser>
        <c:ser>
          <c:idx val="3"/>
          <c:order val="3"/>
          <c:tx>
            <c:strRef>
              <c:f>'Total sales'!$F$3:$F$4</c:f>
              <c:strCache>
                <c:ptCount val="1"/>
                <c:pt idx="0">
                  <c:v>Rob</c:v>
                </c:pt>
              </c:strCache>
            </c:strRef>
          </c:tx>
          <c:spPr>
            <a:ln w="28575" cap="rnd">
              <a:solidFill>
                <a:schemeClr val="accent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DEF5-BA4C-974A-6210875FC904}"/>
            </c:ext>
          </c:extLst>
        </c:ser>
        <c:dLbls>
          <c:showLegendKey val="0"/>
          <c:showVal val="0"/>
          <c:showCatName val="0"/>
          <c:showSerName val="0"/>
          <c:showPercent val="0"/>
          <c:showBubbleSize val="0"/>
        </c:dLbls>
        <c:smooth val="0"/>
        <c:axId val="19956240"/>
        <c:axId val="562964784"/>
      </c:lineChart>
      <c:catAx>
        <c:axId val="1995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F94"/>
                </a:solidFill>
                <a:latin typeface="+mn-lt"/>
                <a:ea typeface="+mn-ea"/>
                <a:cs typeface="+mn-cs"/>
              </a:defRPr>
            </a:pPr>
            <a:endParaRPr lang="en-US"/>
          </a:p>
        </c:txPr>
        <c:crossAx val="562964784"/>
        <c:crosses val="autoZero"/>
        <c:auto val="1"/>
        <c:lblAlgn val="ctr"/>
        <c:lblOffset val="100"/>
        <c:noMultiLvlLbl val="0"/>
      </c:catAx>
      <c:valAx>
        <c:axId val="56296478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82F9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82F9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F94"/>
                </a:solidFill>
                <a:latin typeface="+mn-lt"/>
                <a:ea typeface="+mn-ea"/>
                <a:cs typeface="+mn-cs"/>
              </a:defRPr>
            </a:pPr>
            <a:endParaRPr lang="en-US"/>
          </a:p>
        </c:txPr>
        <c:crossAx val="19956240"/>
        <c:crosses val="autoZero"/>
        <c:crossBetween val="between"/>
      </c:valAx>
      <c:spPr>
        <a:solidFill>
          <a:srgbClr val="FED5F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82F9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D5FE"/>
    </a:solidFill>
    <a:ln w="9525" cap="flat" cmpd="sng" algn="ctr">
      <a:solidFill>
        <a:schemeClr val="tx1">
          <a:lumMod val="15000"/>
          <a:lumOff val="85000"/>
        </a:schemeClr>
      </a:solidFill>
      <a:round/>
    </a:ln>
    <a:effectLst/>
  </c:spPr>
  <c:txPr>
    <a:bodyPr/>
    <a:lstStyle/>
    <a:p>
      <a:pPr>
        <a:defRPr>
          <a:solidFill>
            <a:srgbClr val="382F9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dashboard.xlsx]sales by country!PivotTable1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F94"/>
                </a:solidFill>
              </a:rPr>
              <a:t>Sales</a:t>
            </a:r>
            <a:r>
              <a:rPr lang="en-US" baseline="0">
                <a:solidFill>
                  <a:srgbClr val="382F94"/>
                </a:solidFill>
              </a:rPr>
              <a:t> By Country</a:t>
            </a:r>
            <a:endParaRPr lang="en-US">
              <a:solidFill>
                <a:srgbClr val="382F9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bg1"/>
            </a:solidFill>
          </a:ln>
          <a:effectLst/>
        </c:spPr>
      </c:pivotFmt>
      <c:pivotFmt>
        <c:idx val="2"/>
        <c:spPr>
          <a:solidFill>
            <a:schemeClr val="accent6">
              <a:lumMod val="50000"/>
            </a:schemeClr>
          </a:solidFill>
          <a:ln>
            <a:solidFill>
              <a:schemeClr val="bg1"/>
            </a:solidFill>
          </a:ln>
          <a:effectLst/>
        </c:spPr>
      </c:pivotFmt>
      <c:pivotFmt>
        <c:idx val="3"/>
        <c:spPr>
          <a:solidFill>
            <a:srgbClr val="00B050"/>
          </a:solidFill>
          <a:ln>
            <a:solidFill>
              <a:schemeClr val="bg1"/>
            </a:solid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bg1"/>
            </a:solidFill>
          </a:ln>
          <a:effectLst/>
        </c:spPr>
      </c:pivotFmt>
      <c:pivotFmt>
        <c:idx val="6"/>
        <c:spPr>
          <a:solidFill>
            <a:schemeClr val="accent6">
              <a:lumMod val="60000"/>
              <a:lumOff val="40000"/>
            </a:schemeClr>
          </a:solidFill>
          <a:ln>
            <a:solidFill>
              <a:schemeClr val="bg1"/>
            </a:solidFill>
          </a:ln>
          <a:effectLst/>
        </c:spPr>
      </c:pivotFmt>
      <c:pivotFmt>
        <c:idx val="7"/>
        <c:spPr>
          <a:solidFill>
            <a:srgbClr val="00B050"/>
          </a:solidFill>
          <a:ln>
            <a:solidFill>
              <a:schemeClr val="bg1"/>
            </a:solid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solidFill>
              <a:schemeClr val="bg1"/>
            </a:solidFill>
          </a:ln>
          <a:effectLst/>
        </c:spPr>
      </c:pivotFmt>
      <c:pivotFmt>
        <c:idx val="10"/>
        <c:spPr>
          <a:solidFill>
            <a:schemeClr val="accent6">
              <a:lumMod val="60000"/>
              <a:lumOff val="40000"/>
            </a:schemeClr>
          </a:solidFill>
          <a:ln>
            <a:solidFill>
              <a:schemeClr val="bg1"/>
            </a:solidFill>
          </a:ln>
          <a:effectLst/>
        </c:spPr>
      </c:pivotFmt>
      <c:pivotFmt>
        <c:idx val="11"/>
        <c:spPr>
          <a:solidFill>
            <a:srgbClr val="00B050"/>
          </a:solidFill>
          <a:ln>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00B050"/>
            </a:solidFill>
            <a:ln>
              <a:noFill/>
            </a:ln>
            <a:effectLst/>
          </c:spPr>
          <c:invertIfNegative val="0"/>
          <c:dPt>
            <c:idx val="0"/>
            <c:invertIfNegative val="0"/>
            <c:bubble3D val="0"/>
            <c:spPr>
              <a:solidFill>
                <a:schemeClr val="accent6">
                  <a:lumMod val="50000"/>
                </a:schemeClr>
              </a:solidFill>
              <a:ln>
                <a:solidFill>
                  <a:schemeClr val="bg1"/>
                </a:solidFill>
              </a:ln>
              <a:effectLst/>
            </c:spPr>
            <c:extLst>
              <c:ext xmlns:c16="http://schemas.microsoft.com/office/drawing/2014/chart" uri="{C3380CC4-5D6E-409C-BE32-E72D297353CC}">
                <c16:uniqueId val="{00000001-4DA3-034B-9EE3-FED3FB0BFE6E}"/>
              </c:ext>
            </c:extLst>
          </c:dPt>
          <c:dPt>
            <c:idx val="1"/>
            <c:invertIfNegative val="0"/>
            <c:bubble3D val="0"/>
            <c:spPr>
              <a:solidFill>
                <a:schemeClr val="accent6">
                  <a:lumMod val="60000"/>
                  <a:lumOff val="40000"/>
                </a:schemeClr>
              </a:solidFill>
              <a:ln>
                <a:solidFill>
                  <a:schemeClr val="bg1"/>
                </a:solidFill>
              </a:ln>
              <a:effectLst/>
            </c:spPr>
            <c:extLst>
              <c:ext xmlns:c16="http://schemas.microsoft.com/office/drawing/2014/chart" uri="{C3380CC4-5D6E-409C-BE32-E72D297353CC}">
                <c16:uniqueId val="{00000003-4DA3-034B-9EE3-FED3FB0BFE6E}"/>
              </c:ext>
            </c:extLst>
          </c:dPt>
          <c:dPt>
            <c:idx val="2"/>
            <c:invertIfNegative val="0"/>
            <c:bubble3D val="0"/>
            <c:spPr>
              <a:solidFill>
                <a:srgbClr val="00B050"/>
              </a:solidFill>
              <a:ln>
                <a:solidFill>
                  <a:schemeClr val="bg1"/>
                </a:solidFill>
              </a:ln>
              <a:effectLst/>
            </c:spPr>
            <c:extLst>
              <c:ext xmlns:c16="http://schemas.microsoft.com/office/drawing/2014/chart" uri="{C3380CC4-5D6E-409C-BE32-E72D297353CC}">
                <c16:uniqueId val="{00000005-4DA3-034B-9EE3-FED3FB0BFE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DA3-034B-9EE3-FED3FB0BFE6E}"/>
            </c:ext>
          </c:extLst>
        </c:ser>
        <c:dLbls>
          <c:dLblPos val="outEnd"/>
          <c:showLegendKey val="0"/>
          <c:showVal val="1"/>
          <c:showCatName val="0"/>
          <c:showSerName val="0"/>
          <c:showPercent val="0"/>
          <c:showBubbleSize val="0"/>
        </c:dLbls>
        <c:gapWidth val="182"/>
        <c:axId val="367719727"/>
        <c:axId val="367960671"/>
      </c:barChart>
      <c:catAx>
        <c:axId val="36771972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82F94"/>
                </a:solidFill>
                <a:latin typeface="+mn-lt"/>
                <a:ea typeface="+mn-ea"/>
                <a:cs typeface="+mn-cs"/>
              </a:defRPr>
            </a:pPr>
            <a:endParaRPr lang="en-US"/>
          </a:p>
        </c:txPr>
        <c:crossAx val="367960671"/>
        <c:crosses val="autoZero"/>
        <c:auto val="1"/>
        <c:lblAlgn val="ctr"/>
        <c:lblOffset val="100"/>
        <c:noMultiLvlLbl val="0"/>
      </c:catAx>
      <c:valAx>
        <c:axId val="3679606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F94"/>
                </a:solidFill>
                <a:latin typeface="+mn-lt"/>
                <a:ea typeface="+mn-ea"/>
                <a:cs typeface="+mn-cs"/>
              </a:defRPr>
            </a:pPr>
            <a:endParaRPr lang="en-US"/>
          </a:p>
        </c:txPr>
        <c:crossAx val="367719727"/>
        <c:crosses val="autoZero"/>
        <c:crossBetween val="between"/>
      </c:valAx>
      <c:spPr>
        <a:solidFill>
          <a:srgbClr val="FED5F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D5F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dashboard.xlsx]top5customers!PivotTable1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F94"/>
                </a:solidFill>
              </a:rPr>
              <a:t>Top</a:t>
            </a:r>
            <a:r>
              <a:rPr lang="en-US" baseline="0">
                <a:solidFill>
                  <a:srgbClr val="382F94"/>
                </a:solidFill>
              </a:rPr>
              <a:t> 5 Customers</a:t>
            </a:r>
            <a:endParaRPr lang="en-US">
              <a:solidFill>
                <a:srgbClr val="382F94"/>
              </a:solidFill>
            </a:endParaRPr>
          </a:p>
        </c:rich>
      </c:tx>
      <c:layout>
        <c:manualLayout>
          <c:xMode val="edge"/>
          <c:yMode val="edge"/>
          <c:x val="0.37521403401922826"/>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bg1"/>
            </a:solidFill>
          </a:ln>
          <a:effectLst/>
        </c:spPr>
      </c:pivotFmt>
      <c:pivotFmt>
        <c:idx val="2"/>
        <c:spPr>
          <a:solidFill>
            <a:schemeClr val="accent6">
              <a:lumMod val="50000"/>
            </a:schemeClr>
          </a:solidFill>
          <a:ln>
            <a:solidFill>
              <a:schemeClr val="bg1"/>
            </a:solidFill>
          </a:ln>
          <a:effectLst/>
        </c:spPr>
      </c:pivotFmt>
      <c:pivotFmt>
        <c:idx val="3"/>
        <c:spPr>
          <a:solidFill>
            <a:srgbClr val="00B050"/>
          </a:solidFill>
          <a:ln>
            <a:solidFill>
              <a:schemeClr val="bg1"/>
            </a:solid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bg1"/>
            </a:solidFill>
          </a:ln>
          <a:effectLst/>
        </c:spPr>
      </c:pivotFmt>
      <c:pivotFmt>
        <c:idx val="6"/>
        <c:spPr>
          <a:solidFill>
            <a:schemeClr val="accent6">
              <a:lumMod val="60000"/>
              <a:lumOff val="40000"/>
            </a:schemeClr>
          </a:solidFill>
          <a:ln>
            <a:solidFill>
              <a:schemeClr val="bg1"/>
            </a:solidFill>
          </a:ln>
          <a:effectLst/>
        </c:spPr>
      </c:pivotFmt>
      <c:pivotFmt>
        <c:idx val="7"/>
        <c:spPr>
          <a:solidFill>
            <a:srgbClr val="00B050"/>
          </a:solidFill>
          <a:ln>
            <a:solidFill>
              <a:schemeClr val="bg1"/>
            </a:solid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solidFill>
              <a:schemeClr val="bg1"/>
            </a:solidFill>
          </a:ln>
          <a:effectLst/>
        </c:spPr>
      </c:pivotFmt>
      <c:pivotFmt>
        <c:idx val="10"/>
        <c:spPr>
          <a:solidFill>
            <a:schemeClr val="accent6">
              <a:lumMod val="60000"/>
              <a:lumOff val="40000"/>
            </a:schemeClr>
          </a:solidFill>
          <a:ln>
            <a:solidFill>
              <a:schemeClr val="bg1"/>
            </a:solidFill>
          </a:ln>
          <a:effectLst/>
        </c:spPr>
      </c:pivotFmt>
      <c:pivotFmt>
        <c:idx val="11"/>
        <c:spPr>
          <a:solidFill>
            <a:srgbClr val="00B050"/>
          </a:solidFill>
          <a:ln>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pivotFmt>
      <c:pivotFmt>
        <c:idx val="16"/>
        <c:spPr>
          <a:solidFill>
            <a:srgbClr val="00B050"/>
          </a:solidFill>
          <a:ln>
            <a:noFill/>
          </a:ln>
          <a:effectLst/>
        </c:spPr>
      </c:pivotFmt>
      <c:pivotFmt>
        <c:idx val="17"/>
        <c:spPr>
          <a:solidFill>
            <a:srgbClr val="00B050"/>
          </a:solidFill>
          <a:ln>
            <a:noFill/>
          </a:ln>
          <a:effectLst/>
        </c:spPr>
      </c:pivotFmt>
      <c:pivotFmt>
        <c:idx val="18"/>
        <c:spPr>
          <a:solidFill>
            <a:srgbClr val="00B050"/>
          </a:solidFill>
          <a:ln>
            <a:noFill/>
          </a:ln>
          <a:effectLst/>
        </c:spPr>
      </c:pivotFmt>
      <c:pivotFmt>
        <c:idx val="19"/>
        <c:spPr>
          <a:solidFill>
            <a:srgbClr val="00B050"/>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50"/>
          </a:solidFill>
          <a:ln>
            <a:noFill/>
          </a:ln>
          <a:effectLst/>
        </c:spPr>
      </c:pivotFmt>
      <c:pivotFmt>
        <c:idx val="22"/>
        <c:spPr>
          <a:solidFill>
            <a:srgbClr val="00B050"/>
          </a:solidFill>
          <a:ln>
            <a:noFill/>
          </a:ln>
          <a:effectLst/>
        </c:spPr>
      </c:pivotFmt>
      <c:pivotFmt>
        <c:idx val="23"/>
        <c:spPr>
          <a:solidFill>
            <a:srgbClr val="00B050"/>
          </a:solidFill>
          <a:ln>
            <a:noFill/>
          </a:ln>
          <a:effectLst/>
        </c:spPr>
      </c:pivotFmt>
      <c:pivotFmt>
        <c:idx val="24"/>
        <c:spPr>
          <a:solidFill>
            <a:srgbClr val="00B050"/>
          </a:solidFill>
          <a:ln>
            <a:noFill/>
          </a:ln>
          <a:effectLst/>
        </c:spPr>
      </c:pivotFmt>
      <c:pivotFmt>
        <c:idx val="25"/>
        <c:spPr>
          <a:solidFill>
            <a:srgbClr val="00B050"/>
          </a:solidFill>
          <a:ln>
            <a:noFill/>
          </a:ln>
          <a:effectLst/>
        </c:spPr>
      </c:pivotFmt>
      <c:pivotFmt>
        <c:idx val="26"/>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0B050"/>
          </a:solidFill>
          <a:ln>
            <a:solidFill>
              <a:schemeClr val="bg1"/>
            </a:solidFill>
          </a:ln>
          <a:effectLst/>
        </c:spPr>
      </c:pivotFmt>
      <c:pivotFmt>
        <c:idx val="28"/>
        <c:spPr>
          <a:solidFill>
            <a:srgbClr val="00B050"/>
          </a:solidFill>
          <a:ln>
            <a:solidFill>
              <a:schemeClr val="bg1"/>
            </a:solidFill>
          </a:ln>
          <a:effectLst/>
        </c:spPr>
      </c:pivotFmt>
      <c:pivotFmt>
        <c:idx val="29"/>
        <c:spPr>
          <a:solidFill>
            <a:srgbClr val="00B050"/>
          </a:solidFill>
          <a:ln>
            <a:solidFill>
              <a:schemeClr val="bg1"/>
            </a:solidFill>
          </a:ln>
          <a:effectLst/>
        </c:spPr>
      </c:pivotFmt>
      <c:pivotFmt>
        <c:idx val="30"/>
        <c:spPr>
          <a:solidFill>
            <a:srgbClr val="00B050"/>
          </a:solidFill>
          <a:ln>
            <a:solidFill>
              <a:schemeClr val="bg1"/>
            </a:solidFill>
          </a:ln>
          <a:effectLst/>
        </c:spPr>
      </c:pivotFmt>
      <c:pivotFmt>
        <c:idx val="31"/>
        <c:spPr>
          <a:solidFill>
            <a:srgbClr val="00B050"/>
          </a:solidFill>
          <a:ln>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a:solidFill>
                <a:schemeClr val="bg1"/>
              </a:solidFill>
            </a:ln>
            <a:effectLst/>
          </c:spPr>
          <c:invertIfNegative val="0"/>
          <c:dPt>
            <c:idx val="0"/>
            <c:invertIfNegative val="0"/>
            <c:bubble3D val="0"/>
            <c:spPr>
              <a:solidFill>
                <a:srgbClr val="00B050"/>
              </a:solidFill>
              <a:ln>
                <a:solidFill>
                  <a:schemeClr val="bg1"/>
                </a:solidFill>
              </a:ln>
              <a:effectLst/>
            </c:spPr>
            <c:extLst>
              <c:ext xmlns:c16="http://schemas.microsoft.com/office/drawing/2014/chart" uri="{C3380CC4-5D6E-409C-BE32-E72D297353CC}">
                <c16:uniqueId val="{00000001-DB0B-324F-9716-91189CD169C1}"/>
              </c:ext>
            </c:extLst>
          </c:dPt>
          <c:dPt>
            <c:idx val="1"/>
            <c:invertIfNegative val="0"/>
            <c:bubble3D val="0"/>
            <c:spPr>
              <a:solidFill>
                <a:srgbClr val="00B050"/>
              </a:solidFill>
              <a:ln>
                <a:solidFill>
                  <a:schemeClr val="bg1"/>
                </a:solidFill>
              </a:ln>
              <a:effectLst/>
            </c:spPr>
            <c:extLst>
              <c:ext xmlns:c16="http://schemas.microsoft.com/office/drawing/2014/chart" uri="{C3380CC4-5D6E-409C-BE32-E72D297353CC}">
                <c16:uniqueId val="{00000003-DB0B-324F-9716-91189CD169C1}"/>
              </c:ext>
            </c:extLst>
          </c:dPt>
          <c:dPt>
            <c:idx val="2"/>
            <c:invertIfNegative val="0"/>
            <c:bubble3D val="0"/>
            <c:spPr>
              <a:solidFill>
                <a:srgbClr val="00B050"/>
              </a:solidFill>
              <a:ln>
                <a:solidFill>
                  <a:schemeClr val="bg1"/>
                </a:solidFill>
              </a:ln>
              <a:effectLst/>
            </c:spPr>
            <c:extLst>
              <c:ext xmlns:c16="http://schemas.microsoft.com/office/drawing/2014/chart" uri="{C3380CC4-5D6E-409C-BE32-E72D297353CC}">
                <c16:uniqueId val="{00000005-DB0B-324F-9716-91189CD169C1}"/>
              </c:ext>
            </c:extLst>
          </c:dPt>
          <c:dPt>
            <c:idx val="3"/>
            <c:invertIfNegative val="0"/>
            <c:bubble3D val="0"/>
            <c:spPr>
              <a:solidFill>
                <a:srgbClr val="00B050"/>
              </a:solidFill>
              <a:ln>
                <a:solidFill>
                  <a:schemeClr val="bg1"/>
                </a:solidFill>
              </a:ln>
              <a:effectLst/>
            </c:spPr>
            <c:extLst>
              <c:ext xmlns:c16="http://schemas.microsoft.com/office/drawing/2014/chart" uri="{C3380CC4-5D6E-409C-BE32-E72D297353CC}">
                <c16:uniqueId val="{00000007-DB0B-324F-9716-91189CD169C1}"/>
              </c:ext>
            </c:extLst>
          </c:dPt>
          <c:dPt>
            <c:idx val="4"/>
            <c:invertIfNegative val="0"/>
            <c:bubble3D val="0"/>
            <c:spPr>
              <a:solidFill>
                <a:srgbClr val="00B050"/>
              </a:solidFill>
              <a:ln>
                <a:solidFill>
                  <a:schemeClr val="bg1"/>
                </a:solidFill>
              </a:ln>
              <a:effectLst/>
            </c:spPr>
            <c:extLst>
              <c:ext xmlns:c16="http://schemas.microsoft.com/office/drawing/2014/chart" uri="{C3380CC4-5D6E-409C-BE32-E72D297353CC}">
                <c16:uniqueId val="{00000009-DB0B-324F-9716-91189CD169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F9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Terri Farra</c:v>
                </c:pt>
                <c:pt idx="1">
                  <c:v>Nealson Cuttler</c:v>
                </c:pt>
                <c:pt idx="2">
                  <c:v>Don Flintiff</c:v>
                </c:pt>
                <c:pt idx="3">
                  <c:v>Brenn Dundredge</c:v>
                </c:pt>
                <c:pt idx="4">
                  <c:v>Allis Wilmore</c:v>
                </c:pt>
              </c:strCache>
            </c:strRef>
          </c:cat>
          <c:val>
            <c:numRef>
              <c:f>top5customers!$B$4:$B$8</c:f>
              <c:numCache>
                <c:formatCode>[$$-409]#,##0</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A-DB0B-324F-9716-91189CD169C1}"/>
            </c:ext>
          </c:extLst>
        </c:ser>
        <c:dLbls>
          <c:dLblPos val="outEnd"/>
          <c:showLegendKey val="0"/>
          <c:showVal val="1"/>
          <c:showCatName val="0"/>
          <c:showSerName val="0"/>
          <c:showPercent val="0"/>
          <c:showBubbleSize val="0"/>
        </c:dLbls>
        <c:gapWidth val="182"/>
        <c:axId val="367719727"/>
        <c:axId val="367960671"/>
      </c:barChart>
      <c:catAx>
        <c:axId val="36771972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82F94"/>
                </a:solidFill>
                <a:latin typeface="+mn-lt"/>
                <a:ea typeface="+mn-ea"/>
                <a:cs typeface="+mn-cs"/>
              </a:defRPr>
            </a:pPr>
            <a:endParaRPr lang="en-US"/>
          </a:p>
        </c:txPr>
        <c:crossAx val="367960671"/>
        <c:crosses val="autoZero"/>
        <c:auto val="1"/>
        <c:lblAlgn val="ctr"/>
        <c:lblOffset val="100"/>
        <c:noMultiLvlLbl val="0"/>
      </c:catAx>
      <c:valAx>
        <c:axId val="3679606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F94"/>
                </a:solidFill>
                <a:latin typeface="+mn-lt"/>
                <a:ea typeface="+mn-ea"/>
                <a:cs typeface="+mn-cs"/>
              </a:defRPr>
            </a:pPr>
            <a:endParaRPr lang="en-US"/>
          </a:p>
        </c:txPr>
        <c:crossAx val="367719727"/>
        <c:crosses val="autoZero"/>
        <c:crossBetween val="between"/>
      </c:valAx>
      <c:spPr>
        <a:solidFill>
          <a:srgbClr val="FED5F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D5F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0</xdr:colOff>
      <xdr:row>5</xdr:row>
      <xdr:rowOff>0</xdr:rowOff>
    </xdr:to>
    <xdr:sp macro="" textlink="">
      <xdr:nvSpPr>
        <xdr:cNvPr id="2" name="Rectangle 1">
          <a:extLst>
            <a:ext uri="{FF2B5EF4-FFF2-40B4-BE49-F238E27FC236}">
              <a16:creationId xmlns:a16="http://schemas.microsoft.com/office/drawing/2014/main" id="{BF8EFAE6-1711-9149-BC0F-722C752C1E70}"/>
            </a:ext>
          </a:extLst>
        </xdr:cNvPr>
        <xdr:cNvSpPr/>
      </xdr:nvSpPr>
      <xdr:spPr>
        <a:xfrm>
          <a:off x="139700" y="63500"/>
          <a:ext cx="13208000" cy="762000"/>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4400">
              <a:solidFill>
                <a:schemeClr val="bg1"/>
              </a:solidFill>
            </a:rPr>
            <a:t>                             COFFEE SALES DASHBOARD</a:t>
          </a:r>
        </a:p>
      </xdr:txBody>
    </xdr:sp>
    <xdr:clientData/>
  </xdr:twoCellAnchor>
  <xdr:twoCellAnchor editAs="oneCell">
    <xdr:from>
      <xdr:col>12</xdr:col>
      <xdr:colOff>482600</xdr:colOff>
      <xdr:row>8</xdr:row>
      <xdr:rowOff>139700</xdr:rowOff>
    </xdr:from>
    <xdr:to>
      <xdr:col>14</xdr:col>
      <xdr:colOff>660400</xdr:colOff>
      <xdr:row>13</xdr:row>
      <xdr:rowOff>114300</xdr:rowOff>
    </xdr:to>
    <mc:AlternateContent xmlns:mc="http://schemas.openxmlformats.org/markup-compatibility/2006">
      <mc:Choice xmlns:a14="http://schemas.microsoft.com/office/drawing/2010/main" Requires="a14">
        <xdr:graphicFrame macro="">
          <xdr:nvGraphicFramePr>
            <xdr:cNvPr id="3" name="Loyalty card">
              <a:extLst>
                <a:ext uri="{FF2B5EF4-FFF2-40B4-BE49-F238E27FC236}">
                  <a16:creationId xmlns:a16="http://schemas.microsoft.com/office/drawing/2014/main" id="{86A1E9BD-E101-4542-BBC2-CE73482E4C5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702800" y="1536700"/>
              <a:ext cx="1828800" cy="927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12700</xdr:colOff>
      <xdr:row>13</xdr:row>
      <xdr:rowOff>152400</xdr:rowOff>
    </xdr:from>
    <xdr:to>
      <xdr:col>10</xdr:col>
      <xdr:colOff>495300</xdr:colOff>
      <xdr:row>38</xdr:row>
      <xdr:rowOff>50800</xdr:rowOff>
    </xdr:to>
    <xdr:graphicFrame macro="">
      <xdr:nvGraphicFramePr>
        <xdr:cNvPr id="4" name="Chart 3">
          <a:extLst>
            <a:ext uri="{FF2B5EF4-FFF2-40B4-BE49-F238E27FC236}">
              <a16:creationId xmlns:a16="http://schemas.microsoft.com/office/drawing/2014/main" id="{A7AE0300-F00F-2D45-822A-19AA2E346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482600</xdr:colOff>
      <xdr:row>5</xdr:row>
      <xdr:rowOff>63500</xdr:rowOff>
    </xdr:from>
    <xdr:to>
      <xdr:col>17</xdr:col>
      <xdr:colOff>25400</xdr:colOff>
      <xdr:row>8</xdr:row>
      <xdr:rowOff>114300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1A2C2F7-CB08-F244-9E2F-81950936C2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702800" y="889000"/>
              <a:ext cx="3670300" cy="622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63500</xdr:rowOff>
    </xdr:from>
    <xdr:to>
      <xdr:col>12</xdr:col>
      <xdr:colOff>444500</xdr:colOff>
      <xdr:row>13</xdr:row>
      <xdr:rowOff>76200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11395D28-4C0B-5440-9DE1-F8F33B5F6F4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889000"/>
              <a:ext cx="9525000" cy="15367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673100</xdr:colOff>
      <xdr:row>8</xdr:row>
      <xdr:rowOff>152400</xdr:rowOff>
    </xdr:from>
    <xdr:to>
      <xdr:col>17</xdr:col>
      <xdr:colOff>25400</xdr:colOff>
      <xdr:row>13</xdr:row>
      <xdr:rowOff>114300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5FE48E90-97D1-F140-A806-0308FA4E5CE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44300" y="1549400"/>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622300</xdr:colOff>
      <xdr:row>26</xdr:row>
      <xdr:rowOff>25400</xdr:rowOff>
    </xdr:from>
    <xdr:to>
      <xdr:col>17</xdr:col>
      <xdr:colOff>63500</xdr:colOff>
      <xdr:row>38</xdr:row>
      <xdr:rowOff>38100</xdr:rowOff>
    </xdr:to>
    <xdr:graphicFrame macro="">
      <xdr:nvGraphicFramePr>
        <xdr:cNvPr id="9" name="Chart 8">
          <a:extLst>
            <a:ext uri="{FF2B5EF4-FFF2-40B4-BE49-F238E27FC236}">
              <a16:creationId xmlns:a16="http://schemas.microsoft.com/office/drawing/2014/main" id="{EA90B729-A448-F448-8F49-AE49E4178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622300</xdr:colOff>
      <xdr:row>13</xdr:row>
      <xdr:rowOff>152400</xdr:rowOff>
    </xdr:from>
    <xdr:to>
      <xdr:col>17</xdr:col>
      <xdr:colOff>50800</xdr:colOff>
      <xdr:row>25</xdr:row>
      <xdr:rowOff>139700</xdr:rowOff>
    </xdr:to>
    <xdr:graphicFrame macro="">
      <xdr:nvGraphicFramePr>
        <xdr:cNvPr id="10" name="Chart 9">
          <a:extLst>
            <a:ext uri="{FF2B5EF4-FFF2-40B4-BE49-F238E27FC236}">
              <a16:creationId xmlns:a16="http://schemas.microsoft.com/office/drawing/2014/main" id="{B71FED0C-2CEE-4545-B631-F7E6DCA09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75.746699768519" createdVersion="7" refreshedVersion="7" minRefreshableVersion="3" recordCount="1000" xr:uid="{CD224560-FD26-7149-A3F6-0AC284E5056E}">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Quarters" numFmtId="0" databaseField="0">
      <fieldGroup base="1">
        <rangePr groupBy="quarters" startDate="2019-01-02T00:00:00" endDate="2022-08-20T00:00:00"/>
        <groupItems count="6">
          <s v="&lt;02/01/2019"/>
          <s v="Qtr1"/>
          <s v="Qtr2"/>
          <s v="Qtr3"/>
          <s v="Qtr4"/>
          <s v="&gt;20/08/2022"/>
        </groupItems>
      </fieldGroup>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99282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F53488-97BD-E347-A697-3A1638779C56}" name="PivotTable1" cacheId="2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F48" firstHeaderRow="1" firstDataRow="2" firstDataCol="2"/>
  <pivotFields count="18">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 axis="axisRow" compact="0" outline="0" subtotalTop="0" showAll="0" defaultSubtotal="0">
      <items count="6">
        <item x="0"/>
        <item x="1"/>
        <item x="2"/>
        <item x="3"/>
        <item x="4"/>
        <item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
  </dataFields>
  <chartFormats count="8">
    <chartFormat chart="7" format="11" series="1">
      <pivotArea type="data" outline="0" fieldPosition="0">
        <references count="2">
          <reference field="4294967294" count="1" selected="0">
            <x v="0"/>
          </reference>
          <reference field="8" count="1" selected="0">
            <x v="0"/>
          </reference>
        </references>
      </pivotArea>
    </chartFormat>
    <chartFormat chart="7" format="12" series="1">
      <pivotArea type="data" outline="0" fieldPosition="0">
        <references count="2">
          <reference field="4294967294" count="1" selected="0">
            <x v="0"/>
          </reference>
          <reference field="8" count="1" selected="0">
            <x v="1"/>
          </reference>
        </references>
      </pivotArea>
    </chartFormat>
    <chartFormat chart="7" format="13" series="1">
      <pivotArea type="data" outline="0" fieldPosition="0">
        <references count="2">
          <reference field="4294967294" count="1" selected="0">
            <x v="0"/>
          </reference>
          <reference field="8" count="1" selected="0">
            <x v="2"/>
          </reference>
        </references>
      </pivotArea>
    </chartFormat>
    <chartFormat chart="7" format="14" series="1">
      <pivotArea type="data" outline="0" fieldPosition="0">
        <references count="2">
          <reference field="4294967294" count="1" selected="0">
            <x v="0"/>
          </reference>
          <reference field="8" count="1" selected="0">
            <x v="3"/>
          </reference>
        </references>
      </pivotArea>
    </chartFormat>
    <chartFormat chart="9" format="11" series="1">
      <pivotArea type="data" outline="0" fieldPosition="0">
        <references count="2">
          <reference field="4294967294" count="1" selected="0">
            <x v="0"/>
          </reference>
          <reference field="8" count="1" selected="0">
            <x v="0"/>
          </reference>
        </references>
      </pivotArea>
    </chartFormat>
    <chartFormat chart="9" format="12" series="1">
      <pivotArea type="data" outline="0" fieldPosition="0">
        <references count="2">
          <reference field="4294967294" count="1" selected="0">
            <x v="0"/>
          </reference>
          <reference field="8" count="1" selected="0">
            <x v="1"/>
          </reference>
        </references>
      </pivotArea>
    </chartFormat>
    <chartFormat chart="9" format="13" series="1">
      <pivotArea type="data" outline="0" fieldPosition="0">
        <references count="2">
          <reference field="4294967294" count="1" selected="0">
            <x v="0"/>
          </reference>
          <reference field="8" count="1" selected="0">
            <x v="2"/>
          </reference>
        </references>
      </pivotArea>
    </chartFormat>
    <chartFormat chart="9" format="14"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B3D419-2B72-6143-B77C-E232F754F996}" name="PivotTable1" cacheId="2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8">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B2D0C6-63C3-A743-A9D6-93512F50DE69}" name="PivotTable1" cacheId="20" dataOnRows="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B8" firstHeaderRow="1" firstDataRow="1" firstDataCol="1"/>
  <pivotFields count="18">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5"/>
  </rowFields>
  <rowItems count="5">
    <i>
      <x v="81"/>
    </i>
    <i>
      <x v="266"/>
    </i>
    <i>
      <x v="657"/>
    </i>
    <i>
      <x v="787"/>
    </i>
    <i>
      <x v="884"/>
    </i>
  </rowItems>
  <colItems count="1">
    <i/>
  </colItems>
  <dataFields count="1">
    <dataField name="Sum of Sales" fld="12" baseField="0" baseItem="0" numFmtId="169"/>
  </dataFields>
  <chartFormats count="12">
    <chartFormat chart="11" format="20" series="1">
      <pivotArea type="data" outline="0" fieldPosition="0">
        <references count="1">
          <reference field="4294967294" count="1" selected="0">
            <x v="0"/>
          </reference>
        </references>
      </pivotArea>
    </chartFormat>
    <chartFormat chart="11" format="21">
      <pivotArea type="data" outline="0" fieldPosition="0">
        <references count="2">
          <reference field="4294967294" count="1" selected="0">
            <x v="0"/>
          </reference>
          <reference field="5" count="1" selected="0">
            <x v="81"/>
          </reference>
        </references>
      </pivotArea>
    </chartFormat>
    <chartFormat chart="11" format="22">
      <pivotArea type="data" outline="0" fieldPosition="0">
        <references count="2">
          <reference field="4294967294" count="1" selected="0">
            <x v="0"/>
          </reference>
          <reference field="5" count="1" selected="0">
            <x v="266"/>
          </reference>
        </references>
      </pivotArea>
    </chartFormat>
    <chartFormat chart="11" format="23">
      <pivotArea type="data" outline="0" fieldPosition="0">
        <references count="2">
          <reference field="4294967294" count="1" selected="0">
            <x v="0"/>
          </reference>
          <reference field="5" count="1" selected="0">
            <x v="657"/>
          </reference>
        </references>
      </pivotArea>
    </chartFormat>
    <chartFormat chart="11" format="24">
      <pivotArea type="data" outline="0" fieldPosition="0">
        <references count="2">
          <reference field="4294967294" count="1" selected="0">
            <x v="0"/>
          </reference>
          <reference field="5" count="1" selected="0">
            <x v="787"/>
          </reference>
        </references>
      </pivotArea>
    </chartFormat>
    <chartFormat chart="11" format="25">
      <pivotArea type="data" outline="0" fieldPosition="0">
        <references count="2">
          <reference field="4294967294" count="1" selected="0">
            <x v="0"/>
          </reference>
          <reference field="5" count="1" selected="0">
            <x v="884"/>
          </reference>
        </references>
      </pivotArea>
    </chartFormat>
    <chartFormat chart="12" format="26" series="1">
      <pivotArea type="data" outline="0" fieldPosition="0">
        <references count="1">
          <reference field="4294967294" count="1" selected="0">
            <x v="0"/>
          </reference>
        </references>
      </pivotArea>
    </chartFormat>
    <chartFormat chart="12" format="27">
      <pivotArea type="data" outline="0" fieldPosition="0">
        <references count="2">
          <reference field="4294967294" count="1" selected="0">
            <x v="0"/>
          </reference>
          <reference field="5" count="1" selected="0">
            <x v="81"/>
          </reference>
        </references>
      </pivotArea>
    </chartFormat>
    <chartFormat chart="12" format="28">
      <pivotArea type="data" outline="0" fieldPosition="0">
        <references count="2">
          <reference field="4294967294" count="1" selected="0">
            <x v="0"/>
          </reference>
          <reference field="5" count="1" selected="0">
            <x v="266"/>
          </reference>
        </references>
      </pivotArea>
    </chartFormat>
    <chartFormat chart="12" format="29">
      <pivotArea type="data" outline="0" fieldPosition="0">
        <references count="2">
          <reference field="4294967294" count="1" selected="0">
            <x v="0"/>
          </reference>
          <reference field="5" count="1" selected="0">
            <x v="657"/>
          </reference>
        </references>
      </pivotArea>
    </chartFormat>
    <chartFormat chart="12" format="30">
      <pivotArea type="data" outline="0" fieldPosition="0">
        <references count="2">
          <reference field="4294967294" count="1" selected="0">
            <x v="0"/>
          </reference>
          <reference field="5" count="1" selected="0">
            <x v="787"/>
          </reference>
        </references>
      </pivotArea>
    </chartFormat>
    <chartFormat chart="12" format="31">
      <pivotArea type="data" outline="0" fieldPosition="0">
        <references count="2">
          <reference field="4294967294" count="1" selected="0">
            <x v="0"/>
          </reference>
          <reference field="5" count="1" selected="0">
            <x v="884"/>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F41E653-032F-A84B-9A22-D2121AFF205D}" sourceName="Loyalty card">
  <pivotTables>
    <pivotTable tabId="18" name="PivotTable1"/>
    <pivotTable tabId="20" name="PivotTable1"/>
    <pivotTable tabId="21" name="PivotTable1"/>
  </pivotTables>
  <data>
    <tabular pivotCacheId="39928221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38C5C66-E267-D245-B536-63B59BE15F30}" sourceName="roast type name">
  <pivotTables>
    <pivotTable tabId="18" name="PivotTable1"/>
    <pivotTable tabId="20" name="PivotTable1"/>
    <pivotTable tabId="21" name="PivotTable1"/>
  </pivotTables>
  <data>
    <tabular pivotCacheId="39928221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1A542FC-26CE-C24E-BDFB-AA1784B2EA31}" sourceName="Size">
  <pivotTables>
    <pivotTable tabId="18" name="PivotTable1"/>
    <pivotTable tabId="20" name="PivotTable1"/>
    <pivotTable tabId="21" name="PivotTable1"/>
  </pivotTables>
  <data>
    <tabular pivotCacheId="39928221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003D09CE-37C8-0740-B76F-6ED5B3F12AAA}" cache="Slicer_Loyalty_card" caption="Loyalty card" style="purple slicer 2" rowHeight="230716"/>
  <slicer name="roast type name" xr10:uid="{5741CA40-92ED-E84F-B555-FB05FC30DD83}" cache="Slicer_roast_type_name" caption="roast type name" columnCount="3" style="purple slicer 2" rowHeight="230716"/>
  <slicer name="Size" xr10:uid="{21D446D1-4E55-4C44-8768-39380207B010}" cache="Slicer_Size" caption="Size" columnCount="2" style="purple slicer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0AEDDB-F999-BD49-A2DE-D2AF2E696C89}" name="Table1" displayName="Table1" ref="A1:P1001" totalsRowShown="0" headerRowDxfId="27">
  <autoFilter ref="A1:P1001" xr:uid="{540AEDDB-F999-BD49-A2DE-D2AF2E696C89}"/>
  <tableColumns count="16">
    <tableColumn id="1" xr3:uid="{23351862-822D-4741-A300-C68F83FAA6AA}" name="Order ID" dataDxfId="37"/>
    <tableColumn id="2" xr3:uid="{CA2B4853-EB59-E14F-929F-BDB87B2F0EFF}" name="Order Date" dataDxfId="36"/>
    <tableColumn id="3" xr3:uid="{641AED0C-C618-5546-85BF-E8D678B00B4A}" name="Customer ID" dataDxfId="35"/>
    <tableColumn id="4" xr3:uid="{C511331D-98A6-394A-85CA-DA86FF0B4ACB}" name="Product ID"/>
    <tableColumn id="5" xr3:uid="{4B5C0214-25FC-D14E-9F82-EAED2F77A9E6}" name="Quantity" dataDxfId="34"/>
    <tableColumn id="6" xr3:uid="{E4EB3B52-375A-5241-BB43-F867485880E5}" name="Customer Name" dataDxfId="33">
      <calculatedColumnFormula>_xlfn.XLOOKUP(C2,customers!$A$1:$A$1001,customers!$B$1:$B$1001,,0)</calculatedColumnFormula>
    </tableColumn>
    <tableColumn id="7" xr3:uid="{5F2A3717-D1EA-1D49-AC2A-9FF3129E8EF5}" name="Email" dataDxfId="32">
      <calculatedColumnFormula>IF(_xlfn.XLOOKUP(C2,customers!$A$1:$A$1001,customers!$C$1:$C$1001,,0)=0,"",_xlfn.XLOOKUP(C2,customers!$A$1:$A$1001,customers!$C$1:$C$1001,,0))</calculatedColumnFormula>
    </tableColumn>
    <tableColumn id="8" xr3:uid="{F2574A79-E5A4-CD46-8C6D-59E532F9A45E}" name="Country" dataDxfId="31">
      <calculatedColumnFormula>_xlfn.XLOOKUP(C2,customers!$A$1:$A$1001,customers!$G$1:$G$1001,,0)</calculatedColumnFormula>
    </tableColumn>
    <tableColumn id="9" xr3:uid="{AB644DC0-3F15-E143-B16D-D52F16765ECF}" name="Coffee Type">
      <calculatedColumnFormula>INDEX(products!$A$1:$G$49, MATCH(orders!$D2,products!$A$1:$A$49,0),MATCH(orders!I$1,products!$A$1:$G$1,0))</calculatedColumnFormula>
    </tableColumn>
    <tableColumn id="10" xr3:uid="{2EC4C37A-290A-9746-9426-ADB059511CF8}" name="Roast Type">
      <calculatedColumnFormula>INDEX(products!$A$1:$G$49, MATCH(orders!$D2,products!$A$1:$A$49,0),MATCH(orders!J$1,products!$A$1:$G$1,0))</calculatedColumnFormula>
    </tableColumn>
    <tableColumn id="11" xr3:uid="{D48EAAAB-F26A-E346-81E2-5BA63BC4570B}" name="Size" dataDxfId="30">
      <calculatedColumnFormula>INDEX(products!$A$1:$G$49, MATCH(orders!$D2,products!$A$1:$A$49,0),MATCH(orders!K$1,products!$A$1:$G$1,0))</calculatedColumnFormula>
    </tableColumn>
    <tableColumn id="12" xr3:uid="{014A0160-BC3E-E34E-9CC0-FC1C7D9943C4}" name="Unit Price" dataDxfId="29">
      <calculatedColumnFormula>INDEX(products!$A$1:$G$49, MATCH(orders!$D2,products!$A$1:$A$49,0),MATCH(orders!L$1,products!$A$1:$G$1,0))</calculatedColumnFormula>
    </tableColumn>
    <tableColumn id="13" xr3:uid="{3578792D-E5F5-A74F-AFEA-AA71C76B2CAD}" name="Sales" dataDxfId="28">
      <calculatedColumnFormula>L2*E2</calculatedColumnFormula>
    </tableColumn>
    <tableColumn id="14" xr3:uid="{12858FCA-09A5-0E47-9923-3F392E9662F4}" name="coffee type name" dataDxfId="26">
      <calculatedColumnFormula>IF(I2="Rob","Robusta",IF(I2="Exc","Excelsa",IF(I2="Ara","Arabica",IF(I2="Lib","Liberica",""))))</calculatedColumnFormula>
    </tableColumn>
    <tableColumn id="15" xr3:uid="{1F827533-FCAC-F04C-B2E7-1971ADAEDB64}" name="roast type name">
      <calculatedColumnFormula>IF(J2="M","Medium",IF(J2="L","Light",IF(J2="D","Dark","")))</calculatedColumnFormula>
    </tableColumn>
    <tableColumn id="16" xr3:uid="{B3CD66B5-BC15-B14E-BAF9-D8C962A1E4F7}" name="Loyalty card" dataDxfId="4">
      <calculatedColumnFormula>_xlfn.XLOOKUP(Table1[[#This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A5D408E-6861-4740-A60C-D5B3FEAD527C}" sourceName="Order Date">
  <pivotTables>
    <pivotTable tabId="18" name="PivotTable1"/>
    <pivotTable tabId="20" name="PivotTable1"/>
    <pivotTable tabId="21" name="PivotTable1"/>
  </pivotTables>
  <state minimalRefreshVersion="6" lastRefreshVersion="6" pivotCacheId="3992822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616878E-4C97-2842-8BDA-A48AC6A5B349}"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40458-9CE4-D34B-9AF1-6B9308BEC33A}">
  <dimension ref="A1"/>
  <sheetViews>
    <sheetView showGridLines="0" showRowColHeaders="0" tabSelected="1" workbookViewId="0">
      <selection activeCell="T21" sqref="T21"/>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A40DF-66E6-F74C-B998-4B2352F25859}">
  <dimension ref="A3:F48"/>
  <sheetViews>
    <sheetView topLeftCell="C1" workbookViewId="0">
      <selection activeCell="M31" sqref="M31"/>
    </sheetView>
  </sheetViews>
  <sheetFormatPr baseColWidth="10" defaultRowHeight="15" x14ac:dyDescent="0.2"/>
  <cols>
    <col min="1" max="2" width="12.1640625" bestFit="1" customWidth="1"/>
    <col min="3" max="3" width="12.6640625" bestFit="1" customWidth="1"/>
    <col min="4" max="6" width="4.1640625" bestFit="1" customWidth="1"/>
    <col min="7" max="7" width="8.1640625" bestFit="1" customWidth="1"/>
    <col min="8" max="8" width="7.33203125" bestFit="1" customWidth="1"/>
  </cols>
  <sheetData>
    <row r="3" spans="1:6" x14ac:dyDescent="0.2">
      <c r="A3" s="6" t="s">
        <v>6215</v>
      </c>
      <c r="C3" s="6" t="s">
        <v>9</v>
      </c>
    </row>
    <row r="4" spans="1:6" x14ac:dyDescent="0.2">
      <c r="A4" s="6" t="s">
        <v>6214</v>
      </c>
      <c r="B4" s="6" t="s">
        <v>1</v>
      </c>
      <c r="C4" t="s">
        <v>6193</v>
      </c>
      <c r="D4" t="s">
        <v>6194</v>
      </c>
      <c r="E4" t="s">
        <v>6195</v>
      </c>
      <c r="F4" t="s">
        <v>6192</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12B5-56F3-794A-88D5-929D800CE326}">
  <dimension ref="A3:B6"/>
  <sheetViews>
    <sheetView workbookViewId="0">
      <selection activeCell="H10" sqref="H10"/>
    </sheetView>
  </sheetViews>
  <sheetFormatPr baseColWidth="10" defaultRowHeight="15" x14ac:dyDescent="0.2"/>
  <cols>
    <col min="1" max="1" width="13.5" bestFit="1" customWidth="1"/>
    <col min="2" max="2" width="10.5" bestFit="1" customWidth="1"/>
    <col min="3" max="3" width="14.1640625" bestFit="1" customWidth="1"/>
    <col min="4" max="5" width="5.6640625" bestFit="1" customWidth="1"/>
    <col min="6" max="6" width="4.1640625" bestFit="1" customWidth="1"/>
    <col min="7" max="7" width="8.1640625" bestFit="1" customWidth="1"/>
    <col min="8" max="8" width="7.33203125" bestFit="1" customWidth="1"/>
  </cols>
  <sheetData>
    <row r="3" spans="1:2" x14ac:dyDescent="0.2">
      <c r="A3" s="6" t="s">
        <v>7</v>
      </c>
      <c r="B3" t="s">
        <v>6215</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6DCDB-95E2-D845-86FB-FFAFADE7B18B}">
  <dimension ref="A3:B8"/>
  <sheetViews>
    <sheetView workbookViewId="0">
      <selection activeCell="H11" sqref="H11"/>
    </sheetView>
  </sheetViews>
  <sheetFormatPr baseColWidth="10" defaultRowHeight="15" x14ac:dyDescent="0.2"/>
  <cols>
    <col min="1" max="1" width="16" bestFit="1" customWidth="1"/>
    <col min="2" max="2" width="10.5" bestFit="1" customWidth="1"/>
    <col min="3" max="3" width="7.6640625" bestFit="1" customWidth="1"/>
    <col min="4" max="5" width="5.6640625" bestFit="1" customWidth="1"/>
    <col min="6" max="6" width="4.1640625" bestFit="1" customWidth="1"/>
    <col min="7" max="7" width="8.1640625" bestFit="1" customWidth="1"/>
    <col min="8" max="8" width="7.33203125" bestFit="1" customWidth="1"/>
  </cols>
  <sheetData>
    <row r="3" spans="1:2" x14ac:dyDescent="0.2">
      <c r="A3" s="6" t="s">
        <v>4</v>
      </c>
      <c r="B3" t="s">
        <v>6215</v>
      </c>
    </row>
    <row r="4" spans="1:2" x14ac:dyDescent="0.2">
      <c r="A4" t="s">
        <v>2587</v>
      </c>
      <c r="B4" s="9">
        <v>289.11</v>
      </c>
    </row>
    <row r="5" spans="1:2" x14ac:dyDescent="0.2">
      <c r="A5" t="s">
        <v>1598</v>
      </c>
      <c r="B5" s="9">
        <v>281.67499999999995</v>
      </c>
    </row>
    <row r="6" spans="1:2" x14ac:dyDescent="0.2">
      <c r="A6" t="s">
        <v>3753</v>
      </c>
      <c r="B6" s="9">
        <v>278.01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6640625" customWidth="1"/>
    <col min="7" max="7" width="23.5" customWidth="1"/>
    <col min="8" max="8" width="12.83203125" customWidth="1"/>
    <col min="9" max="9" width="12.5" customWidth="1"/>
    <col min="10" max="10" width="11.6640625" customWidth="1"/>
    <col min="11" max="11" width="6.1640625" customWidth="1"/>
    <col min="12" max="12" width="10.6640625" customWidth="1"/>
    <col min="13" max="13" width="8.6640625" customWidth="1"/>
    <col min="14" max="14" width="17" customWidth="1"/>
    <col min="15" max="15" width="16.16406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6216</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 MATCH(orders!$D2,products!$A$1:$A$49,0),MATCH(orders!I$1,products!$A$1:$G$1,0))</f>
        <v>Rob</v>
      </c>
      <c r="J2" t="str">
        <f>INDEX(products!$A$1:$G$49, MATCH(orders!$D2,products!$A$1:$A$49,0),MATCH(orders!J$1,products!$A$1:$G$1,0))</f>
        <v>M</v>
      </c>
      <c r="K2" s="4">
        <f>INDEX(products!$A$1:$G$49, MATCH(orders!$D2,products!$A$1:$A$49,0),MATCH(orders!K$1,products!$A$1:$G$1,0))</f>
        <v>1</v>
      </c>
      <c r="L2" s="5">
        <f>INDEX(products!$A$1:$G$49, MATCH(orders!$D2,products!$A$1:$A$49,0),MATCH(orders!L$1,products!$A$1:$G$1,0))</f>
        <v>9.9499999999999993</v>
      </c>
      <c r="M2" s="5">
        <f>L2*E2</f>
        <v>19.899999999999999</v>
      </c>
      <c r="N2" t="str">
        <f t="shared" ref="N2:N65" si="0">IF(I2="Rob","Robusta",IF(I2="Exc","Excelsa",IF(I2="Ara","Arabica",IF(I2="Lib","Liberica",""))))</f>
        <v>Robusta</v>
      </c>
      <c r="O2" t="str">
        <f>IF(J2="M","Medium",IF(J2="L","Light",IF(J2="D","Dark","")))</f>
        <v>Medium</v>
      </c>
      <c r="P2" t="str">
        <f>_xlfn.XLOOKUP(Table1[[#This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 MATCH(orders!$D3,products!$A$1:$A$49,0),MATCH(orders!I$1,products!$A$1:$G$1,0))</f>
        <v>Exc</v>
      </c>
      <c r="J3" t="str">
        <f>INDEX(products!$A$1:$G$49, MATCH(orders!$D3,products!$A$1:$A$49,0),MATCH(orders!J$1,products!$A$1:$G$1,0))</f>
        <v>M</v>
      </c>
      <c r="K3" s="4">
        <f>INDEX(products!$A$1:$G$49, MATCH(orders!$D3,products!$A$1:$A$49,0),MATCH(orders!K$1,products!$A$1:$G$1,0))</f>
        <v>0.5</v>
      </c>
      <c r="L3" s="5">
        <f>INDEX(products!$A$1:$G$49, MATCH(orders!$D3,products!$A$1:$A$49,0),MATCH(orders!L$1,products!$A$1:$G$1,0))</f>
        <v>8.25</v>
      </c>
      <c r="M3" s="5">
        <f t="shared" ref="M3:M66" si="1">L3*E3</f>
        <v>41.25</v>
      </c>
      <c r="N3" t="str">
        <f t="shared" si="0"/>
        <v>Excelsa</v>
      </c>
      <c r="O3" t="str">
        <f t="shared" ref="O3:O66" si="2">IF(J3="M","Medium",IF(J3="L","Light",IF(J3="D","Dark","")))</f>
        <v>Medium</v>
      </c>
      <c r="P3" t="str">
        <f>_xlfn.XLOOKUP(Table1[[#This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 MATCH(orders!$D4,products!$A$1:$A$49,0),MATCH(orders!I$1,products!$A$1:$G$1,0))</f>
        <v>Ara</v>
      </c>
      <c r="J4" t="str">
        <f>INDEX(products!$A$1:$G$49, MATCH(orders!$D4,products!$A$1:$A$49,0),MATCH(orders!J$1,products!$A$1:$G$1,0))</f>
        <v>L</v>
      </c>
      <c r="K4" s="4">
        <f>INDEX(products!$A$1:$G$49, MATCH(orders!$D4,products!$A$1:$A$49,0),MATCH(orders!K$1,products!$A$1:$G$1,0))</f>
        <v>1</v>
      </c>
      <c r="L4" s="5">
        <f>INDEX(products!$A$1:$G$49, MATCH(orders!$D4,products!$A$1:$A$49,0),MATCH(orders!L$1,products!$A$1:$G$1,0))</f>
        <v>12.95</v>
      </c>
      <c r="M4" s="5">
        <f t="shared" si="1"/>
        <v>12.95</v>
      </c>
      <c r="N4" t="str">
        <f t="shared" si="0"/>
        <v>Arabica</v>
      </c>
      <c r="O4" t="str">
        <f t="shared" si="2"/>
        <v>Light</v>
      </c>
      <c r="P4" t="str">
        <f>_xlfn.XLOOKUP(Table1[[#This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 MATCH(orders!$D5,products!$A$1:$A$49,0),MATCH(orders!I$1,products!$A$1:$G$1,0))</f>
        <v>Exc</v>
      </c>
      <c r="J5" t="str">
        <f>INDEX(products!$A$1:$G$49, MATCH(orders!$D5,products!$A$1:$A$49,0),MATCH(orders!J$1,products!$A$1:$G$1,0))</f>
        <v>M</v>
      </c>
      <c r="K5" s="4">
        <f>INDEX(products!$A$1:$G$49, MATCH(orders!$D5,products!$A$1:$A$49,0),MATCH(orders!K$1,products!$A$1:$G$1,0))</f>
        <v>1</v>
      </c>
      <c r="L5" s="5">
        <f>INDEX(products!$A$1:$G$49, MATCH(orders!$D5,products!$A$1:$A$49,0),MATCH(orders!L$1,products!$A$1:$G$1,0))</f>
        <v>13.75</v>
      </c>
      <c r="M5" s="5">
        <f t="shared" si="1"/>
        <v>27.5</v>
      </c>
      <c r="N5" t="str">
        <f t="shared" si="0"/>
        <v>Excelsa</v>
      </c>
      <c r="O5" t="str">
        <f t="shared" si="2"/>
        <v>Medium</v>
      </c>
      <c r="P5" t="str">
        <f>_xlfn.XLOOKUP(Table1[[#This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 MATCH(orders!$D6,products!$A$1:$A$49,0),MATCH(orders!I$1,products!$A$1:$G$1,0))</f>
        <v>Rob</v>
      </c>
      <c r="J6" t="str">
        <f>INDEX(products!$A$1:$G$49, MATCH(orders!$D6,products!$A$1:$A$49,0),MATCH(orders!J$1,products!$A$1:$G$1,0))</f>
        <v>L</v>
      </c>
      <c r="K6" s="4">
        <f>INDEX(products!$A$1:$G$49, MATCH(orders!$D6,products!$A$1:$A$49,0),MATCH(orders!K$1,products!$A$1:$G$1,0))</f>
        <v>2.5</v>
      </c>
      <c r="L6" s="5">
        <f>INDEX(products!$A$1:$G$49, MATCH(orders!$D6,products!$A$1:$A$49,0),MATCH(orders!L$1,products!$A$1:$G$1,0))</f>
        <v>27.484999999999996</v>
      </c>
      <c r="M6" s="5">
        <f t="shared" si="1"/>
        <v>54.969999999999992</v>
      </c>
      <c r="N6" t="str">
        <f t="shared" si="0"/>
        <v>Robusta</v>
      </c>
      <c r="O6" t="str">
        <f t="shared" si="2"/>
        <v>Light</v>
      </c>
      <c r="P6" t="str">
        <f>_xlfn.XLOOKUP(Table1[[#This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 MATCH(orders!$D7,products!$A$1:$A$49,0),MATCH(orders!I$1,products!$A$1:$G$1,0))</f>
        <v>Lib</v>
      </c>
      <c r="J7" t="str">
        <f>INDEX(products!$A$1:$G$49, MATCH(orders!$D7,products!$A$1:$A$49,0),MATCH(orders!J$1,products!$A$1:$G$1,0))</f>
        <v>D</v>
      </c>
      <c r="K7" s="4">
        <f>INDEX(products!$A$1:$G$49, MATCH(orders!$D7,products!$A$1:$A$49,0),MATCH(orders!K$1,products!$A$1:$G$1,0))</f>
        <v>1</v>
      </c>
      <c r="L7" s="5">
        <f>INDEX(products!$A$1:$G$49, MATCH(orders!$D7,products!$A$1:$A$49,0),MATCH(orders!L$1,products!$A$1:$G$1,0))</f>
        <v>12.95</v>
      </c>
      <c r="M7" s="5">
        <f t="shared" si="1"/>
        <v>38.849999999999994</v>
      </c>
      <c r="N7" t="str">
        <f t="shared" si="0"/>
        <v>Liberica</v>
      </c>
      <c r="O7" t="str">
        <f t="shared" si="2"/>
        <v>Dark</v>
      </c>
      <c r="P7" t="str">
        <f>_xlfn.XLOOKUP(Table1[[#This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 MATCH(orders!$D8,products!$A$1:$A$49,0),MATCH(orders!I$1,products!$A$1:$G$1,0))</f>
        <v>Exc</v>
      </c>
      <c r="J8" t="str">
        <f>INDEX(products!$A$1:$G$49, MATCH(orders!$D8,products!$A$1:$A$49,0),MATCH(orders!J$1,products!$A$1:$G$1,0))</f>
        <v>D</v>
      </c>
      <c r="K8" s="4">
        <f>INDEX(products!$A$1:$G$49, MATCH(orders!$D8,products!$A$1:$A$49,0),MATCH(orders!K$1,products!$A$1:$G$1,0))</f>
        <v>0.5</v>
      </c>
      <c r="L8" s="5">
        <f>INDEX(products!$A$1:$G$49, MATCH(orders!$D8,products!$A$1:$A$49,0),MATCH(orders!L$1,products!$A$1:$G$1,0))</f>
        <v>7.29</v>
      </c>
      <c r="M8" s="5">
        <f t="shared" si="1"/>
        <v>21.87</v>
      </c>
      <c r="N8" t="str">
        <f t="shared" si="0"/>
        <v>Excelsa</v>
      </c>
      <c r="O8" t="str">
        <f t="shared" si="2"/>
        <v>Dark</v>
      </c>
      <c r="P8" t="str">
        <f>_xlfn.XLOOKUP(Table1[[#This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 MATCH(orders!$D9,products!$A$1:$A$49,0),MATCH(orders!I$1,products!$A$1:$G$1,0))</f>
        <v>Lib</v>
      </c>
      <c r="J9" t="str">
        <f>INDEX(products!$A$1:$G$49, MATCH(orders!$D9,products!$A$1:$A$49,0),MATCH(orders!J$1,products!$A$1:$G$1,0))</f>
        <v>L</v>
      </c>
      <c r="K9" s="4">
        <f>INDEX(products!$A$1:$G$49, MATCH(orders!$D9,products!$A$1:$A$49,0),MATCH(orders!K$1,products!$A$1:$G$1,0))</f>
        <v>0.2</v>
      </c>
      <c r="L9" s="5">
        <f>INDEX(products!$A$1:$G$49, MATCH(orders!$D9,products!$A$1:$A$49,0),MATCH(orders!L$1,products!$A$1:$G$1,0))</f>
        <v>4.7549999999999999</v>
      </c>
      <c r="M9" s="5">
        <f t="shared" si="1"/>
        <v>4.7549999999999999</v>
      </c>
      <c r="N9" t="str">
        <f t="shared" si="0"/>
        <v>Liberica</v>
      </c>
      <c r="O9" t="str">
        <f t="shared" si="2"/>
        <v>Light</v>
      </c>
      <c r="P9" t="str">
        <f>_xlfn.XLOOKUP(Table1[[#This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 MATCH(orders!$D10,products!$A$1:$A$49,0),MATCH(orders!I$1,products!$A$1:$G$1,0))</f>
        <v>Rob</v>
      </c>
      <c r="J10" t="str">
        <f>INDEX(products!$A$1:$G$49, MATCH(orders!$D10,products!$A$1:$A$49,0),MATCH(orders!J$1,products!$A$1:$G$1,0))</f>
        <v>M</v>
      </c>
      <c r="K10" s="4">
        <f>INDEX(products!$A$1:$G$49, MATCH(orders!$D10,products!$A$1:$A$49,0),MATCH(orders!K$1,products!$A$1:$G$1,0))</f>
        <v>0.5</v>
      </c>
      <c r="L10" s="5">
        <f>INDEX(products!$A$1:$G$49, MATCH(orders!$D10,products!$A$1:$A$49,0),MATCH(orders!L$1,products!$A$1:$G$1,0))</f>
        <v>5.97</v>
      </c>
      <c r="M10" s="5">
        <f t="shared" si="1"/>
        <v>17.91</v>
      </c>
      <c r="N10" t="str">
        <f t="shared" si="0"/>
        <v>Robusta</v>
      </c>
      <c r="O10" t="str">
        <f t="shared" si="2"/>
        <v>Medium</v>
      </c>
      <c r="P10" t="str">
        <f>_xlfn.XLOOKUP(Table1[[#This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 MATCH(orders!$D11,products!$A$1:$A$49,0),MATCH(orders!I$1,products!$A$1:$G$1,0))</f>
        <v>Rob</v>
      </c>
      <c r="J11" t="str">
        <f>INDEX(products!$A$1:$G$49, MATCH(orders!$D11,products!$A$1:$A$49,0),MATCH(orders!J$1,products!$A$1:$G$1,0))</f>
        <v>M</v>
      </c>
      <c r="K11" s="4">
        <f>INDEX(products!$A$1:$G$49, MATCH(orders!$D11,products!$A$1:$A$49,0),MATCH(orders!K$1,products!$A$1:$G$1,0))</f>
        <v>0.5</v>
      </c>
      <c r="L11" s="5">
        <f>INDEX(products!$A$1:$G$49, MATCH(orders!$D11,products!$A$1:$A$49,0),MATCH(orders!L$1,products!$A$1:$G$1,0))</f>
        <v>5.97</v>
      </c>
      <c r="M11" s="5">
        <f t="shared" si="1"/>
        <v>5.97</v>
      </c>
      <c r="N11" t="str">
        <f t="shared" si="0"/>
        <v>Robusta</v>
      </c>
      <c r="O11" t="str">
        <f t="shared" si="2"/>
        <v>Medium</v>
      </c>
      <c r="P11" t="str">
        <f>_xlfn.XLOOKUP(Table1[[#This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 MATCH(orders!$D12,products!$A$1:$A$49,0),MATCH(orders!I$1,products!$A$1:$G$1,0))</f>
        <v>Ara</v>
      </c>
      <c r="J12" t="str">
        <f>INDEX(products!$A$1:$G$49, MATCH(orders!$D12,products!$A$1:$A$49,0),MATCH(orders!J$1,products!$A$1:$G$1,0))</f>
        <v>D</v>
      </c>
      <c r="K12" s="4">
        <f>INDEX(products!$A$1:$G$49, MATCH(orders!$D12,products!$A$1:$A$49,0),MATCH(orders!K$1,products!$A$1:$G$1,0))</f>
        <v>1</v>
      </c>
      <c r="L12" s="5">
        <f>INDEX(products!$A$1:$G$49, MATCH(orders!$D12,products!$A$1:$A$49,0),MATCH(orders!L$1,products!$A$1:$G$1,0))</f>
        <v>9.9499999999999993</v>
      </c>
      <c r="M12" s="5">
        <f t="shared" si="1"/>
        <v>39.799999999999997</v>
      </c>
      <c r="N12" t="str">
        <f t="shared" si="0"/>
        <v>Arabica</v>
      </c>
      <c r="O12" t="str">
        <f t="shared" si="2"/>
        <v>Dark</v>
      </c>
      <c r="P12" t="str">
        <f>_xlfn.XLOOKUP(Table1[[#This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 MATCH(orders!$D13,products!$A$1:$A$49,0),MATCH(orders!I$1,products!$A$1:$G$1,0))</f>
        <v>Exc</v>
      </c>
      <c r="J13" t="str">
        <f>INDEX(products!$A$1:$G$49, MATCH(orders!$D13,products!$A$1:$A$49,0),MATCH(orders!J$1,products!$A$1:$G$1,0))</f>
        <v>L</v>
      </c>
      <c r="K13" s="4">
        <f>INDEX(products!$A$1:$G$49, MATCH(orders!$D13,products!$A$1:$A$49,0),MATCH(orders!K$1,products!$A$1:$G$1,0))</f>
        <v>2.5</v>
      </c>
      <c r="L13" s="5">
        <f>INDEX(products!$A$1:$G$49, MATCH(orders!$D13,products!$A$1:$A$49,0),MATCH(orders!L$1,products!$A$1:$G$1,0))</f>
        <v>34.154999999999994</v>
      </c>
      <c r="M13" s="5">
        <f>L13*E13</f>
        <v>170.77499999999998</v>
      </c>
      <c r="N13" t="str">
        <f t="shared" si="0"/>
        <v>Excelsa</v>
      </c>
      <c r="O13" t="str">
        <f t="shared" si="2"/>
        <v>Light</v>
      </c>
      <c r="P13" t="str">
        <f>_xlfn.XLOOKUP(Table1[[#This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 MATCH(orders!$D14,products!$A$1:$A$49,0),MATCH(orders!I$1,products!$A$1:$G$1,0))</f>
        <v>Rob</v>
      </c>
      <c r="J14" t="str">
        <f>INDEX(products!$A$1:$G$49, MATCH(orders!$D14,products!$A$1:$A$49,0),MATCH(orders!J$1,products!$A$1:$G$1,0))</f>
        <v>M</v>
      </c>
      <c r="K14" s="4">
        <f>INDEX(products!$A$1:$G$49, MATCH(orders!$D14,products!$A$1:$A$49,0),MATCH(orders!K$1,products!$A$1:$G$1,0))</f>
        <v>1</v>
      </c>
      <c r="L14" s="5">
        <f>INDEX(products!$A$1:$G$49, MATCH(orders!$D14,products!$A$1:$A$49,0),MATCH(orders!L$1,products!$A$1:$G$1,0))</f>
        <v>9.9499999999999993</v>
      </c>
      <c r="M14" s="5">
        <f t="shared" si="1"/>
        <v>49.75</v>
      </c>
      <c r="N14" t="str">
        <f t="shared" si="0"/>
        <v>Robusta</v>
      </c>
      <c r="O14" t="str">
        <f t="shared" si="2"/>
        <v>Medium</v>
      </c>
      <c r="P14" t="str">
        <f>_xlfn.XLOOKUP(Table1[[#This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 MATCH(orders!$D15,products!$A$1:$A$49,0),MATCH(orders!I$1,products!$A$1:$G$1,0))</f>
        <v>Rob</v>
      </c>
      <c r="J15" t="str">
        <f>INDEX(products!$A$1:$G$49, MATCH(orders!$D15,products!$A$1:$A$49,0),MATCH(orders!J$1,products!$A$1:$G$1,0))</f>
        <v>D</v>
      </c>
      <c r="K15" s="4">
        <f>INDEX(products!$A$1:$G$49, MATCH(orders!$D15,products!$A$1:$A$49,0),MATCH(orders!K$1,products!$A$1:$G$1,0))</f>
        <v>2.5</v>
      </c>
      <c r="L15" s="5">
        <f>INDEX(products!$A$1:$G$49, MATCH(orders!$D15,products!$A$1:$A$49,0),MATCH(orders!L$1,products!$A$1:$G$1,0))</f>
        <v>20.584999999999997</v>
      </c>
      <c r="M15" s="5">
        <f t="shared" si="1"/>
        <v>41.169999999999995</v>
      </c>
      <c r="N15" t="str">
        <f t="shared" si="0"/>
        <v>Robusta</v>
      </c>
      <c r="O15" t="str">
        <f t="shared" si="2"/>
        <v>Dark</v>
      </c>
      <c r="P15" t="str">
        <f>_xlfn.XLOOKUP(Table1[[#This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 MATCH(orders!$D16,products!$A$1:$A$49,0),MATCH(orders!I$1,products!$A$1:$G$1,0))</f>
        <v>Lib</v>
      </c>
      <c r="J16" t="str">
        <f>INDEX(products!$A$1:$G$49, MATCH(orders!$D16,products!$A$1:$A$49,0),MATCH(orders!J$1,products!$A$1:$G$1,0))</f>
        <v>D</v>
      </c>
      <c r="K16" s="4">
        <f>INDEX(products!$A$1:$G$49, MATCH(orders!$D16,products!$A$1:$A$49,0),MATCH(orders!K$1,products!$A$1:$G$1,0))</f>
        <v>0.2</v>
      </c>
      <c r="L16" s="5">
        <f>INDEX(products!$A$1:$G$49, MATCH(orders!$D16,products!$A$1:$A$49,0),MATCH(orders!L$1,products!$A$1:$G$1,0))</f>
        <v>3.8849999999999998</v>
      </c>
      <c r="M16" s="5">
        <f t="shared" si="1"/>
        <v>11.654999999999999</v>
      </c>
      <c r="N16" t="str">
        <f t="shared" si="0"/>
        <v>Liberica</v>
      </c>
      <c r="O16" t="str">
        <f t="shared" si="2"/>
        <v>Dark</v>
      </c>
      <c r="P16" t="str">
        <f>_xlfn.XLOOKUP(Table1[[#This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 MATCH(orders!$D17,products!$A$1:$A$49,0),MATCH(orders!I$1,products!$A$1:$G$1,0))</f>
        <v>Rob</v>
      </c>
      <c r="J17" t="str">
        <f>INDEX(products!$A$1:$G$49, MATCH(orders!$D17,products!$A$1:$A$49,0),MATCH(orders!J$1,products!$A$1:$G$1,0))</f>
        <v>M</v>
      </c>
      <c r="K17" s="4">
        <f>INDEX(products!$A$1:$G$49, MATCH(orders!$D17,products!$A$1:$A$49,0),MATCH(orders!K$1,products!$A$1:$G$1,0))</f>
        <v>2.5</v>
      </c>
      <c r="L17" s="5">
        <f>INDEX(products!$A$1:$G$49, MATCH(orders!$D17,products!$A$1:$A$49,0),MATCH(orders!L$1,products!$A$1:$G$1,0))</f>
        <v>22.884999999999998</v>
      </c>
      <c r="M17" s="5">
        <f t="shared" si="1"/>
        <v>114.42499999999998</v>
      </c>
      <c r="N17" t="str">
        <f t="shared" si="0"/>
        <v>Robusta</v>
      </c>
      <c r="O17" t="str">
        <f t="shared" si="2"/>
        <v>Medium</v>
      </c>
      <c r="P17" t="str">
        <f>_xlfn.XLOOKUP(Table1[[#This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 MATCH(orders!$D18,products!$A$1:$A$49,0),MATCH(orders!I$1,products!$A$1:$G$1,0))</f>
        <v>Ara</v>
      </c>
      <c r="J18" t="str">
        <f>INDEX(products!$A$1:$G$49, MATCH(orders!$D18,products!$A$1:$A$49,0),MATCH(orders!J$1,products!$A$1:$G$1,0))</f>
        <v>M</v>
      </c>
      <c r="K18" s="4">
        <f>INDEX(products!$A$1:$G$49, MATCH(orders!$D18,products!$A$1:$A$49,0),MATCH(orders!K$1,products!$A$1:$G$1,0))</f>
        <v>0.2</v>
      </c>
      <c r="L18" s="5">
        <f>INDEX(products!$A$1:$G$49, MATCH(orders!$D18,products!$A$1:$A$49,0),MATCH(orders!L$1,products!$A$1:$G$1,0))</f>
        <v>3.375</v>
      </c>
      <c r="M18" s="5">
        <f t="shared" si="1"/>
        <v>20.25</v>
      </c>
      <c r="N18" t="str">
        <f t="shared" si="0"/>
        <v>Arabica</v>
      </c>
      <c r="O18" t="str">
        <f t="shared" si="2"/>
        <v>Medium</v>
      </c>
      <c r="P18" t="str">
        <f>_xlfn.XLOOKUP(Table1[[#This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 MATCH(orders!$D19,products!$A$1:$A$49,0),MATCH(orders!I$1,products!$A$1:$G$1,0))</f>
        <v>Ara</v>
      </c>
      <c r="J19" t="str">
        <f>INDEX(products!$A$1:$G$49, MATCH(orders!$D19,products!$A$1:$A$49,0),MATCH(orders!J$1,products!$A$1:$G$1,0))</f>
        <v>L</v>
      </c>
      <c r="K19" s="4">
        <f>INDEX(products!$A$1:$G$49, MATCH(orders!$D19,products!$A$1:$A$49,0),MATCH(orders!K$1,products!$A$1:$G$1,0))</f>
        <v>1</v>
      </c>
      <c r="L19" s="5">
        <f>INDEX(products!$A$1:$G$49, MATCH(orders!$D19,products!$A$1:$A$49,0),MATCH(orders!L$1,products!$A$1:$G$1,0))</f>
        <v>12.95</v>
      </c>
      <c r="M19" s="5">
        <f t="shared" si="1"/>
        <v>77.699999999999989</v>
      </c>
      <c r="N19" t="str">
        <f t="shared" si="0"/>
        <v>Arabica</v>
      </c>
      <c r="O19" t="str">
        <f t="shared" si="2"/>
        <v>Light</v>
      </c>
      <c r="P19" t="str">
        <f>_xlfn.XLOOKUP(Table1[[#This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 MATCH(orders!$D20,products!$A$1:$A$49,0),MATCH(orders!I$1,products!$A$1:$G$1,0))</f>
        <v>Rob</v>
      </c>
      <c r="J20" t="str">
        <f>INDEX(products!$A$1:$G$49, MATCH(orders!$D20,products!$A$1:$A$49,0),MATCH(orders!J$1,products!$A$1:$G$1,0))</f>
        <v>D</v>
      </c>
      <c r="K20" s="4">
        <f>INDEX(products!$A$1:$G$49, MATCH(orders!$D20,products!$A$1:$A$49,0),MATCH(orders!K$1,products!$A$1:$G$1,0))</f>
        <v>2.5</v>
      </c>
      <c r="L20" s="5">
        <f>INDEX(products!$A$1:$G$49, MATCH(orders!$D20,products!$A$1:$A$49,0),MATCH(orders!L$1,products!$A$1:$G$1,0))</f>
        <v>20.584999999999997</v>
      </c>
      <c r="M20" s="5">
        <f t="shared" si="1"/>
        <v>82.339999999999989</v>
      </c>
      <c r="N20" t="str">
        <f t="shared" si="0"/>
        <v>Robusta</v>
      </c>
      <c r="O20" t="str">
        <f t="shared" si="2"/>
        <v>Dark</v>
      </c>
      <c r="P20" t="str">
        <f>_xlfn.XLOOKUP(Table1[[#This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 MATCH(orders!$D21,products!$A$1:$A$49,0),MATCH(orders!I$1,products!$A$1:$G$1,0))</f>
        <v>Ara</v>
      </c>
      <c r="J21" t="str">
        <f>INDEX(products!$A$1:$G$49, MATCH(orders!$D21,products!$A$1:$A$49,0),MATCH(orders!J$1,products!$A$1:$G$1,0))</f>
        <v>M</v>
      </c>
      <c r="K21" s="4">
        <f>INDEX(products!$A$1:$G$49, MATCH(orders!$D21,products!$A$1:$A$49,0),MATCH(orders!K$1,products!$A$1:$G$1,0))</f>
        <v>0.2</v>
      </c>
      <c r="L21" s="5">
        <f>INDEX(products!$A$1:$G$49, MATCH(orders!$D21,products!$A$1:$A$49,0),MATCH(orders!L$1,products!$A$1:$G$1,0))</f>
        <v>3.375</v>
      </c>
      <c r="M21" s="5">
        <f t="shared" si="1"/>
        <v>16.875</v>
      </c>
      <c r="N21" t="str">
        <f t="shared" si="0"/>
        <v>Arabica</v>
      </c>
      <c r="O21" t="str">
        <f t="shared" si="2"/>
        <v>Medium</v>
      </c>
      <c r="P21" t="str">
        <f>_xlfn.XLOOKUP(Table1[[#This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 MATCH(orders!$D22,products!$A$1:$A$49,0),MATCH(orders!I$1,products!$A$1:$G$1,0))</f>
        <v>Exc</v>
      </c>
      <c r="J22" t="str">
        <f>INDEX(products!$A$1:$G$49, MATCH(orders!$D22,products!$A$1:$A$49,0),MATCH(orders!J$1,products!$A$1:$G$1,0))</f>
        <v>D</v>
      </c>
      <c r="K22" s="4">
        <f>INDEX(products!$A$1:$G$49, MATCH(orders!$D22,products!$A$1:$A$49,0),MATCH(orders!K$1,products!$A$1:$G$1,0))</f>
        <v>0.2</v>
      </c>
      <c r="L22" s="5">
        <f>INDEX(products!$A$1:$G$49, MATCH(orders!$D22,products!$A$1:$A$49,0),MATCH(orders!L$1,products!$A$1:$G$1,0))</f>
        <v>3.645</v>
      </c>
      <c r="M22" s="5">
        <f t="shared" si="1"/>
        <v>14.58</v>
      </c>
      <c r="N22" t="str">
        <f t="shared" si="0"/>
        <v>Excelsa</v>
      </c>
      <c r="O22" t="str">
        <f t="shared" si="2"/>
        <v>Dark</v>
      </c>
      <c r="P22" t="str">
        <f>_xlfn.XLOOKUP(Table1[[#This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 MATCH(orders!$D23,products!$A$1:$A$49,0),MATCH(orders!I$1,products!$A$1:$G$1,0))</f>
        <v>Ara</v>
      </c>
      <c r="J23" t="str">
        <f>INDEX(products!$A$1:$G$49, MATCH(orders!$D23,products!$A$1:$A$49,0),MATCH(orders!J$1,products!$A$1:$G$1,0))</f>
        <v>D</v>
      </c>
      <c r="K23" s="4">
        <f>INDEX(products!$A$1:$G$49, MATCH(orders!$D23,products!$A$1:$A$49,0),MATCH(orders!K$1,products!$A$1:$G$1,0))</f>
        <v>0.2</v>
      </c>
      <c r="L23" s="5">
        <f>INDEX(products!$A$1:$G$49, MATCH(orders!$D23,products!$A$1:$A$49,0),MATCH(orders!L$1,products!$A$1:$G$1,0))</f>
        <v>2.9849999999999999</v>
      </c>
      <c r="M23" s="5">
        <f t="shared" si="1"/>
        <v>17.91</v>
      </c>
      <c r="N23" t="str">
        <f t="shared" si="0"/>
        <v>Arabica</v>
      </c>
      <c r="O23" t="str">
        <f t="shared" si="2"/>
        <v>Dark</v>
      </c>
      <c r="P23" t="str">
        <f>_xlfn.XLOOKUP(Table1[[#This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 MATCH(orders!$D24,products!$A$1:$A$49,0),MATCH(orders!I$1,products!$A$1:$G$1,0))</f>
        <v>Rob</v>
      </c>
      <c r="J24" t="str">
        <f>INDEX(products!$A$1:$G$49, MATCH(orders!$D24,products!$A$1:$A$49,0),MATCH(orders!J$1,products!$A$1:$G$1,0))</f>
        <v>M</v>
      </c>
      <c r="K24" s="4">
        <f>INDEX(products!$A$1:$G$49, MATCH(orders!$D24,products!$A$1:$A$49,0),MATCH(orders!K$1,products!$A$1:$G$1,0))</f>
        <v>2.5</v>
      </c>
      <c r="L24" s="5">
        <f>INDEX(products!$A$1:$G$49, MATCH(orders!$D24,products!$A$1:$A$49,0),MATCH(orders!L$1,products!$A$1:$G$1,0))</f>
        <v>22.884999999999998</v>
      </c>
      <c r="M24" s="5">
        <f t="shared" si="1"/>
        <v>91.539999999999992</v>
      </c>
      <c r="N24" t="str">
        <f t="shared" si="0"/>
        <v>Robusta</v>
      </c>
      <c r="O24" t="str">
        <f t="shared" si="2"/>
        <v>Medium</v>
      </c>
      <c r="P24" t="str">
        <f>_xlfn.XLOOKUP(Table1[[#This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 MATCH(orders!$D25,products!$A$1:$A$49,0),MATCH(orders!I$1,products!$A$1:$G$1,0))</f>
        <v>Ara</v>
      </c>
      <c r="J25" t="str">
        <f>INDEX(products!$A$1:$G$49, MATCH(orders!$D25,products!$A$1:$A$49,0),MATCH(orders!J$1,products!$A$1:$G$1,0))</f>
        <v>D</v>
      </c>
      <c r="K25" s="4">
        <f>INDEX(products!$A$1:$G$49, MATCH(orders!$D25,products!$A$1:$A$49,0),MATCH(orders!K$1,products!$A$1:$G$1,0))</f>
        <v>0.2</v>
      </c>
      <c r="L25" s="5">
        <f>INDEX(products!$A$1:$G$49, MATCH(orders!$D25,products!$A$1:$A$49,0),MATCH(orders!L$1,products!$A$1:$G$1,0))</f>
        <v>2.9849999999999999</v>
      </c>
      <c r="M25" s="5">
        <f t="shared" si="1"/>
        <v>11.94</v>
      </c>
      <c r="N25" t="str">
        <f t="shared" si="0"/>
        <v>Arabica</v>
      </c>
      <c r="O25" t="str">
        <f t="shared" si="2"/>
        <v>Dark</v>
      </c>
      <c r="P25" t="str">
        <f>_xlfn.XLOOKUP(Table1[[#This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 MATCH(orders!$D26,products!$A$1:$A$49,0),MATCH(orders!I$1,products!$A$1:$G$1,0))</f>
        <v>Ara</v>
      </c>
      <c r="J26" t="str">
        <f>INDEX(products!$A$1:$G$49, MATCH(orders!$D26,products!$A$1:$A$49,0),MATCH(orders!J$1,products!$A$1:$G$1,0))</f>
        <v>M</v>
      </c>
      <c r="K26" s="4">
        <f>INDEX(products!$A$1:$G$49, MATCH(orders!$D26,products!$A$1:$A$49,0),MATCH(orders!K$1,products!$A$1:$G$1,0))</f>
        <v>1</v>
      </c>
      <c r="L26" s="5">
        <f>INDEX(products!$A$1:$G$49, MATCH(orders!$D26,products!$A$1:$A$49,0),MATCH(orders!L$1,products!$A$1:$G$1,0))</f>
        <v>11.25</v>
      </c>
      <c r="M26" s="5">
        <f t="shared" si="1"/>
        <v>11.25</v>
      </c>
      <c r="N26" t="str">
        <f t="shared" si="0"/>
        <v>Arabica</v>
      </c>
      <c r="O26" t="str">
        <f t="shared" si="2"/>
        <v>Medium</v>
      </c>
      <c r="P26" t="str">
        <f>_xlfn.XLOOKUP(Table1[[#This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 MATCH(orders!$D27,products!$A$1:$A$49,0),MATCH(orders!I$1,products!$A$1:$G$1,0))</f>
        <v>Exc</v>
      </c>
      <c r="J27" t="str">
        <f>INDEX(products!$A$1:$G$49, MATCH(orders!$D27,products!$A$1:$A$49,0),MATCH(orders!J$1,products!$A$1:$G$1,0))</f>
        <v>M</v>
      </c>
      <c r="K27" s="4">
        <f>INDEX(products!$A$1:$G$49, MATCH(orders!$D27,products!$A$1:$A$49,0),MATCH(orders!K$1,products!$A$1:$G$1,0))</f>
        <v>0.2</v>
      </c>
      <c r="L27" s="5">
        <f>INDEX(products!$A$1:$G$49, MATCH(orders!$D27,products!$A$1:$A$49,0),MATCH(orders!L$1,products!$A$1:$G$1,0))</f>
        <v>4.125</v>
      </c>
      <c r="M27" s="5">
        <f t="shared" si="1"/>
        <v>12.375</v>
      </c>
      <c r="N27" t="str">
        <f t="shared" si="0"/>
        <v>Excelsa</v>
      </c>
      <c r="O27" t="str">
        <f t="shared" si="2"/>
        <v>Medium</v>
      </c>
      <c r="P27" t="str">
        <f>_xlfn.XLOOKUP(Table1[[#This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 MATCH(orders!$D28,products!$A$1:$A$49,0),MATCH(orders!I$1,products!$A$1:$G$1,0))</f>
        <v>Ara</v>
      </c>
      <c r="J28" t="str">
        <f>INDEX(products!$A$1:$G$49, MATCH(orders!$D28,products!$A$1:$A$49,0),MATCH(orders!J$1,products!$A$1:$G$1,0))</f>
        <v>M</v>
      </c>
      <c r="K28" s="4">
        <f>INDEX(products!$A$1:$G$49, MATCH(orders!$D28,products!$A$1:$A$49,0),MATCH(orders!K$1,products!$A$1:$G$1,0))</f>
        <v>0.5</v>
      </c>
      <c r="L28" s="5">
        <f>INDEX(products!$A$1:$G$49, MATCH(orders!$D28,products!$A$1:$A$49,0),MATCH(orders!L$1,products!$A$1:$G$1,0))</f>
        <v>6.75</v>
      </c>
      <c r="M28" s="5">
        <f t="shared" si="1"/>
        <v>27</v>
      </c>
      <c r="N28" t="str">
        <f t="shared" si="0"/>
        <v>Arabica</v>
      </c>
      <c r="O28" t="str">
        <f t="shared" si="2"/>
        <v>Medium</v>
      </c>
      <c r="P28" t="str">
        <f>_xlfn.XLOOKUP(Table1[[#This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 MATCH(orders!$D29,products!$A$1:$A$49,0),MATCH(orders!I$1,products!$A$1:$G$1,0))</f>
        <v>Ara</v>
      </c>
      <c r="J29" t="str">
        <f>INDEX(products!$A$1:$G$49, MATCH(orders!$D29,products!$A$1:$A$49,0),MATCH(orders!J$1,products!$A$1:$G$1,0))</f>
        <v>M</v>
      </c>
      <c r="K29" s="4">
        <f>INDEX(products!$A$1:$G$49, MATCH(orders!$D29,products!$A$1:$A$49,0),MATCH(orders!K$1,products!$A$1:$G$1,0))</f>
        <v>0.2</v>
      </c>
      <c r="L29" s="5">
        <f>INDEX(products!$A$1:$G$49, MATCH(orders!$D29,products!$A$1:$A$49,0),MATCH(orders!L$1,products!$A$1:$G$1,0))</f>
        <v>3.375</v>
      </c>
      <c r="M29" s="5">
        <f t="shared" si="1"/>
        <v>16.875</v>
      </c>
      <c r="N29" t="str">
        <f t="shared" si="0"/>
        <v>Arabica</v>
      </c>
      <c r="O29" t="str">
        <f t="shared" si="2"/>
        <v>Medium</v>
      </c>
      <c r="P29" t="str">
        <f>_xlfn.XLOOKUP(Table1[[#This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 MATCH(orders!$D30,products!$A$1:$A$49,0),MATCH(orders!I$1,products!$A$1:$G$1,0))</f>
        <v>Ara</v>
      </c>
      <c r="J30" t="str">
        <f>INDEX(products!$A$1:$G$49, MATCH(orders!$D30,products!$A$1:$A$49,0),MATCH(orders!J$1,products!$A$1:$G$1,0))</f>
        <v>D</v>
      </c>
      <c r="K30" s="4">
        <f>INDEX(products!$A$1:$G$49, MATCH(orders!$D30,products!$A$1:$A$49,0),MATCH(orders!K$1,products!$A$1:$G$1,0))</f>
        <v>0.5</v>
      </c>
      <c r="L30" s="5">
        <f>INDEX(products!$A$1:$G$49, MATCH(orders!$D30,products!$A$1:$A$49,0),MATCH(orders!L$1,products!$A$1:$G$1,0))</f>
        <v>5.97</v>
      </c>
      <c r="M30" s="5">
        <f t="shared" si="1"/>
        <v>17.91</v>
      </c>
      <c r="N30" t="str">
        <f t="shared" si="0"/>
        <v>Arabica</v>
      </c>
      <c r="O30" t="str">
        <f t="shared" si="2"/>
        <v>Dark</v>
      </c>
      <c r="P30" t="str">
        <f>_xlfn.XLOOKUP(Table1[[#This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 MATCH(orders!$D31,products!$A$1:$A$49,0),MATCH(orders!I$1,products!$A$1:$G$1,0))</f>
        <v>Ara</v>
      </c>
      <c r="J31" t="str">
        <f>INDEX(products!$A$1:$G$49, MATCH(orders!$D31,products!$A$1:$A$49,0),MATCH(orders!J$1,products!$A$1:$G$1,0))</f>
        <v>D</v>
      </c>
      <c r="K31" s="4">
        <f>INDEX(products!$A$1:$G$49, MATCH(orders!$D31,products!$A$1:$A$49,0),MATCH(orders!K$1,products!$A$1:$G$1,0))</f>
        <v>1</v>
      </c>
      <c r="L31" s="5">
        <f>INDEX(products!$A$1:$G$49, MATCH(orders!$D31,products!$A$1:$A$49,0),MATCH(orders!L$1,products!$A$1:$G$1,0))</f>
        <v>9.9499999999999993</v>
      </c>
      <c r="M31" s="5">
        <f t="shared" si="1"/>
        <v>39.799999999999997</v>
      </c>
      <c r="N31" t="str">
        <f t="shared" si="0"/>
        <v>Arabica</v>
      </c>
      <c r="O31" t="str">
        <f t="shared" si="2"/>
        <v>Dark</v>
      </c>
      <c r="P31" t="str">
        <f>_xlfn.XLOOKUP(Table1[[#This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 MATCH(orders!$D32,products!$A$1:$A$49,0),MATCH(orders!I$1,products!$A$1:$G$1,0))</f>
        <v>Lib</v>
      </c>
      <c r="J32" t="str">
        <f>INDEX(products!$A$1:$G$49, MATCH(orders!$D32,products!$A$1:$A$49,0),MATCH(orders!J$1,products!$A$1:$G$1,0))</f>
        <v>M</v>
      </c>
      <c r="K32" s="4">
        <f>INDEX(products!$A$1:$G$49, MATCH(orders!$D32,products!$A$1:$A$49,0),MATCH(orders!K$1,products!$A$1:$G$1,0))</f>
        <v>0.2</v>
      </c>
      <c r="L32" s="5">
        <f>INDEX(products!$A$1:$G$49, MATCH(orders!$D32,products!$A$1:$A$49,0),MATCH(orders!L$1,products!$A$1:$G$1,0))</f>
        <v>4.3650000000000002</v>
      </c>
      <c r="M32" s="5">
        <f t="shared" si="1"/>
        <v>21.825000000000003</v>
      </c>
      <c r="N32" t="str">
        <f t="shared" si="0"/>
        <v>Liberica</v>
      </c>
      <c r="O32" t="str">
        <f t="shared" si="2"/>
        <v>Medium</v>
      </c>
      <c r="P32" t="str">
        <f>_xlfn.XLOOKUP(Table1[[#This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 MATCH(orders!$D33,products!$A$1:$A$49,0),MATCH(orders!I$1,products!$A$1:$G$1,0))</f>
        <v>Ara</v>
      </c>
      <c r="J33" t="str">
        <f>INDEX(products!$A$1:$G$49, MATCH(orders!$D33,products!$A$1:$A$49,0),MATCH(orders!J$1,products!$A$1:$G$1,0))</f>
        <v>D</v>
      </c>
      <c r="K33" s="4">
        <f>INDEX(products!$A$1:$G$49, MATCH(orders!$D33,products!$A$1:$A$49,0),MATCH(orders!K$1,products!$A$1:$G$1,0))</f>
        <v>0.5</v>
      </c>
      <c r="L33" s="5">
        <f>INDEX(products!$A$1:$G$49, MATCH(orders!$D33,products!$A$1:$A$49,0),MATCH(orders!L$1,products!$A$1:$G$1,0))</f>
        <v>5.97</v>
      </c>
      <c r="M33" s="5">
        <f t="shared" si="1"/>
        <v>35.82</v>
      </c>
      <c r="N33" t="str">
        <f t="shared" si="0"/>
        <v>Arabica</v>
      </c>
      <c r="O33" t="str">
        <f t="shared" si="2"/>
        <v>Dark</v>
      </c>
      <c r="P33" t="str">
        <f>_xlfn.XLOOKUP(Table1[[#This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 MATCH(orders!$D34,products!$A$1:$A$49,0),MATCH(orders!I$1,products!$A$1:$G$1,0))</f>
        <v>Lib</v>
      </c>
      <c r="J34" t="str">
        <f>INDEX(products!$A$1:$G$49, MATCH(orders!$D34,products!$A$1:$A$49,0),MATCH(orders!J$1,products!$A$1:$G$1,0))</f>
        <v>M</v>
      </c>
      <c r="K34" s="4">
        <f>INDEX(products!$A$1:$G$49, MATCH(orders!$D34,products!$A$1:$A$49,0),MATCH(orders!K$1,products!$A$1:$G$1,0))</f>
        <v>0.5</v>
      </c>
      <c r="L34" s="5">
        <f>INDEX(products!$A$1:$G$49, MATCH(orders!$D34,products!$A$1:$A$49,0),MATCH(orders!L$1,products!$A$1:$G$1,0))</f>
        <v>8.73</v>
      </c>
      <c r="M34" s="5">
        <f t="shared" si="1"/>
        <v>52.38</v>
      </c>
      <c r="N34" t="str">
        <f t="shared" si="0"/>
        <v>Liberica</v>
      </c>
      <c r="O34" t="str">
        <f t="shared" si="2"/>
        <v>Medium</v>
      </c>
      <c r="P34" t="str">
        <f>_xlfn.XLOOKUP(Table1[[#This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 MATCH(orders!$D35,products!$A$1:$A$49,0),MATCH(orders!I$1,products!$A$1:$G$1,0))</f>
        <v>Lib</v>
      </c>
      <c r="J35" t="str">
        <f>INDEX(products!$A$1:$G$49, MATCH(orders!$D35,products!$A$1:$A$49,0),MATCH(orders!J$1,products!$A$1:$G$1,0))</f>
        <v>L</v>
      </c>
      <c r="K35" s="4">
        <f>INDEX(products!$A$1:$G$49, MATCH(orders!$D35,products!$A$1:$A$49,0),MATCH(orders!K$1,products!$A$1:$G$1,0))</f>
        <v>0.2</v>
      </c>
      <c r="L35" s="5">
        <f>INDEX(products!$A$1:$G$49, MATCH(orders!$D35,products!$A$1:$A$49,0),MATCH(orders!L$1,products!$A$1:$G$1,0))</f>
        <v>4.7549999999999999</v>
      </c>
      <c r="M35" s="5">
        <f t="shared" si="1"/>
        <v>23.774999999999999</v>
      </c>
      <c r="N35" t="str">
        <f t="shared" si="0"/>
        <v>Liberica</v>
      </c>
      <c r="O35" t="str">
        <f t="shared" si="2"/>
        <v>Light</v>
      </c>
      <c r="P35" t="str">
        <f>_xlfn.XLOOKUP(Table1[[#This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 MATCH(orders!$D36,products!$A$1:$A$49,0),MATCH(orders!I$1,products!$A$1:$G$1,0))</f>
        <v>Lib</v>
      </c>
      <c r="J36" t="str">
        <f>INDEX(products!$A$1:$G$49, MATCH(orders!$D36,products!$A$1:$A$49,0),MATCH(orders!J$1,products!$A$1:$G$1,0))</f>
        <v>L</v>
      </c>
      <c r="K36" s="4">
        <f>INDEX(products!$A$1:$G$49, MATCH(orders!$D36,products!$A$1:$A$49,0),MATCH(orders!K$1,products!$A$1:$G$1,0))</f>
        <v>0.5</v>
      </c>
      <c r="L36" s="5">
        <f>INDEX(products!$A$1:$G$49, MATCH(orders!$D36,products!$A$1:$A$49,0),MATCH(orders!L$1,products!$A$1:$G$1,0))</f>
        <v>9.51</v>
      </c>
      <c r="M36" s="5">
        <f t="shared" si="1"/>
        <v>57.06</v>
      </c>
      <c r="N36" t="str">
        <f t="shared" si="0"/>
        <v>Liberica</v>
      </c>
      <c r="O36" t="str">
        <f t="shared" si="2"/>
        <v>Light</v>
      </c>
      <c r="P36" t="str">
        <f>_xlfn.XLOOKUP(Table1[[#This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 MATCH(orders!$D37,products!$A$1:$A$49,0),MATCH(orders!I$1,products!$A$1:$G$1,0))</f>
        <v>Ara</v>
      </c>
      <c r="J37" t="str">
        <f>INDEX(products!$A$1:$G$49, MATCH(orders!$D37,products!$A$1:$A$49,0),MATCH(orders!J$1,products!$A$1:$G$1,0))</f>
        <v>D</v>
      </c>
      <c r="K37" s="4">
        <f>INDEX(products!$A$1:$G$49, MATCH(orders!$D37,products!$A$1:$A$49,0),MATCH(orders!K$1,products!$A$1:$G$1,0))</f>
        <v>0.5</v>
      </c>
      <c r="L37" s="5">
        <f>INDEX(products!$A$1:$G$49, MATCH(orders!$D37,products!$A$1:$A$49,0),MATCH(orders!L$1,products!$A$1:$G$1,0))</f>
        <v>5.97</v>
      </c>
      <c r="M37" s="5">
        <f t="shared" si="1"/>
        <v>35.82</v>
      </c>
      <c r="N37" t="str">
        <f t="shared" si="0"/>
        <v>Arabica</v>
      </c>
      <c r="O37" t="str">
        <f t="shared" si="2"/>
        <v>Dark</v>
      </c>
      <c r="P37" t="str">
        <f>_xlfn.XLOOKUP(Table1[[#This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 MATCH(orders!$D38,products!$A$1:$A$49,0),MATCH(orders!I$1,products!$A$1:$G$1,0))</f>
        <v>Lib</v>
      </c>
      <c r="J38" t="str">
        <f>INDEX(products!$A$1:$G$49, MATCH(orders!$D38,products!$A$1:$A$49,0),MATCH(orders!J$1,products!$A$1:$G$1,0))</f>
        <v>M</v>
      </c>
      <c r="K38" s="4">
        <f>INDEX(products!$A$1:$G$49, MATCH(orders!$D38,products!$A$1:$A$49,0),MATCH(orders!K$1,products!$A$1:$G$1,0))</f>
        <v>0.2</v>
      </c>
      <c r="L38" s="5">
        <f>INDEX(products!$A$1:$G$49, MATCH(orders!$D38,products!$A$1:$A$49,0),MATCH(orders!L$1,products!$A$1:$G$1,0))</f>
        <v>4.3650000000000002</v>
      </c>
      <c r="M38" s="5">
        <f t="shared" si="1"/>
        <v>8.73</v>
      </c>
      <c r="N38" t="str">
        <f t="shared" si="0"/>
        <v>Liberica</v>
      </c>
      <c r="O38" t="str">
        <f t="shared" si="2"/>
        <v>Medium</v>
      </c>
      <c r="P38" t="str">
        <f>_xlfn.XLOOKUP(Table1[[#This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 MATCH(orders!$D39,products!$A$1:$A$49,0),MATCH(orders!I$1,products!$A$1:$G$1,0))</f>
        <v>Lib</v>
      </c>
      <c r="J39" t="str">
        <f>INDEX(products!$A$1:$G$49, MATCH(orders!$D39,products!$A$1:$A$49,0),MATCH(orders!J$1,products!$A$1:$G$1,0))</f>
        <v>L</v>
      </c>
      <c r="K39" s="4">
        <f>INDEX(products!$A$1:$G$49, MATCH(orders!$D39,products!$A$1:$A$49,0),MATCH(orders!K$1,products!$A$1:$G$1,0))</f>
        <v>0.5</v>
      </c>
      <c r="L39" s="5">
        <f>INDEX(products!$A$1:$G$49, MATCH(orders!$D39,products!$A$1:$A$49,0),MATCH(orders!L$1,products!$A$1:$G$1,0))</f>
        <v>9.51</v>
      </c>
      <c r="M39" s="5">
        <f t="shared" si="1"/>
        <v>28.53</v>
      </c>
      <c r="N39" t="str">
        <f t="shared" si="0"/>
        <v>Liberica</v>
      </c>
      <c r="O39" t="str">
        <f t="shared" si="2"/>
        <v>Light</v>
      </c>
      <c r="P39" t="str">
        <f>_xlfn.XLOOKUP(Table1[[#This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 MATCH(orders!$D40,products!$A$1:$A$49,0),MATCH(orders!I$1,products!$A$1:$G$1,0))</f>
        <v>Rob</v>
      </c>
      <c r="J40" t="str">
        <f>INDEX(products!$A$1:$G$49, MATCH(orders!$D40,products!$A$1:$A$49,0),MATCH(orders!J$1,products!$A$1:$G$1,0))</f>
        <v>M</v>
      </c>
      <c r="K40" s="4">
        <f>INDEX(products!$A$1:$G$49, MATCH(orders!$D40,products!$A$1:$A$49,0),MATCH(orders!K$1,products!$A$1:$G$1,0))</f>
        <v>2.5</v>
      </c>
      <c r="L40" s="5">
        <f>INDEX(products!$A$1:$G$49, MATCH(orders!$D40,products!$A$1:$A$49,0),MATCH(orders!L$1,products!$A$1:$G$1,0))</f>
        <v>22.884999999999998</v>
      </c>
      <c r="M40" s="5">
        <f t="shared" si="1"/>
        <v>114.42499999999998</v>
      </c>
      <c r="N40" t="str">
        <f t="shared" si="0"/>
        <v>Robusta</v>
      </c>
      <c r="O40" t="str">
        <f t="shared" si="2"/>
        <v>Medium</v>
      </c>
      <c r="P40" t="str">
        <f>_xlfn.XLOOKUP(Table1[[#This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 MATCH(orders!$D41,products!$A$1:$A$49,0),MATCH(orders!I$1,products!$A$1:$G$1,0))</f>
        <v>Rob</v>
      </c>
      <c r="J41" t="str">
        <f>INDEX(products!$A$1:$G$49, MATCH(orders!$D41,products!$A$1:$A$49,0),MATCH(orders!J$1,products!$A$1:$G$1,0))</f>
        <v>M</v>
      </c>
      <c r="K41" s="4">
        <f>INDEX(products!$A$1:$G$49, MATCH(orders!$D41,products!$A$1:$A$49,0),MATCH(orders!K$1,products!$A$1:$G$1,0))</f>
        <v>1</v>
      </c>
      <c r="L41" s="5">
        <f>INDEX(products!$A$1:$G$49, MATCH(orders!$D41,products!$A$1:$A$49,0),MATCH(orders!L$1,products!$A$1:$G$1,0))</f>
        <v>9.9499999999999993</v>
      </c>
      <c r="M41" s="5">
        <f t="shared" si="1"/>
        <v>59.699999999999996</v>
      </c>
      <c r="N41" t="str">
        <f t="shared" si="0"/>
        <v>Robusta</v>
      </c>
      <c r="O41" t="str">
        <f t="shared" si="2"/>
        <v>Medium</v>
      </c>
      <c r="P41" t="str">
        <f>_xlfn.XLOOKUP(Table1[[#This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 MATCH(orders!$D42,products!$A$1:$A$49,0),MATCH(orders!I$1,products!$A$1:$G$1,0))</f>
        <v>Lib</v>
      </c>
      <c r="J42" t="str">
        <f>INDEX(products!$A$1:$G$49, MATCH(orders!$D42,products!$A$1:$A$49,0),MATCH(orders!J$1,products!$A$1:$G$1,0))</f>
        <v>M</v>
      </c>
      <c r="K42" s="4">
        <f>INDEX(products!$A$1:$G$49, MATCH(orders!$D42,products!$A$1:$A$49,0),MATCH(orders!K$1,products!$A$1:$G$1,0))</f>
        <v>1</v>
      </c>
      <c r="L42" s="5">
        <f>INDEX(products!$A$1:$G$49, MATCH(orders!$D42,products!$A$1:$A$49,0),MATCH(orders!L$1,products!$A$1:$G$1,0))</f>
        <v>14.55</v>
      </c>
      <c r="M42" s="5">
        <f t="shared" si="1"/>
        <v>43.650000000000006</v>
      </c>
      <c r="N42" t="str">
        <f t="shared" si="0"/>
        <v>Liberica</v>
      </c>
      <c r="O42" t="str">
        <f t="shared" si="2"/>
        <v>Medium</v>
      </c>
      <c r="P42" t="str">
        <f>_xlfn.XLOOKUP(Table1[[#This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 MATCH(orders!$D43,products!$A$1:$A$49,0),MATCH(orders!I$1,products!$A$1:$G$1,0))</f>
        <v>Exc</v>
      </c>
      <c r="J43" t="str">
        <f>INDEX(products!$A$1:$G$49, MATCH(orders!$D43,products!$A$1:$A$49,0),MATCH(orders!J$1,products!$A$1:$G$1,0))</f>
        <v>D</v>
      </c>
      <c r="K43" s="4">
        <f>INDEX(products!$A$1:$G$49, MATCH(orders!$D43,products!$A$1:$A$49,0),MATCH(orders!K$1,products!$A$1:$G$1,0))</f>
        <v>0.2</v>
      </c>
      <c r="L43" s="5">
        <f>INDEX(products!$A$1:$G$49, MATCH(orders!$D43,products!$A$1:$A$49,0),MATCH(orders!L$1,products!$A$1:$G$1,0))</f>
        <v>3.645</v>
      </c>
      <c r="M43" s="5">
        <f t="shared" si="1"/>
        <v>7.29</v>
      </c>
      <c r="N43" t="str">
        <f t="shared" si="0"/>
        <v>Excelsa</v>
      </c>
      <c r="O43" t="str">
        <f t="shared" si="2"/>
        <v>Dark</v>
      </c>
      <c r="P43" t="str">
        <f>_xlfn.XLOOKUP(Table1[[#This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 MATCH(orders!$D44,products!$A$1:$A$49,0),MATCH(orders!I$1,products!$A$1:$G$1,0))</f>
        <v>Rob</v>
      </c>
      <c r="J44" t="str">
        <f>INDEX(products!$A$1:$G$49, MATCH(orders!$D44,products!$A$1:$A$49,0),MATCH(orders!J$1,products!$A$1:$G$1,0))</f>
        <v>D</v>
      </c>
      <c r="K44" s="4">
        <f>INDEX(products!$A$1:$G$49, MATCH(orders!$D44,products!$A$1:$A$49,0),MATCH(orders!K$1,products!$A$1:$G$1,0))</f>
        <v>0.2</v>
      </c>
      <c r="L44" s="5">
        <f>INDEX(products!$A$1:$G$49, MATCH(orders!$D44,products!$A$1:$A$49,0),MATCH(orders!L$1,products!$A$1:$G$1,0))</f>
        <v>2.6849999999999996</v>
      </c>
      <c r="M44" s="5">
        <f t="shared" si="1"/>
        <v>8.0549999999999997</v>
      </c>
      <c r="N44" t="str">
        <f t="shared" si="0"/>
        <v>Robusta</v>
      </c>
      <c r="O44" t="str">
        <f t="shared" si="2"/>
        <v>Dark</v>
      </c>
      <c r="P44" t="str">
        <f>_xlfn.XLOOKUP(Table1[[#This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 MATCH(orders!$D45,products!$A$1:$A$49,0),MATCH(orders!I$1,products!$A$1:$G$1,0))</f>
        <v>Lib</v>
      </c>
      <c r="J45" t="str">
        <f>INDEX(products!$A$1:$G$49, MATCH(orders!$D45,products!$A$1:$A$49,0),MATCH(orders!J$1,products!$A$1:$G$1,0))</f>
        <v>L</v>
      </c>
      <c r="K45" s="4">
        <f>INDEX(products!$A$1:$G$49, MATCH(orders!$D45,products!$A$1:$A$49,0),MATCH(orders!K$1,products!$A$1:$G$1,0))</f>
        <v>2.5</v>
      </c>
      <c r="L45" s="5">
        <f>INDEX(products!$A$1:$G$49, MATCH(orders!$D45,products!$A$1:$A$49,0),MATCH(orders!L$1,products!$A$1:$G$1,0))</f>
        <v>36.454999999999998</v>
      </c>
      <c r="M45" s="5">
        <f t="shared" si="1"/>
        <v>72.91</v>
      </c>
      <c r="N45" t="str">
        <f t="shared" si="0"/>
        <v>Liberica</v>
      </c>
      <c r="O45" t="str">
        <f t="shared" si="2"/>
        <v>Light</v>
      </c>
      <c r="P45" t="str">
        <f>_xlfn.XLOOKUP(Table1[[#This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 MATCH(orders!$D46,products!$A$1:$A$49,0),MATCH(orders!I$1,products!$A$1:$G$1,0))</f>
        <v>Exc</v>
      </c>
      <c r="J46" t="str">
        <f>INDEX(products!$A$1:$G$49, MATCH(orders!$D46,products!$A$1:$A$49,0),MATCH(orders!J$1,products!$A$1:$G$1,0))</f>
        <v>M</v>
      </c>
      <c r="K46" s="4">
        <f>INDEX(products!$A$1:$G$49, MATCH(orders!$D46,products!$A$1:$A$49,0),MATCH(orders!K$1,products!$A$1:$G$1,0))</f>
        <v>0.5</v>
      </c>
      <c r="L46" s="5">
        <f>INDEX(products!$A$1:$G$49, MATCH(orders!$D46,products!$A$1:$A$49,0),MATCH(orders!L$1,products!$A$1:$G$1,0))</f>
        <v>8.25</v>
      </c>
      <c r="M46" s="5">
        <f t="shared" si="1"/>
        <v>16.5</v>
      </c>
      <c r="N46" t="str">
        <f t="shared" si="0"/>
        <v>Excelsa</v>
      </c>
      <c r="O46" t="str">
        <f t="shared" si="2"/>
        <v>Medium</v>
      </c>
      <c r="P46" t="str">
        <f>_xlfn.XLOOKUP(Table1[[#This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 MATCH(orders!$D47,products!$A$1:$A$49,0),MATCH(orders!I$1,products!$A$1:$G$1,0))</f>
        <v>Lib</v>
      </c>
      <c r="J47" t="str">
        <f>INDEX(products!$A$1:$G$49, MATCH(orders!$D47,products!$A$1:$A$49,0),MATCH(orders!J$1,products!$A$1:$G$1,0))</f>
        <v>D</v>
      </c>
      <c r="K47" s="4">
        <f>INDEX(products!$A$1:$G$49, MATCH(orders!$D47,products!$A$1:$A$49,0),MATCH(orders!K$1,products!$A$1:$G$1,0))</f>
        <v>2.5</v>
      </c>
      <c r="L47" s="5">
        <f>INDEX(products!$A$1:$G$49, MATCH(orders!$D47,products!$A$1:$A$49,0),MATCH(orders!L$1,products!$A$1:$G$1,0))</f>
        <v>29.784999999999997</v>
      </c>
      <c r="M47" s="5">
        <f t="shared" si="1"/>
        <v>178.70999999999998</v>
      </c>
      <c r="N47" t="str">
        <f t="shared" si="0"/>
        <v>Liberica</v>
      </c>
      <c r="O47" t="str">
        <f t="shared" si="2"/>
        <v>Dark</v>
      </c>
      <c r="P47" t="str">
        <f>_xlfn.XLOOKUP(Table1[[#This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 MATCH(orders!$D48,products!$A$1:$A$49,0),MATCH(orders!I$1,products!$A$1:$G$1,0))</f>
        <v>Exc</v>
      </c>
      <c r="J48" t="str">
        <f>INDEX(products!$A$1:$G$49, MATCH(orders!$D48,products!$A$1:$A$49,0),MATCH(orders!J$1,products!$A$1:$G$1,0))</f>
        <v>M</v>
      </c>
      <c r="K48" s="4">
        <f>INDEX(products!$A$1:$G$49, MATCH(orders!$D48,products!$A$1:$A$49,0),MATCH(orders!K$1,products!$A$1:$G$1,0))</f>
        <v>2.5</v>
      </c>
      <c r="L48" s="5">
        <f>INDEX(products!$A$1:$G$49, MATCH(orders!$D48,products!$A$1:$A$49,0),MATCH(orders!L$1,products!$A$1:$G$1,0))</f>
        <v>31.624999999999996</v>
      </c>
      <c r="M48" s="5">
        <f t="shared" si="1"/>
        <v>63.249999999999993</v>
      </c>
      <c r="N48" t="str">
        <f t="shared" si="0"/>
        <v>Excelsa</v>
      </c>
      <c r="O48" t="str">
        <f t="shared" si="2"/>
        <v>Medium</v>
      </c>
      <c r="P48" t="str">
        <f>_xlfn.XLOOKUP(Table1[[#This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 MATCH(orders!$D49,products!$A$1:$A$49,0),MATCH(orders!I$1,products!$A$1:$G$1,0))</f>
        <v>Ara</v>
      </c>
      <c r="J49" t="str">
        <f>INDEX(products!$A$1:$G$49, MATCH(orders!$D49,products!$A$1:$A$49,0),MATCH(orders!J$1,products!$A$1:$G$1,0))</f>
        <v>L</v>
      </c>
      <c r="K49" s="4">
        <f>INDEX(products!$A$1:$G$49, MATCH(orders!$D49,products!$A$1:$A$49,0),MATCH(orders!K$1,products!$A$1:$G$1,0))</f>
        <v>0.2</v>
      </c>
      <c r="L49" s="5">
        <f>INDEX(products!$A$1:$G$49, MATCH(orders!$D49,products!$A$1:$A$49,0),MATCH(orders!L$1,products!$A$1:$G$1,0))</f>
        <v>3.8849999999999998</v>
      </c>
      <c r="M49" s="5">
        <f t="shared" si="1"/>
        <v>7.77</v>
      </c>
      <c r="N49" t="str">
        <f t="shared" si="0"/>
        <v>Arabica</v>
      </c>
      <c r="O49" t="str">
        <f t="shared" si="2"/>
        <v>Light</v>
      </c>
      <c r="P49" t="str">
        <f>_xlfn.XLOOKUP(Table1[[#This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 MATCH(orders!$D50,products!$A$1:$A$49,0),MATCH(orders!I$1,products!$A$1:$G$1,0))</f>
        <v>Ara</v>
      </c>
      <c r="J50" t="str">
        <f>INDEX(products!$A$1:$G$49, MATCH(orders!$D50,products!$A$1:$A$49,0),MATCH(orders!J$1,products!$A$1:$G$1,0))</f>
        <v>D</v>
      </c>
      <c r="K50" s="4">
        <f>INDEX(products!$A$1:$G$49, MATCH(orders!$D50,products!$A$1:$A$49,0),MATCH(orders!K$1,products!$A$1:$G$1,0))</f>
        <v>2.5</v>
      </c>
      <c r="L50" s="5">
        <f>INDEX(products!$A$1:$G$49, MATCH(orders!$D50,products!$A$1:$A$49,0),MATCH(orders!L$1,products!$A$1:$G$1,0))</f>
        <v>22.884999999999998</v>
      </c>
      <c r="M50" s="5">
        <f t="shared" si="1"/>
        <v>91.539999999999992</v>
      </c>
      <c r="N50" t="str">
        <f t="shared" si="0"/>
        <v>Arabica</v>
      </c>
      <c r="O50" t="str">
        <f t="shared" si="2"/>
        <v>Dark</v>
      </c>
      <c r="P50" t="str">
        <f>_xlfn.XLOOKUP(Table1[[#This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 MATCH(orders!$D51,products!$A$1:$A$49,0),MATCH(orders!I$1,products!$A$1:$G$1,0))</f>
        <v>Ara</v>
      </c>
      <c r="J51" t="str">
        <f>INDEX(products!$A$1:$G$49, MATCH(orders!$D51,products!$A$1:$A$49,0),MATCH(orders!J$1,products!$A$1:$G$1,0))</f>
        <v>L</v>
      </c>
      <c r="K51" s="4">
        <f>INDEX(products!$A$1:$G$49, MATCH(orders!$D51,products!$A$1:$A$49,0),MATCH(orders!K$1,products!$A$1:$G$1,0))</f>
        <v>1</v>
      </c>
      <c r="L51" s="5">
        <f>INDEX(products!$A$1:$G$49, MATCH(orders!$D51,products!$A$1:$A$49,0),MATCH(orders!L$1,products!$A$1:$G$1,0))</f>
        <v>12.95</v>
      </c>
      <c r="M51" s="5">
        <f t="shared" si="1"/>
        <v>38.849999999999994</v>
      </c>
      <c r="N51" t="str">
        <f t="shared" si="0"/>
        <v>Arabica</v>
      </c>
      <c r="O51" t="str">
        <f t="shared" si="2"/>
        <v>Light</v>
      </c>
      <c r="P51" t="str">
        <f>_xlfn.XLOOKUP(Table1[[#This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 MATCH(orders!$D52,products!$A$1:$A$49,0),MATCH(orders!I$1,products!$A$1:$G$1,0))</f>
        <v>Lib</v>
      </c>
      <c r="J52" t="str">
        <f>INDEX(products!$A$1:$G$49, MATCH(orders!$D52,products!$A$1:$A$49,0),MATCH(orders!J$1,products!$A$1:$G$1,0))</f>
        <v>D</v>
      </c>
      <c r="K52" s="4">
        <f>INDEX(products!$A$1:$G$49, MATCH(orders!$D52,products!$A$1:$A$49,0),MATCH(orders!K$1,products!$A$1:$G$1,0))</f>
        <v>0.5</v>
      </c>
      <c r="L52" s="5">
        <f>INDEX(products!$A$1:$G$49, MATCH(orders!$D52,products!$A$1:$A$49,0),MATCH(orders!L$1,products!$A$1:$G$1,0))</f>
        <v>7.77</v>
      </c>
      <c r="M52" s="5">
        <f t="shared" si="1"/>
        <v>15.54</v>
      </c>
      <c r="N52" t="str">
        <f t="shared" si="0"/>
        <v>Liberica</v>
      </c>
      <c r="O52" t="str">
        <f t="shared" si="2"/>
        <v>Dark</v>
      </c>
      <c r="P52" t="str">
        <f>_xlfn.XLOOKUP(Table1[[#This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 MATCH(orders!$D53,products!$A$1:$A$49,0),MATCH(orders!I$1,products!$A$1:$G$1,0))</f>
        <v>Lib</v>
      </c>
      <c r="J53" t="str">
        <f>INDEX(products!$A$1:$G$49, MATCH(orders!$D53,products!$A$1:$A$49,0),MATCH(orders!J$1,products!$A$1:$G$1,0))</f>
        <v>L</v>
      </c>
      <c r="K53" s="4">
        <f>INDEX(products!$A$1:$G$49, MATCH(orders!$D53,products!$A$1:$A$49,0),MATCH(orders!K$1,products!$A$1:$G$1,0))</f>
        <v>2.5</v>
      </c>
      <c r="L53" s="5">
        <f>INDEX(products!$A$1:$G$49, MATCH(orders!$D53,products!$A$1:$A$49,0),MATCH(orders!L$1,products!$A$1:$G$1,0))</f>
        <v>36.454999999999998</v>
      </c>
      <c r="M53" s="5">
        <f t="shared" si="1"/>
        <v>145.82</v>
      </c>
      <c r="N53" t="str">
        <f t="shared" si="0"/>
        <v>Liberica</v>
      </c>
      <c r="O53" t="str">
        <f t="shared" si="2"/>
        <v>Light</v>
      </c>
      <c r="P53" t="str">
        <f>_xlfn.XLOOKUP(Table1[[#This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 MATCH(orders!$D54,products!$A$1:$A$49,0),MATCH(orders!I$1,products!$A$1:$G$1,0))</f>
        <v>Rob</v>
      </c>
      <c r="J54" t="str">
        <f>INDEX(products!$A$1:$G$49, MATCH(orders!$D54,products!$A$1:$A$49,0),MATCH(orders!J$1,products!$A$1:$G$1,0))</f>
        <v>M</v>
      </c>
      <c r="K54" s="4">
        <f>INDEX(products!$A$1:$G$49, MATCH(orders!$D54,products!$A$1:$A$49,0),MATCH(orders!K$1,products!$A$1:$G$1,0))</f>
        <v>0.5</v>
      </c>
      <c r="L54" s="5">
        <f>INDEX(products!$A$1:$G$49, MATCH(orders!$D54,products!$A$1:$A$49,0),MATCH(orders!L$1,products!$A$1:$G$1,0))</f>
        <v>5.97</v>
      </c>
      <c r="M54" s="5">
        <f t="shared" si="1"/>
        <v>29.849999999999998</v>
      </c>
      <c r="N54" t="str">
        <f t="shared" si="0"/>
        <v>Robusta</v>
      </c>
      <c r="O54" t="str">
        <f t="shared" si="2"/>
        <v>Medium</v>
      </c>
      <c r="P54" t="str">
        <f>_xlfn.XLOOKUP(Table1[[#This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 MATCH(orders!$D55,products!$A$1:$A$49,0),MATCH(orders!I$1,products!$A$1:$G$1,0))</f>
        <v>Lib</v>
      </c>
      <c r="J55" t="str">
        <f>INDEX(products!$A$1:$G$49, MATCH(orders!$D55,products!$A$1:$A$49,0),MATCH(orders!J$1,products!$A$1:$G$1,0))</f>
        <v>L</v>
      </c>
      <c r="K55" s="4">
        <f>INDEX(products!$A$1:$G$49, MATCH(orders!$D55,products!$A$1:$A$49,0),MATCH(orders!K$1,products!$A$1:$G$1,0))</f>
        <v>2.5</v>
      </c>
      <c r="L55" s="5">
        <f>INDEX(products!$A$1:$G$49, MATCH(orders!$D55,products!$A$1:$A$49,0),MATCH(orders!L$1,products!$A$1:$G$1,0))</f>
        <v>36.454999999999998</v>
      </c>
      <c r="M55" s="5">
        <f t="shared" si="1"/>
        <v>72.91</v>
      </c>
      <c r="N55" t="str">
        <f t="shared" si="0"/>
        <v>Liberica</v>
      </c>
      <c r="O55" t="str">
        <f t="shared" si="2"/>
        <v>Light</v>
      </c>
      <c r="P55" t="str">
        <f>_xlfn.XLOOKUP(Table1[[#This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 MATCH(orders!$D56,products!$A$1:$A$49,0),MATCH(orders!I$1,products!$A$1:$G$1,0))</f>
        <v>Lib</v>
      </c>
      <c r="J56" t="str">
        <f>INDEX(products!$A$1:$G$49, MATCH(orders!$D56,products!$A$1:$A$49,0),MATCH(orders!J$1,products!$A$1:$G$1,0))</f>
        <v>M</v>
      </c>
      <c r="K56" s="4">
        <f>INDEX(products!$A$1:$G$49, MATCH(orders!$D56,products!$A$1:$A$49,0),MATCH(orders!K$1,products!$A$1:$G$1,0))</f>
        <v>1</v>
      </c>
      <c r="L56" s="5">
        <f>INDEX(products!$A$1:$G$49, MATCH(orders!$D56,products!$A$1:$A$49,0),MATCH(orders!L$1,products!$A$1:$G$1,0))</f>
        <v>14.55</v>
      </c>
      <c r="M56" s="5">
        <f t="shared" si="1"/>
        <v>72.75</v>
      </c>
      <c r="N56" t="str">
        <f t="shared" si="0"/>
        <v>Liberica</v>
      </c>
      <c r="O56" t="str">
        <f t="shared" si="2"/>
        <v>Medium</v>
      </c>
      <c r="P56" t="str">
        <f>_xlfn.XLOOKUP(Table1[[#This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 MATCH(orders!$D57,products!$A$1:$A$49,0),MATCH(orders!I$1,products!$A$1:$G$1,0))</f>
        <v>Lib</v>
      </c>
      <c r="J57" t="str">
        <f>INDEX(products!$A$1:$G$49, MATCH(orders!$D57,products!$A$1:$A$49,0),MATCH(orders!J$1,products!$A$1:$G$1,0))</f>
        <v>L</v>
      </c>
      <c r="K57" s="4">
        <f>INDEX(products!$A$1:$G$49, MATCH(orders!$D57,products!$A$1:$A$49,0),MATCH(orders!K$1,products!$A$1:$G$1,0))</f>
        <v>1</v>
      </c>
      <c r="L57" s="5">
        <f>INDEX(products!$A$1:$G$49, MATCH(orders!$D57,products!$A$1:$A$49,0),MATCH(orders!L$1,products!$A$1:$G$1,0))</f>
        <v>15.85</v>
      </c>
      <c r="M57" s="5">
        <f t="shared" si="1"/>
        <v>47.55</v>
      </c>
      <c r="N57" t="str">
        <f t="shared" si="0"/>
        <v>Liberica</v>
      </c>
      <c r="O57" t="str">
        <f t="shared" si="2"/>
        <v>Light</v>
      </c>
      <c r="P57" t="str">
        <f>_xlfn.XLOOKUP(Table1[[#This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 MATCH(orders!$D58,products!$A$1:$A$49,0),MATCH(orders!I$1,products!$A$1:$G$1,0))</f>
        <v>Exc</v>
      </c>
      <c r="J58" t="str">
        <f>INDEX(products!$A$1:$G$49, MATCH(orders!$D58,products!$A$1:$A$49,0),MATCH(orders!J$1,products!$A$1:$G$1,0))</f>
        <v>D</v>
      </c>
      <c r="K58" s="4">
        <f>INDEX(products!$A$1:$G$49, MATCH(orders!$D58,products!$A$1:$A$49,0),MATCH(orders!K$1,products!$A$1:$G$1,0))</f>
        <v>0.2</v>
      </c>
      <c r="L58" s="5">
        <f>INDEX(products!$A$1:$G$49, MATCH(orders!$D58,products!$A$1:$A$49,0),MATCH(orders!L$1,products!$A$1:$G$1,0))</f>
        <v>3.645</v>
      </c>
      <c r="M58" s="5">
        <f t="shared" si="1"/>
        <v>10.935</v>
      </c>
      <c r="N58" t="str">
        <f t="shared" si="0"/>
        <v>Excelsa</v>
      </c>
      <c r="O58" t="str">
        <f t="shared" si="2"/>
        <v>Dark</v>
      </c>
      <c r="P58" t="str">
        <f>_xlfn.XLOOKUP(Table1[[#This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 MATCH(orders!$D59,products!$A$1:$A$49,0),MATCH(orders!I$1,products!$A$1:$G$1,0))</f>
        <v>Exc</v>
      </c>
      <c r="J59" t="str">
        <f>INDEX(products!$A$1:$G$49, MATCH(orders!$D59,products!$A$1:$A$49,0),MATCH(orders!J$1,products!$A$1:$G$1,0))</f>
        <v>L</v>
      </c>
      <c r="K59" s="4">
        <f>INDEX(products!$A$1:$G$49, MATCH(orders!$D59,products!$A$1:$A$49,0),MATCH(orders!K$1,products!$A$1:$G$1,0))</f>
        <v>1</v>
      </c>
      <c r="L59" s="5">
        <f>INDEX(products!$A$1:$G$49, MATCH(orders!$D59,products!$A$1:$A$49,0),MATCH(orders!L$1,products!$A$1:$G$1,0))</f>
        <v>14.85</v>
      </c>
      <c r="M59" s="5">
        <f t="shared" si="1"/>
        <v>59.4</v>
      </c>
      <c r="N59" t="str">
        <f t="shared" si="0"/>
        <v>Excelsa</v>
      </c>
      <c r="O59" t="str">
        <f t="shared" si="2"/>
        <v>Light</v>
      </c>
      <c r="P59" t="str">
        <f>_xlfn.XLOOKUP(Table1[[#This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 MATCH(orders!$D60,products!$A$1:$A$49,0),MATCH(orders!I$1,products!$A$1:$G$1,0))</f>
        <v>Lib</v>
      </c>
      <c r="J60" t="str">
        <f>INDEX(products!$A$1:$G$49, MATCH(orders!$D60,products!$A$1:$A$49,0),MATCH(orders!J$1,products!$A$1:$G$1,0))</f>
        <v>D</v>
      </c>
      <c r="K60" s="4">
        <f>INDEX(products!$A$1:$G$49, MATCH(orders!$D60,products!$A$1:$A$49,0),MATCH(orders!K$1,products!$A$1:$G$1,0))</f>
        <v>2.5</v>
      </c>
      <c r="L60" s="5">
        <f>INDEX(products!$A$1:$G$49, MATCH(orders!$D60,products!$A$1:$A$49,0),MATCH(orders!L$1,products!$A$1:$G$1,0))</f>
        <v>29.784999999999997</v>
      </c>
      <c r="M60" s="5">
        <f t="shared" si="1"/>
        <v>89.35499999999999</v>
      </c>
      <c r="N60" t="str">
        <f t="shared" si="0"/>
        <v>Liberica</v>
      </c>
      <c r="O60" t="str">
        <f t="shared" si="2"/>
        <v>Dark</v>
      </c>
      <c r="P60" t="str">
        <f>_xlfn.XLOOKUP(Table1[[#This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 MATCH(orders!$D61,products!$A$1:$A$49,0),MATCH(orders!I$1,products!$A$1:$G$1,0))</f>
        <v>Lib</v>
      </c>
      <c r="J61" t="str">
        <f>INDEX(products!$A$1:$G$49, MATCH(orders!$D61,products!$A$1:$A$49,0),MATCH(orders!J$1,products!$A$1:$G$1,0))</f>
        <v>M</v>
      </c>
      <c r="K61" s="4">
        <f>INDEX(products!$A$1:$G$49, MATCH(orders!$D61,products!$A$1:$A$49,0),MATCH(orders!K$1,products!$A$1:$G$1,0))</f>
        <v>0.5</v>
      </c>
      <c r="L61" s="5">
        <f>INDEX(products!$A$1:$G$49, MATCH(orders!$D61,products!$A$1:$A$49,0),MATCH(orders!L$1,products!$A$1:$G$1,0))</f>
        <v>8.73</v>
      </c>
      <c r="M61" s="5">
        <f t="shared" si="1"/>
        <v>26.19</v>
      </c>
      <c r="N61" t="str">
        <f t="shared" si="0"/>
        <v>Liberica</v>
      </c>
      <c r="O61" t="str">
        <f t="shared" si="2"/>
        <v>Medium</v>
      </c>
      <c r="P61" t="str">
        <f>_xlfn.XLOOKUP(Table1[[#This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 MATCH(orders!$D62,products!$A$1:$A$49,0),MATCH(orders!I$1,products!$A$1:$G$1,0))</f>
        <v>Ara</v>
      </c>
      <c r="J62" t="str">
        <f>INDEX(products!$A$1:$G$49, MATCH(orders!$D62,products!$A$1:$A$49,0),MATCH(orders!J$1,products!$A$1:$G$1,0))</f>
        <v>D</v>
      </c>
      <c r="K62" s="4">
        <f>INDEX(products!$A$1:$G$49, MATCH(orders!$D62,products!$A$1:$A$49,0),MATCH(orders!K$1,products!$A$1:$G$1,0))</f>
        <v>2.5</v>
      </c>
      <c r="L62" s="5">
        <f>INDEX(products!$A$1:$G$49, MATCH(orders!$D62,products!$A$1:$A$49,0),MATCH(orders!L$1,products!$A$1:$G$1,0))</f>
        <v>22.884999999999998</v>
      </c>
      <c r="M62" s="5">
        <f t="shared" si="1"/>
        <v>114.42499999999998</v>
      </c>
      <c r="N62" t="str">
        <f t="shared" si="0"/>
        <v>Arabica</v>
      </c>
      <c r="O62" t="str">
        <f t="shared" si="2"/>
        <v>Dark</v>
      </c>
      <c r="P62" t="str">
        <f>_xlfn.XLOOKUP(Table1[[#This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 MATCH(orders!$D63,products!$A$1:$A$49,0),MATCH(orders!I$1,products!$A$1:$G$1,0))</f>
        <v>Rob</v>
      </c>
      <c r="J63" t="str">
        <f>INDEX(products!$A$1:$G$49, MATCH(orders!$D63,products!$A$1:$A$49,0),MATCH(orders!J$1,products!$A$1:$G$1,0))</f>
        <v>D</v>
      </c>
      <c r="K63" s="4">
        <f>INDEX(products!$A$1:$G$49, MATCH(orders!$D63,products!$A$1:$A$49,0),MATCH(orders!K$1,products!$A$1:$G$1,0))</f>
        <v>0.5</v>
      </c>
      <c r="L63" s="5">
        <f>INDEX(products!$A$1:$G$49, MATCH(orders!$D63,products!$A$1:$A$49,0),MATCH(orders!L$1,products!$A$1:$G$1,0))</f>
        <v>5.3699999999999992</v>
      </c>
      <c r="M63" s="5">
        <f t="shared" si="1"/>
        <v>26.849999999999994</v>
      </c>
      <c r="N63" t="str">
        <f t="shared" si="0"/>
        <v>Robusta</v>
      </c>
      <c r="O63" t="str">
        <f t="shared" si="2"/>
        <v>Dark</v>
      </c>
      <c r="P63" t="str">
        <f>_xlfn.XLOOKUP(Table1[[#This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 MATCH(orders!$D64,products!$A$1:$A$49,0),MATCH(orders!I$1,products!$A$1:$G$1,0))</f>
        <v>Lib</v>
      </c>
      <c r="J64" t="str">
        <f>INDEX(products!$A$1:$G$49, MATCH(orders!$D64,products!$A$1:$A$49,0),MATCH(orders!J$1,products!$A$1:$G$1,0))</f>
        <v>L</v>
      </c>
      <c r="K64" s="4">
        <f>INDEX(products!$A$1:$G$49, MATCH(orders!$D64,products!$A$1:$A$49,0),MATCH(orders!K$1,products!$A$1:$G$1,0))</f>
        <v>0.2</v>
      </c>
      <c r="L64" s="5">
        <f>INDEX(products!$A$1:$G$49, MATCH(orders!$D64,products!$A$1:$A$49,0),MATCH(orders!L$1,products!$A$1:$G$1,0))</f>
        <v>4.7549999999999999</v>
      </c>
      <c r="M64" s="5">
        <f t="shared" si="1"/>
        <v>23.774999999999999</v>
      </c>
      <c r="N64" t="str">
        <f t="shared" si="0"/>
        <v>Liberica</v>
      </c>
      <c r="O64" t="str">
        <f t="shared" si="2"/>
        <v>Light</v>
      </c>
      <c r="P64" t="str">
        <f>_xlfn.XLOOKUP(Table1[[#This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 MATCH(orders!$D65,products!$A$1:$A$49,0),MATCH(orders!I$1,products!$A$1:$G$1,0))</f>
        <v>Ara</v>
      </c>
      <c r="J65" t="str">
        <f>INDEX(products!$A$1:$G$49, MATCH(orders!$D65,products!$A$1:$A$49,0),MATCH(orders!J$1,products!$A$1:$G$1,0))</f>
        <v>M</v>
      </c>
      <c r="K65" s="4">
        <f>INDEX(products!$A$1:$G$49, MATCH(orders!$D65,products!$A$1:$A$49,0),MATCH(orders!K$1,products!$A$1:$G$1,0))</f>
        <v>0.5</v>
      </c>
      <c r="L65" s="5">
        <f>INDEX(products!$A$1:$G$49, MATCH(orders!$D65,products!$A$1:$A$49,0),MATCH(orders!L$1,products!$A$1:$G$1,0))</f>
        <v>6.75</v>
      </c>
      <c r="M65" s="5">
        <f t="shared" si="1"/>
        <v>6.75</v>
      </c>
      <c r="N65" t="str">
        <f t="shared" si="0"/>
        <v>Arabica</v>
      </c>
      <c r="O65" t="str">
        <f t="shared" si="2"/>
        <v>Medium</v>
      </c>
      <c r="P65" t="str">
        <f>_xlfn.XLOOKUP(Table1[[#This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 MATCH(orders!$D66,products!$A$1:$A$49,0),MATCH(orders!I$1,products!$A$1:$G$1,0))</f>
        <v>Rob</v>
      </c>
      <c r="J66" t="str">
        <f>INDEX(products!$A$1:$G$49, MATCH(orders!$D66,products!$A$1:$A$49,0),MATCH(orders!J$1,products!$A$1:$G$1,0))</f>
        <v>M</v>
      </c>
      <c r="K66" s="4">
        <f>INDEX(products!$A$1:$G$49, MATCH(orders!$D66,products!$A$1:$A$49,0),MATCH(orders!K$1,products!$A$1:$G$1,0))</f>
        <v>0.5</v>
      </c>
      <c r="L66" s="5">
        <f>INDEX(products!$A$1:$G$49, MATCH(orders!$D66,products!$A$1:$A$49,0),MATCH(orders!L$1,products!$A$1:$G$1,0))</f>
        <v>5.97</v>
      </c>
      <c r="M66" s="5">
        <f t="shared" si="1"/>
        <v>35.82</v>
      </c>
      <c r="N66" t="str">
        <f t="shared" ref="N66:N129" si="3">IF(I66="Rob","Robusta",IF(I66="Exc","Excelsa",IF(I66="Ara","Arabica",IF(I66="Lib","Liberica",""))))</f>
        <v>Robusta</v>
      </c>
      <c r="O66" t="str">
        <f t="shared" si="2"/>
        <v>Medium</v>
      </c>
      <c r="P66" t="str">
        <f>_xlfn.XLOOKUP(Table1[[#This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 MATCH(orders!$D67,products!$A$1:$A$49,0),MATCH(orders!I$1,products!$A$1:$G$1,0))</f>
        <v>Rob</v>
      </c>
      <c r="J67" t="str">
        <f>INDEX(products!$A$1:$G$49, MATCH(orders!$D67,products!$A$1:$A$49,0),MATCH(orders!J$1,products!$A$1:$G$1,0))</f>
        <v>D</v>
      </c>
      <c r="K67" s="4">
        <f>INDEX(products!$A$1:$G$49, MATCH(orders!$D67,products!$A$1:$A$49,0),MATCH(orders!K$1,products!$A$1:$G$1,0))</f>
        <v>2.5</v>
      </c>
      <c r="L67" s="5">
        <f>INDEX(products!$A$1:$G$49, MATCH(orders!$D67,products!$A$1:$A$49,0),MATCH(orders!L$1,products!$A$1:$G$1,0))</f>
        <v>20.584999999999997</v>
      </c>
      <c r="M67" s="5">
        <f t="shared" ref="M67:M130" si="4">L67*E67</f>
        <v>82.339999999999989</v>
      </c>
      <c r="N67" t="str">
        <f t="shared" si="3"/>
        <v>Robusta</v>
      </c>
      <c r="O67" t="str">
        <f t="shared" ref="O67:O130" si="5">IF(J67="M","Medium",IF(J67="L","Light",IF(J67="D","Dark","")))</f>
        <v>Dark</v>
      </c>
      <c r="P67" t="str">
        <f>_xlfn.XLOOKUP(Table1[[#This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 MATCH(orders!$D68,products!$A$1:$A$49,0),MATCH(orders!I$1,products!$A$1:$G$1,0))</f>
        <v>Rob</v>
      </c>
      <c r="J68" t="str">
        <f>INDEX(products!$A$1:$G$49, MATCH(orders!$D68,products!$A$1:$A$49,0),MATCH(orders!J$1,products!$A$1:$G$1,0))</f>
        <v>L</v>
      </c>
      <c r="K68" s="4">
        <f>INDEX(products!$A$1:$G$49, MATCH(orders!$D68,products!$A$1:$A$49,0),MATCH(orders!K$1,products!$A$1:$G$1,0))</f>
        <v>0.5</v>
      </c>
      <c r="L68" s="5">
        <f>INDEX(products!$A$1:$G$49, MATCH(orders!$D68,products!$A$1:$A$49,0),MATCH(orders!L$1,products!$A$1:$G$1,0))</f>
        <v>7.169999999999999</v>
      </c>
      <c r="M68" s="5">
        <f t="shared" si="4"/>
        <v>7.169999999999999</v>
      </c>
      <c r="N68" t="str">
        <f t="shared" si="3"/>
        <v>Robusta</v>
      </c>
      <c r="O68" t="str">
        <f t="shared" si="5"/>
        <v>Light</v>
      </c>
      <c r="P68" t="str">
        <f>_xlfn.XLOOKUP(Table1[[#This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 MATCH(orders!$D69,products!$A$1:$A$49,0),MATCH(orders!I$1,products!$A$1:$G$1,0))</f>
        <v>Lib</v>
      </c>
      <c r="J69" t="str">
        <f>INDEX(products!$A$1:$G$49, MATCH(orders!$D69,products!$A$1:$A$49,0),MATCH(orders!J$1,products!$A$1:$G$1,0))</f>
        <v>L</v>
      </c>
      <c r="K69" s="4">
        <f>INDEX(products!$A$1:$G$49, MATCH(orders!$D69,products!$A$1:$A$49,0),MATCH(orders!K$1,products!$A$1:$G$1,0))</f>
        <v>0.2</v>
      </c>
      <c r="L69" s="5">
        <f>INDEX(products!$A$1:$G$49, MATCH(orders!$D69,products!$A$1:$A$49,0),MATCH(orders!L$1,products!$A$1:$G$1,0))</f>
        <v>4.7549999999999999</v>
      </c>
      <c r="M69" s="5">
        <f t="shared" si="4"/>
        <v>9.51</v>
      </c>
      <c r="N69" t="str">
        <f t="shared" si="3"/>
        <v>Liberica</v>
      </c>
      <c r="O69" t="str">
        <f t="shared" si="5"/>
        <v>Light</v>
      </c>
      <c r="P69" t="str">
        <f>_xlfn.XLOOKUP(Table1[[#This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 MATCH(orders!$D70,products!$A$1:$A$49,0),MATCH(orders!I$1,products!$A$1:$G$1,0))</f>
        <v>Rob</v>
      </c>
      <c r="J70" t="str">
        <f>INDEX(products!$A$1:$G$49, MATCH(orders!$D70,products!$A$1:$A$49,0),MATCH(orders!J$1,products!$A$1:$G$1,0))</f>
        <v>M</v>
      </c>
      <c r="K70" s="4">
        <f>INDEX(products!$A$1:$G$49, MATCH(orders!$D70,products!$A$1:$A$49,0),MATCH(orders!K$1,products!$A$1:$G$1,0))</f>
        <v>0.2</v>
      </c>
      <c r="L70" s="5">
        <f>INDEX(products!$A$1:$G$49, MATCH(orders!$D70,products!$A$1:$A$49,0),MATCH(orders!L$1,products!$A$1:$G$1,0))</f>
        <v>2.9849999999999999</v>
      </c>
      <c r="M70" s="5">
        <f t="shared" si="4"/>
        <v>2.9849999999999999</v>
      </c>
      <c r="N70" t="str">
        <f t="shared" si="3"/>
        <v>Robusta</v>
      </c>
      <c r="O70" t="str">
        <f t="shared" si="5"/>
        <v>Medium</v>
      </c>
      <c r="P70" t="str">
        <f>_xlfn.XLOOKUP(Table1[[#This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 MATCH(orders!$D71,products!$A$1:$A$49,0),MATCH(orders!I$1,products!$A$1:$G$1,0))</f>
        <v>Rob</v>
      </c>
      <c r="J71" t="str">
        <f>INDEX(products!$A$1:$G$49, MATCH(orders!$D71,products!$A$1:$A$49,0),MATCH(orders!J$1,products!$A$1:$G$1,0))</f>
        <v>M</v>
      </c>
      <c r="K71" s="4">
        <f>INDEX(products!$A$1:$G$49, MATCH(orders!$D71,products!$A$1:$A$49,0),MATCH(orders!K$1,products!$A$1:$G$1,0))</f>
        <v>1</v>
      </c>
      <c r="L71" s="5">
        <f>INDEX(products!$A$1:$G$49, MATCH(orders!$D71,products!$A$1:$A$49,0),MATCH(orders!L$1,products!$A$1:$G$1,0))</f>
        <v>9.9499999999999993</v>
      </c>
      <c r="M71" s="5">
        <f t="shared" si="4"/>
        <v>59.699999999999996</v>
      </c>
      <c r="N71" t="str">
        <f t="shared" si="3"/>
        <v>Robusta</v>
      </c>
      <c r="O71" t="str">
        <f t="shared" si="5"/>
        <v>Medium</v>
      </c>
      <c r="P71" t="str">
        <f>_xlfn.XLOOKUP(Table1[[#This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 MATCH(orders!$D72,products!$A$1:$A$49,0),MATCH(orders!I$1,products!$A$1:$G$1,0))</f>
        <v>Exc</v>
      </c>
      <c r="J72" t="str">
        <f>INDEX(products!$A$1:$G$49, MATCH(orders!$D72,products!$A$1:$A$49,0),MATCH(orders!J$1,products!$A$1:$G$1,0))</f>
        <v>L</v>
      </c>
      <c r="K72" s="4">
        <f>INDEX(products!$A$1:$G$49, MATCH(orders!$D72,products!$A$1:$A$49,0),MATCH(orders!K$1,products!$A$1:$G$1,0))</f>
        <v>2.5</v>
      </c>
      <c r="L72" s="5">
        <f>INDEX(products!$A$1:$G$49, MATCH(orders!$D72,products!$A$1:$A$49,0),MATCH(orders!L$1,products!$A$1:$G$1,0))</f>
        <v>34.154999999999994</v>
      </c>
      <c r="M72" s="5">
        <f t="shared" si="4"/>
        <v>136.61999999999998</v>
      </c>
      <c r="N72" t="str">
        <f t="shared" si="3"/>
        <v>Excelsa</v>
      </c>
      <c r="O72" t="str">
        <f t="shared" si="5"/>
        <v>Light</v>
      </c>
      <c r="P72" t="str">
        <f>_xlfn.XLOOKUP(Table1[[#This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 MATCH(orders!$D73,products!$A$1:$A$49,0),MATCH(orders!I$1,products!$A$1:$G$1,0))</f>
        <v>Lib</v>
      </c>
      <c r="J73" t="str">
        <f>INDEX(products!$A$1:$G$49, MATCH(orders!$D73,products!$A$1:$A$49,0),MATCH(orders!J$1,products!$A$1:$G$1,0))</f>
        <v>L</v>
      </c>
      <c r="K73" s="4">
        <f>INDEX(products!$A$1:$G$49, MATCH(orders!$D73,products!$A$1:$A$49,0),MATCH(orders!K$1,products!$A$1:$G$1,0))</f>
        <v>0.2</v>
      </c>
      <c r="L73" s="5">
        <f>INDEX(products!$A$1:$G$49, MATCH(orders!$D73,products!$A$1:$A$49,0),MATCH(orders!L$1,products!$A$1:$G$1,0))</f>
        <v>4.7549999999999999</v>
      </c>
      <c r="M73" s="5">
        <f t="shared" si="4"/>
        <v>9.51</v>
      </c>
      <c r="N73" t="str">
        <f t="shared" si="3"/>
        <v>Liberica</v>
      </c>
      <c r="O73" t="str">
        <f t="shared" si="5"/>
        <v>Light</v>
      </c>
      <c r="P73" t="str">
        <f>_xlfn.XLOOKUP(Table1[[#This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 MATCH(orders!$D74,products!$A$1:$A$49,0),MATCH(orders!I$1,products!$A$1:$G$1,0))</f>
        <v>Ara</v>
      </c>
      <c r="J74" t="str">
        <f>INDEX(products!$A$1:$G$49, MATCH(orders!$D74,products!$A$1:$A$49,0),MATCH(orders!J$1,products!$A$1:$G$1,0))</f>
        <v>M</v>
      </c>
      <c r="K74" s="4">
        <f>INDEX(products!$A$1:$G$49, MATCH(orders!$D74,products!$A$1:$A$49,0),MATCH(orders!K$1,products!$A$1:$G$1,0))</f>
        <v>2.5</v>
      </c>
      <c r="L74" s="5">
        <f>INDEX(products!$A$1:$G$49, MATCH(orders!$D74,products!$A$1:$A$49,0),MATCH(orders!L$1,products!$A$1:$G$1,0))</f>
        <v>25.874999999999996</v>
      </c>
      <c r="M74" s="5">
        <f t="shared" si="4"/>
        <v>77.624999999999986</v>
      </c>
      <c r="N74" t="str">
        <f t="shared" si="3"/>
        <v>Arabica</v>
      </c>
      <c r="O74" t="str">
        <f t="shared" si="5"/>
        <v>Medium</v>
      </c>
      <c r="P74" t="str">
        <f>_xlfn.XLOOKUP(Table1[[#This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 MATCH(orders!$D75,products!$A$1:$A$49,0),MATCH(orders!I$1,products!$A$1:$G$1,0))</f>
        <v>Lib</v>
      </c>
      <c r="J75" t="str">
        <f>INDEX(products!$A$1:$G$49, MATCH(orders!$D75,products!$A$1:$A$49,0),MATCH(orders!J$1,products!$A$1:$G$1,0))</f>
        <v>M</v>
      </c>
      <c r="K75" s="4">
        <f>INDEX(products!$A$1:$G$49, MATCH(orders!$D75,products!$A$1:$A$49,0),MATCH(orders!K$1,products!$A$1:$G$1,0))</f>
        <v>0.2</v>
      </c>
      <c r="L75" s="5">
        <f>INDEX(products!$A$1:$G$49, MATCH(orders!$D75,products!$A$1:$A$49,0),MATCH(orders!L$1,products!$A$1:$G$1,0))</f>
        <v>4.3650000000000002</v>
      </c>
      <c r="M75" s="5">
        <f t="shared" si="4"/>
        <v>21.825000000000003</v>
      </c>
      <c r="N75" t="str">
        <f t="shared" si="3"/>
        <v>Liberica</v>
      </c>
      <c r="O75" t="str">
        <f t="shared" si="5"/>
        <v>Medium</v>
      </c>
      <c r="P75" t="str">
        <f>_xlfn.XLOOKUP(Table1[[#This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 MATCH(orders!$D76,products!$A$1:$A$49,0),MATCH(orders!I$1,products!$A$1:$G$1,0))</f>
        <v>Exc</v>
      </c>
      <c r="J76" t="str">
        <f>INDEX(products!$A$1:$G$49, MATCH(orders!$D76,products!$A$1:$A$49,0),MATCH(orders!J$1,products!$A$1:$G$1,0))</f>
        <v>L</v>
      </c>
      <c r="K76" s="4">
        <f>INDEX(products!$A$1:$G$49, MATCH(orders!$D76,products!$A$1:$A$49,0),MATCH(orders!K$1,products!$A$1:$G$1,0))</f>
        <v>0.5</v>
      </c>
      <c r="L76" s="5">
        <f>INDEX(products!$A$1:$G$49, MATCH(orders!$D76,products!$A$1:$A$49,0),MATCH(orders!L$1,products!$A$1:$G$1,0))</f>
        <v>8.91</v>
      </c>
      <c r="M76" s="5">
        <f t="shared" si="4"/>
        <v>17.82</v>
      </c>
      <c r="N76" t="str">
        <f t="shared" si="3"/>
        <v>Excelsa</v>
      </c>
      <c r="O76" t="str">
        <f t="shared" si="5"/>
        <v>Light</v>
      </c>
      <c r="P76" t="str">
        <f>_xlfn.XLOOKUP(Table1[[#This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 MATCH(orders!$D77,products!$A$1:$A$49,0),MATCH(orders!I$1,products!$A$1:$G$1,0))</f>
        <v>Rob</v>
      </c>
      <c r="J77" t="str">
        <f>INDEX(products!$A$1:$G$49, MATCH(orders!$D77,products!$A$1:$A$49,0),MATCH(orders!J$1,products!$A$1:$G$1,0))</f>
        <v>D</v>
      </c>
      <c r="K77" s="4">
        <f>INDEX(products!$A$1:$G$49, MATCH(orders!$D77,products!$A$1:$A$49,0),MATCH(orders!K$1,products!$A$1:$G$1,0))</f>
        <v>1</v>
      </c>
      <c r="L77" s="5">
        <f>INDEX(products!$A$1:$G$49, MATCH(orders!$D77,products!$A$1:$A$49,0),MATCH(orders!L$1,products!$A$1:$G$1,0))</f>
        <v>8.9499999999999993</v>
      </c>
      <c r="M77" s="5">
        <f t="shared" si="4"/>
        <v>53.699999999999996</v>
      </c>
      <c r="N77" t="str">
        <f t="shared" si="3"/>
        <v>Robusta</v>
      </c>
      <c r="O77" t="str">
        <f t="shared" si="5"/>
        <v>Dark</v>
      </c>
      <c r="P77" t="str">
        <f>_xlfn.XLOOKUP(Table1[[#This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 MATCH(orders!$D78,products!$A$1:$A$49,0),MATCH(orders!I$1,products!$A$1:$G$1,0))</f>
        <v>Rob</v>
      </c>
      <c r="J78" t="str">
        <f>INDEX(products!$A$1:$G$49, MATCH(orders!$D78,products!$A$1:$A$49,0),MATCH(orders!J$1,products!$A$1:$G$1,0))</f>
        <v>L</v>
      </c>
      <c r="K78" s="4">
        <f>INDEX(products!$A$1:$G$49, MATCH(orders!$D78,products!$A$1:$A$49,0),MATCH(orders!K$1,products!$A$1:$G$1,0))</f>
        <v>0.2</v>
      </c>
      <c r="L78" s="5">
        <f>INDEX(products!$A$1:$G$49, MATCH(orders!$D78,products!$A$1:$A$49,0),MATCH(orders!L$1,products!$A$1:$G$1,0))</f>
        <v>3.5849999999999995</v>
      </c>
      <c r="M78" s="5">
        <f t="shared" si="4"/>
        <v>3.5849999999999995</v>
      </c>
      <c r="N78" t="str">
        <f t="shared" si="3"/>
        <v>Robusta</v>
      </c>
      <c r="O78" t="str">
        <f t="shared" si="5"/>
        <v>Light</v>
      </c>
      <c r="P78" t="str">
        <f>_xlfn.XLOOKUP(Table1[[#This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 MATCH(orders!$D79,products!$A$1:$A$49,0),MATCH(orders!I$1,products!$A$1:$G$1,0))</f>
        <v>Exc</v>
      </c>
      <c r="J79" t="str">
        <f>INDEX(products!$A$1:$G$49, MATCH(orders!$D79,products!$A$1:$A$49,0),MATCH(orders!J$1,products!$A$1:$G$1,0))</f>
        <v>D</v>
      </c>
      <c r="K79" s="4">
        <f>INDEX(products!$A$1:$G$49, MATCH(orders!$D79,products!$A$1:$A$49,0),MATCH(orders!K$1,products!$A$1:$G$1,0))</f>
        <v>0.2</v>
      </c>
      <c r="L79" s="5">
        <f>INDEX(products!$A$1:$G$49, MATCH(orders!$D79,products!$A$1:$A$49,0),MATCH(orders!L$1,products!$A$1:$G$1,0))</f>
        <v>3.645</v>
      </c>
      <c r="M79" s="5">
        <f t="shared" si="4"/>
        <v>7.29</v>
      </c>
      <c r="N79" t="str">
        <f t="shared" si="3"/>
        <v>Excelsa</v>
      </c>
      <c r="O79" t="str">
        <f t="shared" si="5"/>
        <v>Dark</v>
      </c>
      <c r="P79" t="str">
        <f>_xlfn.XLOOKUP(Table1[[#This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 MATCH(orders!$D80,products!$A$1:$A$49,0),MATCH(orders!I$1,products!$A$1:$G$1,0))</f>
        <v>Ara</v>
      </c>
      <c r="J80" t="str">
        <f>INDEX(products!$A$1:$G$49, MATCH(orders!$D80,products!$A$1:$A$49,0),MATCH(orders!J$1,products!$A$1:$G$1,0))</f>
        <v>M</v>
      </c>
      <c r="K80" s="4">
        <f>INDEX(products!$A$1:$G$49, MATCH(orders!$D80,products!$A$1:$A$49,0),MATCH(orders!K$1,products!$A$1:$G$1,0))</f>
        <v>0.5</v>
      </c>
      <c r="L80" s="5">
        <f>INDEX(products!$A$1:$G$49, MATCH(orders!$D80,products!$A$1:$A$49,0),MATCH(orders!L$1,products!$A$1:$G$1,0))</f>
        <v>6.75</v>
      </c>
      <c r="M80" s="5">
        <f t="shared" si="4"/>
        <v>40.5</v>
      </c>
      <c r="N80" t="str">
        <f t="shared" si="3"/>
        <v>Arabica</v>
      </c>
      <c r="O80" t="str">
        <f t="shared" si="5"/>
        <v>Medium</v>
      </c>
      <c r="P80" t="str">
        <f>_xlfn.XLOOKUP(Table1[[#This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 MATCH(orders!$D81,products!$A$1:$A$49,0),MATCH(orders!I$1,products!$A$1:$G$1,0))</f>
        <v>Rob</v>
      </c>
      <c r="J81" t="str">
        <f>INDEX(products!$A$1:$G$49, MATCH(orders!$D81,products!$A$1:$A$49,0),MATCH(orders!J$1,products!$A$1:$G$1,0))</f>
        <v>L</v>
      </c>
      <c r="K81" s="4">
        <f>INDEX(products!$A$1:$G$49, MATCH(orders!$D81,products!$A$1:$A$49,0),MATCH(orders!K$1,products!$A$1:$G$1,0))</f>
        <v>1</v>
      </c>
      <c r="L81" s="5">
        <f>INDEX(products!$A$1:$G$49, MATCH(orders!$D81,products!$A$1:$A$49,0),MATCH(orders!L$1,products!$A$1:$G$1,0))</f>
        <v>11.95</v>
      </c>
      <c r="M81" s="5">
        <f t="shared" si="4"/>
        <v>47.8</v>
      </c>
      <c r="N81" t="str">
        <f t="shared" si="3"/>
        <v>Robusta</v>
      </c>
      <c r="O81" t="str">
        <f t="shared" si="5"/>
        <v>Light</v>
      </c>
      <c r="P81" t="str">
        <f>_xlfn.XLOOKUP(Table1[[#This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 MATCH(orders!$D82,products!$A$1:$A$49,0),MATCH(orders!I$1,products!$A$1:$G$1,0))</f>
        <v>Ara</v>
      </c>
      <c r="J82" t="str">
        <f>INDEX(products!$A$1:$G$49, MATCH(orders!$D82,products!$A$1:$A$49,0),MATCH(orders!J$1,products!$A$1:$G$1,0))</f>
        <v>L</v>
      </c>
      <c r="K82" s="4">
        <f>INDEX(products!$A$1:$G$49, MATCH(orders!$D82,products!$A$1:$A$49,0),MATCH(orders!K$1,products!$A$1:$G$1,0))</f>
        <v>0.5</v>
      </c>
      <c r="L82" s="5">
        <f>INDEX(products!$A$1:$G$49, MATCH(orders!$D82,products!$A$1:$A$49,0),MATCH(orders!L$1,products!$A$1:$G$1,0))</f>
        <v>7.77</v>
      </c>
      <c r="M82" s="5">
        <f t="shared" si="4"/>
        <v>38.849999999999994</v>
      </c>
      <c r="N82" t="str">
        <f t="shared" si="3"/>
        <v>Arabica</v>
      </c>
      <c r="O82" t="str">
        <f t="shared" si="5"/>
        <v>Light</v>
      </c>
      <c r="P82" t="str">
        <f>_xlfn.XLOOKUP(Table1[[#This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 MATCH(orders!$D83,products!$A$1:$A$49,0),MATCH(orders!I$1,products!$A$1:$G$1,0))</f>
        <v>Lib</v>
      </c>
      <c r="J83" t="str">
        <f>INDEX(products!$A$1:$G$49, MATCH(orders!$D83,products!$A$1:$A$49,0),MATCH(orders!J$1,products!$A$1:$G$1,0))</f>
        <v>L</v>
      </c>
      <c r="K83" s="4">
        <f>INDEX(products!$A$1:$G$49, MATCH(orders!$D83,products!$A$1:$A$49,0),MATCH(orders!K$1,products!$A$1:$G$1,0))</f>
        <v>2.5</v>
      </c>
      <c r="L83" s="5">
        <f>INDEX(products!$A$1:$G$49, MATCH(orders!$D83,products!$A$1:$A$49,0),MATCH(orders!L$1,products!$A$1:$G$1,0))</f>
        <v>36.454999999999998</v>
      </c>
      <c r="M83" s="5">
        <f t="shared" si="4"/>
        <v>109.36499999999999</v>
      </c>
      <c r="N83" t="str">
        <f t="shared" si="3"/>
        <v>Liberica</v>
      </c>
      <c r="O83" t="str">
        <f t="shared" si="5"/>
        <v>Light</v>
      </c>
      <c r="P83" t="str">
        <f>_xlfn.XLOOKUP(Table1[[#This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 MATCH(orders!$D84,products!$A$1:$A$49,0),MATCH(orders!I$1,products!$A$1:$G$1,0))</f>
        <v>Lib</v>
      </c>
      <c r="J84" t="str">
        <f>INDEX(products!$A$1:$G$49, MATCH(orders!$D84,products!$A$1:$A$49,0),MATCH(orders!J$1,products!$A$1:$G$1,0))</f>
        <v>M</v>
      </c>
      <c r="K84" s="4">
        <f>INDEX(products!$A$1:$G$49, MATCH(orders!$D84,products!$A$1:$A$49,0),MATCH(orders!K$1,products!$A$1:$G$1,0))</f>
        <v>2.5</v>
      </c>
      <c r="L84" s="5">
        <f>INDEX(products!$A$1:$G$49, MATCH(orders!$D84,products!$A$1:$A$49,0),MATCH(orders!L$1,products!$A$1:$G$1,0))</f>
        <v>33.464999999999996</v>
      </c>
      <c r="M84" s="5">
        <f t="shared" si="4"/>
        <v>100.39499999999998</v>
      </c>
      <c r="N84" t="str">
        <f t="shared" si="3"/>
        <v>Liberica</v>
      </c>
      <c r="O84" t="str">
        <f t="shared" si="5"/>
        <v>Medium</v>
      </c>
      <c r="P84" t="str">
        <f>_xlfn.XLOOKUP(Table1[[#This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 MATCH(orders!$D85,products!$A$1:$A$49,0),MATCH(orders!I$1,products!$A$1:$G$1,0))</f>
        <v>Rob</v>
      </c>
      <c r="J85" t="str">
        <f>INDEX(products!$A$1:$G$49, MATCH(orders!$D85,products!$A$1:$A$49,0),MATCH(orders!J$1,products!$A$1:$G$1,0))</f>
        <v>D</v>
      </c>
      <c r="K85" s="4">
        <f>INDEX(products!$A$1:$G$49, MATCH(orders!$D85,products!$A$1:$A$49,0),MATCH(orders!K$1,products!$A$1:$G$1,0))</f>
        <v>2.5</v>
      </c>
      <c r="L85" s="5">
        <f>INDEX(products!$A$1:$G$49, MATCH(orders!$D85,products!$A$1:$A$49,0),MATCH(orders!L$1,products!$A$1:$G$1,0))</f>
        <v>20.584999999999997</v>
      </c>
      <c r="M85" s="5">
        <f t="shared" si="4"/>
        <v>82.339999999999989</v>
      </c>
      <c r="N85" t="str">
        <f t="shared" si="3"/>
        <v>Robusta</v>
      </c>
      <c r="O85" t="str">
        <f t="shared" si="5"/>
        <v>Dark</v>
      </c>
      <c r="P85" t="str">
        <f>_xlfn.XLOOKUP(Table1[[#This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 MATCH(orders!$D86,products!$A$1:$A$49,0),MATCH(orders!I$1,products!$A$1:$G$1,0))</f>
        <v>Lib</v>
      </c>
      <c r="J86" t="str">
        <f>INDEX(products!$A$1:$G$49, MATCH(orders!$D86,products!$A$1:$A$49,0),MATCH(orders!J$1,products!$A$1:$G$1,0))</f>
        <v>L</v>
      </c>
      <c r="K86" s="4">
        <f>INDEX(products!$A$1:$G$49, MATCH(orders!$D86,products!$A$1:$A$49,0),MATCH(orders!K$1,products!$A$1:$G$1,0))</f>
        <v>0.5</v>
      </c>
      <c r="L86" s="5">
        <f>INDEX(products!$A$1:$G$49, MATCH(orders!$D86,products!$A$1:$A$49,0),MATCH(orders!L$1,products!$A$1:$G$1,0))</f>
        <v>9.51</v>
      </c>
      <c r="M86" s="5">
        <f t="shared" si="4"/>
        <v>9.51</v>
      </c>
      <c r="N86" t="str">
        <f t="shared" si="3"/>
        <v>Liberica</v>
      </c>
      <c r="O86" t="str">
        <f t="shared" si="5"/>
        <v>Light</v>
      </c>
      <c r="P86" t="str">
        <f>_xlfn.XLOOKUP(Table1[[#This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 MATCH(orders!$D87,products!$A$1:$A$49,0),MATCH(orders!I$1,products!$A$1:$G$1,0))</f>
        <v>Ara</v>
      </c>
      <c r="J87" t="str">
        <f>INDEX(products!$A$1:$G$49, MATCH(orders!$D87,products!$A$1:$A$49,0),MATCH(orders!J$1,products!$A$1:$G$1,0))</f>
        <v>L</v>
      </c>
      <c r="K87" s="4">
        <f>INDEX(products!$A$1:$G$49, MATCH(orders!$D87,products!$A$1:$A$49,0),MATCH(orders!K$1,products!$A$1:$G$1,0))</f>
        <v>2.5</v>
      </c>
      <c r="L87" s="5">
        <f>INDEX(products!$A$1:$G$49, MATCH(orders!$D87,products!$A$1:$A$49,0),MATCH(orders!L$1,products!$A$1:$G$1,0))</f>
        <v>29.784999999999997</v>
      </c>
      <c r="M87" s="5">
        <f t="shared" si="4"/>
        <v>89.35499999999999</v>
      </c>
      <c r="N87" t="str">
        <f t="shared" si="3"/>
        <v>Arabica</v>
      </c>
      <c r="O87" t="str">
        <f t="shared" si="5"/>
        <v>Light</v>
      </c>
      <c r="P87" t="str">
        <f>_xlfn.XLOOKUP(Table1[[#This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 MATCH(orders!$D88,products!$A$1:$A$49,0),MATCH(orders!I$1,products!$A$1:$G$1,0))</f>
        <v>Ara</v>
      </c>
      <c r="J88" t="str">
        <f>INDEX(products!$A$1:$G$49, MATCH(orders!$D88,products!$A$1:$A$49,0),MATCH(orders!J$1,products!$A$1:$G$1,0))</f>
        <v>D</v>
      </c>
      <c r="K88" s="4">
        <f>INDEX(products!$A$1:$G$49, MATCH(orders!$D88,products!$A$1:$A$49,0),MATCH(orders!K$1,products!$A$1:$G$1,0))</f>
        <v>0.2</v>
      </c>
      <c r="L88" s="5">
        <f>INDEX(products!$A$1:$G$49, MATCH(orders!$D88,products!$A$1:$A$49,0),MATCH(orders!L$1,products!$A$1:$G$1,0))</f>
        <v>2.9849999999999999</v>
      </c>
      <c r="M88" s="5">
        <f t="shared" si="4"/>
        <v>11.94</v>
      </c>
      <c r="N88" t="str">
        <f t="shared" si="3"/>
        <v>Arabica</v>
      </c>
      <c r="O88" t="str">
        <f t="shared" si="5"/>
        <v>Dark</v>
      </c>
      <c r="P88" t="str">
        <f>_xlfn.XLOOKUP(Table1[[#This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 MATCH(orders!$D89,products!$A$1:$A$49,0),MATCH(orders!I$1,products!$A$1:$G$1,0))</f>
        <v>Ara</v>
      </c>
      <c r="J89" t="str">
        <f>INDEX(products!$A$1:$G$49, MATCH(orders!$D89,products!$A$1:$A$49,0),MATCH(orders!J$1,products!$A$1:$G$1,0))</f>
        <v>M</v>
      </c>
      <c r="K89" s="4">
        <f>INDEX(products!$A$1:$G$49, MATCH(orders!$D89,products!$A$1:$A$49,0),MATCH(orders!K$1,products!$A$1:$G$1,0))</f>
        <v>1</v>
      </c>
      <c r="L89" s="5">
        <f>INDEX(products!$A$1:$G$49, MATCH(orders!$D89,products!$A$1:$A$49,0),MATCH(orders!L$1,products!$A$1:$G$1,0))</f>
        <v>11.25</v>
      </c>
      <c r="M89" s="5">
        <f t="shared" si="4"/>
        <v>33.75</v>
      </c>
      <c r="N89" t="str">
        <f t="shared" si="3"/>
        <v>Arabica</v>
      </c>
      <c r="O89" t="str">
        <f t="shared" si="5"/>
        <v>Medium</v>
      </c>
      <c r="P89" t="str">
        <f>_xlfn.XLOOKUP(Table1[[#This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 MATCH(orders!$D90,products!$A$1:$A$49,0),MATCH(orders!I$1,products!$A$1:$G$1,0))</f>
        <v>Rob</v>
      </c>
      <c r="J90" t="str">
        <f>INDEX(products!$A$1:$G$49, MATCH(orders!$D90,products!$A$1:$A$49,0),MATCH(orders!J$1,products!$A$1:$G$1,0))</f>
        <v>L</v>
      </c>
      <c r="K90" s="4">
        <f>INDEX(products!$A$1:$G$49, MATCH(orders!$D90,products!$A$1:$A$49,0),MATCH(orders!K$1,products!$A$1:$G$1,0))</f>
        <v>1</v>
      </c>
      <c r="L90" s="5">
        <f>INDEX(products!$A$1:$G$49, MATCH(orders!$D90,products!$A$1:$A$49,0),MATCH(orders!L$1,products!$A$1:$G$1,0))</f>
        <v>11.95</v>
      </c>
      <c r="M90" s="5">
        <f t="shared" si="4"/>
        <v>35.849999999999994</v>
      </c>
      <c r="N90" t="str">
        <f t="shared" si="3"/>
        <v>Robusta</v>
      </c>
      <c r="O90" t="str">
        <f t="shared" si="5"/>
        <v>Light</v>
      </c>
      <c r="P90" t="str">
        <f>_xlfn.XLOOKUP(Table1[[#This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 MATCH(orders!$D91,products!$A$1:$A$49,0),MATCH(orders!I$1,products!$A$1:$G$1,0))</f>
        <v>Ara</v>
      </c>
      <c r="J91" t="str">
        <f>INDEX(products!$A$1:$G$49, MATCH(orders!$D91,products!$A$1:$A$49,0),MATCH(orders!J$1,products!$A$1:$G$1,0))</f>
        <v>L</v>
      </c>
      <c r="K91" s="4">
        <f>INDEX(products!$A$1:$G$49, MATCH(orders!$D91,products!$A$1:$A$49,0),MATCH(orders!K$1,products!$A$1:$G$1,0))</f>
        <v>1</v>
      </c>
      <c r="L91" s="5">
        <f>INDEX(products!$A$1:$G$49, MATCH(orders!$D91,products!$A$1:$A$49,0),MATCH(orders!L$1,products!$A$1:$G$1,0))</f>
        <v>12.95</v>
      </c>
      <c r="M91" s="5">
        <f t="shared" si="4"/>
        <v>77.699999999999989</v>
      </c>
      <c r="N91" t="str">
        <f t="shared" si="3"/>
        <v>Arabica</v>
      </c>
      <c r="O91" t="str">
        <f t="shared" si="5"/>
        <v>Light</v>
      </c>
      <c r="P91" t="str">
        <f>_xlfn.XLOOKUP(Table1[[#This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 MATCH(orders!$D92,products!$A$1:$A$49,0),MATCH(orders!I$1,products!$A$1:$G$1,0))</f>
        <v>Ara</v>
      </c>
      <c r="J92" t="str">
        <f>INDEX(products!$A$1:$G$49, MATCH(orders!$D92,products!$A$1:$A$49,0),MATCH(orders!J$1,products!$A$1:$G$1,0))</f>
        <v>L</v>
      </c>
      <c r="K92" s="4">
        <f>INDEX(products!$A$1:$G$49, MATCH(orders!$D92,products!$A$1:$A$49,0),MATCH(orders!K$1,products!$A$1:$G$1,0))</f>
        <v>1</v>
      </c>
      <c r="L92" s="5">
        <f>INDEX(products!$A$1:$G$49, MATCH(orders!$D92,products!$A$1:$A$49,0),MATCH(orders!L$1,products!$A$1:$G$1,0))</f>
        <v>12.95</v>
      </c>
      <c r="M92" s="5">
        <f t="shared" si="4"/>
        <v>51.8</v>
      </c>
      <c r="N92" t="str">
        <f t="shared" si="3"/>
        <v>Arabica</v>
      </c>
      <c r="O92" t="str">
        <f t="shared" si="5"/>
        <v>Light</v>
      </c>
      <c r="P92" t="str">
        <f>_xlfn.XLOOKUP(Table1[[#This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 MATCH(orders!$D93,products!$A$1:$A$49,0),MATCH(orders!I$1,products!$A$1:$G$1,0))</f>
        <v>Ara</v>
      </c>
      <c r="J93" t="str">
        <f>INDEX(products!$A$1:$G$49, MATCH(orders!$D93,products!$A$1:$A$49,0),MATCH(orders!J$1,products!$A$1:$G$1,0))</f>
        <v>M</v>
      </c>
      <c r="K93" s="4">
        <f>INDEX(products!$A$1:$G$49, MATCH(orders!$D93,products!$A$1:$A$49,0),MATCH(orders!K$1,products!$A$1:$G$1,0))</f>
        <v>2.5</v>
      </c>
      <c r="L93" s="5">
        <f>INDEX(products!$A$1:$G$49, MATCH(orders!$D93,products!$A$1:$A$49,0),MATCH(orders!L$1,products!$A$1:$G$1,0))</f>
        <v>25.874999999999996</v>
      </c>
      <c r="M93" s="5">
        <f t="shared" si="4"/>
        <v>103.49999999999999</v>
      </c>
      <c r="N93" t="str">
        <f t="shared" si="3"/>
        <v>Arabica</v>
      </c>
      <c r="O93" t="str">
        <f t="shared" si="5"/>
        <v>Medium</v>
      </c>
      <c r="P93" t="str">
        <f>_xlfn.XLOOKUP(Table1[[#This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 MATCH(orders!$D94,products!$A$1:$A$49,0),MATCH(orders!I$1,products!$A$1:$G$1,0))</f>
        <v>Exc</v>
      </c>
      <c r="J94" t="str">
        <f>INDEX(products!$A$1:$G$49, MATCH(orders!$D94,products!$A$1:$A$49,0),MATCH(orders!J$1,products!$A$1:$G$1,0))</f>
        <v>L</v>
      </c>
      <c r="K94" s="4">
        <f>INDEX(products!$A$1:$G$49, MATCH(orders!$D94,products!$A$1:$A$49,0),MATCH(orders!K$1,products!$A$1:$G$1,0))</f>
        <v>1</v>
      </c>
      <c r="L94" s="5">
        <f>INDEX(products!$A$1:$G$49, MATCH(orders!$D94,products!$A$1:$A$49,0),MATCH(orders!L$1,products!$A$1:$G$1,0))</f>
        <v>14.85</v>
      </c>
      <c r="M94" s="5">
        <f t="shared" si="4"/>
        <v>44.55</v>
      </c>
      <c r="N94" t="str">
        <f t="shared" si="3"/>
        <v>Excelsa</v>
      </c>
      <c r="O94" t="str">
        <f t="shared" si="5"/>
        <v>Light</v>
      </c>
      <c r="P94" t="str">
        <f>_xlfn.XLOOKUP(Table1[[#This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 MATCH(orders!$D95,products!$A$1:$A$49,0),MATCH(orders!I$1,products!$A$1:$G$1,0))</f>
        <v>Exc</v>
      </c>
      <c r="J95" t="str">
        <f>INDEX(products!$A$1:$G$49, MATCH(orders!$D95,products!$A$1:$A$49,0),MATCH(orders!J$1,products!$A$1:$G$1,0))</f>
        <v>L</v>
      </c>
      <c r="K95" s="4">
        <f>INDEX(products!$A$1:$G$49, MATCH(orders!$D95,products!$A$1:$A$49,0),MATCH(orders!K$1,products!$A$1:$G$1,0))</f>
        <v>0.5</v>
      </c>
      <c r="L95" s="5">
        <f>INDEX(products!$A$1:$G$49, MATCH(orders!$D95,products!$A$1:$A$49,0),MATCH(orders!L$1,products!$A$1:$G$1,0))</f>
        <v>8.91</v>
      </c>
      <c r="M95" s="5">
        <f t="shared" si="4"/>
        <v>35.64</v>
      </c>
      <c r="N95" t="str">
        <f t="shared" si="3"/>
        <v>Excelsa</v>
      </c>
      <c r="O95" t="str">
        <f t="shared" si="5"/>
        <v>Light</v>
      </c>
      <c r="P95" t="str">
        <f>_xlfn.XLOOKUP(Table1[[#This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 MATCH(orders!$D96,products!$A$1:$A$49,0),MATCH(orders!I$1,products!$A$1:$G$1,0))</f>
        <v>Ara</v>
      </c>
      <c r="J96" t="str">
        <f>INDEX(products!$A$1:$G$49, MATCH(orders!$D96,products!$A$1:$A$49,0),MATCH(orders!J$1,products!$A$1:$G$1,0))</f>
        <v>D</v>
      </c>
      <c r="K96" s="4">
        <f>INDEX(products!$A$1:$G$49, MATCH(orders!$D96,products!$A$1:$A$49,0),MATCH(orders!K$1,products!$A$1:$G$1,0))</f>
        <v>0.2</v>
      </c>
      <c r="L96" s="5">
        <f>INDEX(products!$A$1:$G$49, MATCH(orders!$D96,products!$A$1:$A$49,0),MATCH(orders!L$1,products!$A$1:$G$1,0))</f>
        <v>2.9849999999999999</v>
      </c>
      <c r="M96" s="5">
        <f t="shared" si="4"/>
        <v>17.91</v>
      </c>
      <c r="N96" t="str">
        <f t="shared" si="3"/>
        <v>Arabica</v>
      </c>
      <c r="O96" t="str">
        <f t="shared" si="5"/>
        <v>Dark</v>
      </c>
      <c r="P96" t="str">
        <f>_xlfn.XLOOKUP(Table1[[#This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 MATCH(orders!$D97,products!$A$1:$A$49,0),MATCH(orders!I$1,products!$A$1:$G$1,0))</f>
        <v>Ara</v>
      </c>
      <c r="J97" t="str">
        <f>INDEX(products!$A$1:$G$49, MATCH(orders!$D97,products!$A$1:$A$49,0),MATCH(orders!J$1,products!$A$1:$G$1,0))</f>
        <v>M</v>
      </c>
      <c r="K97" s="4">
        <f>INDEX(products!$A$1:$G$49, MATCH(orders!$D97,products!$A$1:$A$49,0),MATCH(orders!K$1,products!$A$1:$G$1,0))</f>
        <v>2.5</v>
      </c>
      <c r="L97" s="5">
        <f>INDEX(products!$A$1:$G$49, MATCH(orders!$D97,products!$A$1:$A$49,0),MATCH(orders!L$1,products!$A$1:$G$1,0))</f>
        <v>25.874999999999996</v>
      </c>
      <c r="M97" s="5">
        <f t="shared" si="4"/>
        <v>155.24999999999997</v>
      </c>
      <c r="N97" t="str">
        <f t="shared" si="3"/>
        <v>Arabica</v>
      </c>
      <c r="O97" t="str">
        <f t="shared" si="5"/>
        <v>Medium</v>
      </c>
      <c r="P97" t="str">
        <f>_xlfn.XLOOKUP(Table1[[#This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 MATCH(orders!$D98,products!$A$1:$A$49,0),MATCH(orders!I$1,products!$A$1:$G$1,0))</f>
        <v>Ara</v>
      </c>
      <c r="J98" t="str">
        <f>INDEX(products!$A$1:$G$49, MATCH(orders!$D98,products!$A$1:$A$49,0),MATCH(orders!J$1,products!$A$1:$G$1,0))</f>
        <v>D</v>
      </c>
      <c r="K98" s="4">
        <f>INDEX(products!$A$1:$G$49, MATCH(orders!$D98,products!$A$1:$A$49,0),MATCH(orders!K$1,products!$A$1:$G$1,0))</f>
        <v>0.2</v>
      </c>
      <c r="L98" s="5">
        <f>INDEX(products!$A$1:$G$49, MATCH(orders!$D98,products!$A$1:$A$49,0),MATCH(orders!L$1,products!$A$1:$G$1,0))</f>
        <v>2.9849999999999999</v>
      </c>
      <c r="M98" s="5">
        <f t="shared" si="4"/>
        <v>5.97</v>
      </c>
      <c r="N98" t="str">
        <f t="shared" si="3"/>
        <v>Arabica</v>
      </c>
      <c r="O98" t="str">
        <f t="shared" si="5"/>
        <v>Dark</v>
      </c>
      <c r="P98" t="str">
        <f>_xlfn.XLOOKUP(Table1[[#This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 MATCH(orders!$D99,products!$A$1:$A$49,0),MATCH(orders!I$1,products!$A$1:$G$1,0))</f>
        <v>Ara</v>
      </c>
      <c r="J99" t="str">
        <f>INDEX(products!$A$1:$G$49, MATCH(orders!$D99,products!$A$1:$A$49,0),MATCH(orders!J$1,products!$A$1:$G$1,0))</f>
        <v>M</v>
      </c>
      <c r="K99" s="4">
        <f>INDEX(products!$A$1:$G$49, MATCH(orders!$D99,products!$A$1:$A$49,0),MATCH(orders!K$1,products!$A$1:$G$1,0))</f>
        <v>0.5</v>
      </c>
      <c r="L99" s="5">
        <f>INDEX(products!$A$1:$G$49, MATCH(orders!$D99,products!$A$1:$A$49,0),MATCH(orders!L$1,products!$A$1:$G$1,0))</f>
        <v>6.75</v>
      </c>
      <c r="M99" s="5">
        <f t="shared" si="4"/>
        <v>13.5</v>
      </c>
      <c r="N99" t="str">
        <f t="shared" si="3"/>
        <v>Arabica</v>
      </c>
      <c r="O99" t="str">
        <f t="shared" si="5"/>
        <v>Medium</v>
      </c>
      <c r="P99" t="str">
        <f>_xlfn.XLOOKUP(Table1[[#This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 MATCH(orders!$D100,products!$A$1:$A$49,0),MATCH(orders!I$1,products!$A$1:$G$1,0))</f>
        <v>Ara</v>
      </c>
      <c r="J100" t="str">
        <f>INDEX(products!$A$1:$G$49, MATCH(orders!$D100,products!$A$1:$A$49,0),MATCH(orders!J$1,products!$A$1:$G$1,0))</f>
        <v>D</v>
      </c>
      <c r="K100" s="4">
        <f>INDEX(products!$A$1:$G$49, MATCH(orders!$D100,products!$A$1:$A$49,0),MATCH(orders!K$1,products!$A$1:$G$1,0))</f>
        <v>0.2</v>
      </c>
      <c r="L100" s="5">
        <f>INDEX(products!$A$1:$G$49, MATCH(orders!$D100,products!$A$1:$A$49,0),MATCH(orders!L$1,products!$A$1:$G$1,0))</f>
        <v>2.9849999999999999</v>
      </c>
      <c r="M100" s="5">
        <f t="shared" si="4"/>
        <v>2.9849999999999999</v>
      </c>
      <c r="N100" t="str">
        <f t="shared" si="3"/>
        <v>Arabica</v>
      </c>
      <c r="O100" t="str">
        <f t="shared" si="5"/>
        <v>Dark</v>
      </c>
      <c r="P100" t="str">
        <f>_xlfn.XLOOKUP(Table1[[#This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 MATCH(orders!$D101,products!$A$1:$A$49,0),MATCH(orders!I$1,products!$A$1:$G$1,0))</f>
        <v>Lib</v>
      </c>
      <c r="J101" t="str">
        <f>INDEX(products!$A$1:$G$49, MATCH(orders!$D101,products!$A$1:$A$49,0),MATCH(orders!J$1,products!$A$1:$G$1,0))</f>
        <v>M</v>
      </c>
      <c r="K101" s="4">
        <f>INDEX(products!$A$1:$G$49, MATCH(orders!$D101,products!$A$1:$A$49,0),MATCH(orders!K$1,products!$A$1:$G$1,0))</f>
        <v>0.2</v>
      </c>
      <c r="L101" s="5">
        <f>INDEX(products!$A$1:$G$49, MATCH(orders!$D101,products!$A$1:$A$49,0),MATCH(orders!L$1,products!$A$1:$G$1,0))</f>
        <v>4.3650000000000002</v>
      </c>
      <c r="M101" s="5">
        <f t="shared" si="4"/>
        <v>13.095000000000001</v>
      </c>
      <c r="N101" t="str">
        <f t="shared" si="3"/>
        <v>Liberica</v>
      </c>
      <c r="O101" t="str">
        <f t="shared" si="5"/>
        <v>Medium</v>
      </c>
      <c r="P101" t="str">
        <f>_xlfn.XLOOKUP(Table1[[#This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 MATCH(orders!$D102,products!$A$1:$A$49,0),MATCH(orders!I$1,products!$A$1:$G$1,0))</f>
        <v>Ara</v>
      </c>
      <c r="J102" t="str">
        <f>INDEX(products!$A$1:$G$49, MATCH(orders!$D102,products!$A$1:$A$49,0),MATCH(orders!J$1,products!$A$1:$G$1,0))</f>
        <v>L</v>
      </c>
      <c r="K102" s="4">
        <f>INDEX(products!$A$1:$G$49, MATCH(orders!$D102,products!$A$1:$A$49,0),MATCH(orders!K$1,products!$A$1:$G$1,0))</f>
        <v>0.2</v>
      </c>
      <c r="L102" s="5">
        <f>INDEX(products!$A$1:$G$49, MATCH(orders!$D102,products!$A$1:$A$49,0),MATCH(orders!L$1,products!$A$1:$G$1,0))</f>
        <v>3.8849999999999998</v>
      </c>
      <c r="M102" s="5">
        <f t="shared" si="4"/>
        <v>7.77</v>
      </c>
      <c r="N102" t="str">
        <f t="shared" si="3"/>
        <v>Arabica</v>
      </c>
      <c r="O102" t="str">
        <f t="shared" si="5"/>
        <v>Light</v>
      </c>
      <c r="P102" t="str">
        <f>_xlfn.XLOOKUP(Table1[[#This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 MATCH(orders!$D103,products!$A$1:$A$49,0),MATCH(orders!I$1,products!$A$1:$G$1,0))</f>
        <v>Lib</v>
      </c>
      <c r="J103" t="str">
        <f>INDEX(products!$A$1:$G$49, MATCH(orders!$D103,products!$A$1:$A$49,0),MATCH(orders!J$1,products!$A$1:$G$1,0))</f>
        <v>D</v>
      </c>
      <c r="K103" s="4">
        <f>INDEX(products!$A$1:$G$49, MATCH(orders!$D103,products!$A$1:$A$49,0),MATCH(orders!K$1,products!$A$1:$G$1,0))</f>
        <v>2.5</v>
      </c>
      <c r="L103" s="5">
        <f>INDEX(products!$A$1:$G$49, MATCH(orders!$D103,products!$A$1:$A$49,0),MATCH(orders!L$1,products!$A$1:$G$1,0))</f>
        <v>29.784999999999997</v>
      </c>
      <c r="M103" s="5">
        <f t="shared" si="4"/>
        <v>148.92499999999998</v>
      </c>
      <c r="N103" t="str">
        <f t="shared" si="3"/>
        <v>Liberica</v>
      </c>
      <c r="O103" t="str">
        <f t="shared" si="5"/>
        <v>Dark</v>
      </c>
      <c r="P103" t="str">
        <f>_xlfn.XLOOKUP(Table1[[#This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 MATCH(orders!$D104,products!$A$1:$A$49,0),MATCH(orders!I$1,products!$A$1:$G$1,0))</f>
        <v>Lib</v>
      </c>
      <c r="J104" t="str">
        <f>INDEX(products!$A$1:$G$49, MATCH(orders!$D104,products!$A$1:$A$49,0),MATCH(orders!J$1,products!$A$1:$G$1,0))</f>
        <v>D</v>
      </c>
      <c r="K104" s="4">
        <f>INDEX(products!$A$1:$G$49, MATCH(orders!$D104,products!$A$1:$A$49,0),MATCH(orders!K$1,products!$A$1:$G$1,0))</f>
        <v>1</v>
      </c>
      <c r="L104" s="5">
        <f>INDEX(products!$A$1:$G$49, MATCH(orders!$D104,products!$A$1:$A$49,0),MATCH(orders!L$1,products!$A$1:$G$1,0))</f>
        <v>12.95</v>
      </c>
      <c r="M104" s="5">
        <f t="shared" si="4"/>
        <v>38.849999999999994</v>
      </c>
      <c r="N104" t="str">
        <f t="shared" si="3"/>
        <v>Liberica</v>
      </c>
      <c r="O104" t="str">
        <f t="shared" si="5"/>
        <v>Dark</v>
      </c>
      <c r="P104" t="str">
        <f>_xlfn.XLOOKUP(Table1[[#This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 MATCH(orders!$D105,products!$A$1:$A$49,0),MATCH(orders!I$1,products!$A$1:$G$1,0))</f>
        <v>Rob</v>
      </c>
      <c r="J105" t="str">
        <f>INDEX(products!$A$1:$G$49, MATCH(orders!$D105,products!$A$1:$A$49,0),MATCH(orders!J$1,products!$A$1:$G$1,0))</f>
        <v>M</v>
      </c>
      <c r="K105" s="4">
        <f>INDEX(products!$A$1:$G$49, MATCH(orders!$D105,products!$A$1:$A$49,0),MATCH(orders!K$1,products!$A$1:$G$1,0))</f>
        <v>0.2</v>
      </c>
      <c r="L105" s="5">
        <f>INDEX(products!$A$1:$G$49, MATCH(orders!$D105,products!$A$1:$A$49,0),MATCH(orders!L$1,products!$A$1:$G$1,0))</f>
        <v>2.9849999999999999</v>
      </c>
      <c r="M105" s="5">
        <f t="shared" si="4"/>
        <v>11.94</v>
      </c>
      <c r="N105" t="str">
        <f t="shared" si="3"/>
        <v>Robusta</v>
      </c>
      <c r="O105" t="str">
        <f t="shared" si="5"/>
        <v>Medium</v>
      </c>
      <c r="P105" t="str">
        <f>_xlfn.XLOOKUP(Table1[[#This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 MATCH(orders!$D106,products!$A$1:$A$49,0),MATCH(orders!I$1,products!$A$1:$G$1,0))</f>
        <v>Lib</v>
      </c>
      <c r="J106" t="str">
        <f>INDEX(products!$A$1:$G$49, MATCH(orders!$D106,products!$A$1:$A$49,0),MATCH(orders!J$1,products!$A$1:$G$1,0))</f>
        <v>M</v>
      </c>
      <c r="K106" s="4">
        <f>INDEX(products!$A$1:$G$49, MATCH(orders!$D106,products!$A$1:$A$49,0),MATCH(orders!K$1,products!$A$1:$G$1,0))</f>
        <v>1</v>
      </c>
      <c r="L106" s="5">
        <f>INDEX(products!$A$1:$G$49, MATCH(orders!$D106,products!$A$1:$A$49,0),MATCH(orders!L$1,products!$A$1:$G$1,0))</f>
        <v>14.55</v>
      </c>
      <c r="M106" s="5">
        <f t="shared" si="4"/>
        <v>87.300000000000011</v>
      </c>
      <c r="N106" t="str">
        <f t="shared" si="3"/>
        <v>Liberica</v>
      </c>
      <c r="O106" t="str">
        <f t="shared" si="5"/>
        <v>Medium</v>
      </c>
      <c r="P106" t="str">
        <f>_xlfn.XLOOKUP(Table1[[#This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 MATCH(orders!$D107,products!$A$1:$A$49,0),MATCH(orders!I$1,products!$A$1:$G$1,0))</f>
        <v>Ara</v>
      </c>
      <c r="J107" t="str">
        <f>INDEX(products!$A$1:$G$49, MATCH(orders!$D107,products!$A$1:$A$49,0),MATCH(orders!J$1,products!$A$1:$G$1,0))</f>
        <v>M</v>
      </c>
      <c r="K107" s="4">
        <f>INDEX(products!$A$1:$G$49, MATCH(orders!$D107,products!$A$1:$A$49,0),MATCH(orders!K$1,products!$A$1:$G$1,0))</f>
        <v>0.5</v>
      </c>
      <c r="L107" s="5">
        <f>INDEX(products!$A$1:$G$49, MATCH(orders!$D107,products!$A$1:$A$49,0),MATCH(orders!L$1,products!$A$1:$G$1,0))</f>
        <v>6.75</v>
      </c>
      <c r="M107" s="5">
        <f t="shared" si="4"/>
        <v>40.5</v>
      </c>
      <c r="N107" t="str">
        <f t="shared" si="3"/>
        <v>Arabica</v>
      </c>
      <c r="O107" t="str">
        <f t="shared" si="5"/>
        <v>Medium</v>
      </c>
      <c r="P107" t="str">
        <f>_xlfn.XLOOKUP(Table1[[#This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 MATCH(orders!$D108,products!$A$1:$A$49,0),MATCH(orders!I$1,products!$A$1:$G$1,0))</f>
        <v>Exc</v>
      </c>
      <c r="J108" t="str">
        <f>INDEX(products!$A$1:$G$49, MATCH(orders!$D108,products!$A$1:$A$49,0),MATCH(orders!J$1,products!$A$1:$G$1,0))</f>
        <v>D</v>
      </c>
      <c r="K108" s="4">
        <f>INDEX(products!$A$1:$G$49, MATCH(orders!$D108,products!$A$1:$A$49,0),MATCH(orders!K$1,products!$A$1:$G$1,0))</f>
        <v>1</v>
      </c>
      <c r="L108" s="5">
        <f>INDEX(products!$A$1:$G$49, MATCH(orders!$D108,products!$A$1:$A$49,0),MATCH(orders!L$1,products!$A$1:$G$1,0))</f>
        <v>12.15</v>
      </c>
      <c r="M108" s="5">
        <f t="shared" si="4"/>
        <v>24.3</v>
      </c>
      <c r="N108" t="str">
        <f t="shared" si="3"/>
        <v>Excelsa</v>
      </c>
      <c r="O108" t="str">
        <f t="shared" si="5"/>
        <v>Dark</v>
      </c>
      <c r="P108" t="str">
        <f>_xlfn.XLOOKUP(Table1[[#This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 MATCH(orders!$D109,products!$A$1:$A$49,0),MATCH(orders!I$1,products!$A$1:$G$1,0))</f>
        <v>Rob</v>
      </c>
      <c r="J109" t="str">
        <f>INDEX(products!$A$1:$G$49, MATCH(orders!$D109,products!$A$1:$A$49,0),MATCH(orders!J$1,products!$A$1:$G$1,0))</f>
        <v>M</v>
      </c>
      <c r="K109" s="4">
        <f>INDEX(products!$A$1:$G$49, MATCH(orders!$D109,products!$A$1:$A$49,0),MATCH(orders!K$1,products!$A$1:$G$1,0))</f>
        <v>0.5</v>
      </c>
      <c r="L109" s="5">
        <f>INDEX(products!$A$1:$G$49, MATCH(orders!$D109,products!$A$1:$A$49,0),MATCH(orders!L$1,products!$A$1:$G$1,0))</f>
        <v>5.97</v>
      </c>
      <c r="M109" s="5">
        <f t="shared" si="4"/>
        <v>17.91</v>
      </c>
      <c r="N109" t="str">
        <f t="shared" si="3"/>
        <v>Robusta</v>
      </c>
      <c r="O109" t="str">
        <f t="shared" si="5"/>
        <v>Medium</v>
      </c>
      <c r="P109" t="str">
        <f>_xlfn.XLOOKUP(Table1[[#This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 MATCH(orders!$D110,products!$A$1:$A$49,0),MATCH(orders!I$1,products!$A$1:$G$1,0))</f>
        <v>Ara</v>
      </c>
      <c r="J110" t="str">
        <f>INDEX(products!$A$1:$G$49, MATCH(orders!$D110,products!$A$1:$A$49,0),MATCH(orders!J$1,products!$A$1:$G$1,0))</f>
        <v>M</v>
      </c>
      <c r="K110" s="4">
        <f>INDEX(products!$A$1:$G$49, MATCH(orders!$D110,products!$A$1:$A$49,0),MATCH(orders!K$1,products!$A$1:$G$1,0))</f>
        <v>0.5</v>
      </c>
      <c r="L110" s="5">
        <f>INDEX(products!$A$1:$G$49, MATCH(orders!$D110,products!$A$1:$A$49,0),MATCH(orders!L$1,products!$A$1:$G$1,0))</f>
        <v>6.75</v>
      </c>
      <c r="M110" s="5">
        <f t="shared" si="4"/>
        <v>27</v>
      </c>
      <c r="N110" t="str">
        <f t="shared" si="3"/>
        <v>Arabica</v>
      </c>
      <c r="O110" t="str">
        <f t="shared" si="5"/>
        <v>Medium</v>
      </c>
      <c r="P110" t="str">
        <f>_xlfn.XLOOKUP(Table1[[#This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 MATCH(orders!$D111,products!$A$1:$A$49,0),MATCH(orders!I$1,products!$A$1:$G$1,0))</f>
        <v>Lib</v>
      </c>
      <c r="J111" t="str">
        <f>INDEX(products!$A$1:$G$49, MATCH(orders!$D111,products!$A$1:$A$49,0),MATCH(orders!J$1,products!$A$1:$G$1,0))</f>
        <v>D</v>
      </c>
      <c r="K111" s="4">
        <f>INDEX(products!$A$1:$G$49, MATCH(orders!$D111,products!$A$1:$A$49,0),MATCH(orders!K$1,products!$A$1:$G$1,0))</f>
        <v>0.5</v>
      </c>
      <c r="L111" s="5">
        <f>INDEX(products!$A$1:$G$49, MATCH(orders!$D111,products!$A$1:$A$49,0),MATCH(orders!L$1,products!$A$1:$G$1,0))</f>
        <v>7.77</v>
      </c>
      <c r="M111" s="5">
        <f t="shared" si="4"/>
        <v>7.77</v>
      </c>
      <c r="N111" t="str">
        <f t="shared" si="3"/>
        <v>Liberica</v>
      </c>
      <c r="O111" t="str">
        <f t="shared" si="5"/>
        <v>Dark</v>
      </c>
      <c r="P111" t="str">
        <f>_xlfn.XLOOKUP(Table1[[#This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 MATCH(orders!$D112,products!$A$1:$A$49,0),MATCH(orders!I$1,products!$A$1:$G$1,0))</f>
        <v>Exc</v>
      </c>
      <c r="J112" t="str">
        <f>INDEX(products!$A$1:$G$49, MATCH(orders!$D112,products!$A$1:$A$49,0),MATCH(orders!J$1,products!$A$1:$G$1,0))</f>
        <v>L</v>
      </c>
      <c r="K112" s="4">
        <f>INDEX(products!$A$1:$G$49, MATCH(orders!$D112,products!$A$1:$A$49,0),MATCH(orders!K$1,products!$A$1:$G$1,0))</f>
        <v>0.2</v>
      </c>
      <c r="L112" s="5">
        <f>INDEX(products!$A$1:$G$49, MATCH(orders!$D112,products!$A$1:$A$49,0),MATCH(orders!L$1,products!$A$1:$G$1,0))</f>
        <v>4.4550000000000001</v>
      </c>
      <c r="M112" s="5">
        <f t="shared" si="4"/>
        <v>13.365</v>
      </c>
      <c r="N112" t="str">
        <f t="shared" si="3"/>
        <v>Excelsa</v>
      </c>
      <c r="O112" t="str">
        <f t="shared" si="5"/>
        <v>Light</v>
      </c>
      <c r="P112" t="str">
        <f>_xlfn.XLOOKUP(Table1[[#This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 MATCH(orders!$D113,products!$A$1:$A$49,0),MATCH(orders!I$1,products!$A$1:$G$1,0))</f>
        <v>Rob</v>
      </c>
      <c r="J113" t="str">
        <f>INDEX(products!$A$1:$G$49, MATCH(orders!$D113,products!$A$1:$A$49,0),MATCH(orders!J$1,products!$A$1:$G$1,0))</f>
        <v>D</v>
      </c>
      <c r="K113" s="4">
        <f>INDEX(products!$A$1:$G$49, MATCH(orders!$D113,products!$A$1:$A$49,0),MATCH(orders!K$1,products!$A$1:$G$1,0))</f>
        <v>0.5</v>
      </c>
      <c r="L113" s="5">
        <f>INDEX(products!$A$1:$G$49, MATCH(orders!$D113,products!$A$1:$A$49,0),MATCH(orders!L$1,products!$A$1:$G$1,0))</f>
        <v>5.3699999999999992</v>
      </c>
      <c r="M113" s="5">
        <f t="shared" si="4"/>
        <v>26.849999999999994</v>
      </c>
      <c r="N113" t="str">
        <f t="shared" si="3"/>
        <v>Robusta</v>
      </c>
      <c r="O113" t="str">
        <f t="shared" si="5"/>
        <v>Dark</v>
      </c>
      <c r="P113" t="str">
        <f>_xlfn.XLOOKUP(Table1[[#This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 MATCH(orders!$D114,products!$A$1:$A$49,0),MATCH(orders!I$1,products!$A$1:$G$1,0))</f>
        <v>Ara</v>
      </c>
      <c r="J114" t="str">
        <f>INDEX(products!$A$1:$G$49, MATCH(orders!$D114,products!$A$1:$A$49,0),MATCH(orders!J$1,products!$A$1:$G$1,0))</f>
        <v>M</v>
      </c>
      <c r="K114" s="4">
        <f>INDEX(products!$A$1:$G$49, MATCH(orders!$D114,products!$A$1:$A$49,0),MATCH(orders!K$1,products!$A$1:$G$1,0))</f>
        <v>1</v>
      </c>
      <c r="L114" s="5">
        <f>INDEX(products!$A$1:$G$49, MATCH(orders!$D114,products!$A$1:$A$49,0),MATCH(orders!L$1,products!$A$1:$G$1,0))</f>
        <v>11.25</v>
      </c>
      <c r="M114" s="5">
        <f t="shared" si="4"/>
        <v>11.25</v>
      </c>
      <c r="N114" t="str">
        <f t="shared" si="3"/>
        <v>Arabica</v>
      </c>
      <c r="O114" t="str">
        <f t="shared" si="5"/>
        <v>Medium</v>
      </c>
      <c r="P114" t="str">
        <f>_xlfn.XLOOKUP(Table1[[#This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 MATCH(orders!$D115,products!$A$1:$A$49,0),MATCH(orders!I$1,products!$A$1:$G$1,0))</f>
        <v>Lib</v>
      </c>
      <c r="J115" t="str">
        <f>INDEX(products!$A$1:$G$49, MATCH(orders!$D115,products!$A$1:$A$49,0),MATCH(orders!J$1,products!$A$1:$G$1,0))</f>
        <v>M</v>
      </c>
      <c r="K115" s="4">
        <f>INDEX(products!$A$1:$G$49, MATCH(orders!$D115,products!$A$1:$A$49,0),MATCH(orders!K$1,products!$A$1:$G$1,0))</f>
        <v>1</v>
      </c>
      <c r="L115" s="5">
        <f>INDEX(products!$A$1:$G$49, MATCH(orders!$D115,products!$A$1:$A$49,0),MATCH(orders!L$1,products!$A$1:$G$1,0))</f>
        <v>14.55</v>
      </c>
      <c r="M115" s="5">
        <f t="shared" si="4"/>
        <v>14.55</v>
      </c>
      <c r="N115" t="str">
        <f t="shared" si="3"/>
        <v>Liberica</v>
      </c>
      <c r="O115" t="str">
        <f t="shared" si="5"/>
        <v>Medium</v>
      </c>
      <c r="P115" t="str">
        <f>_xlfn.XLOOKUP(Table1[[#This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 MATCH(orders!$D116,products!$A$1:$A$49,0),MATCH(orders!I$1,products!$A$1:$G$1,0))</f>
        <v>Rob</v>
      </c>
      <c r="J116" t="str">
        <f>INDEX(products!$A$1:$G$49, MATCH(orders!$D116,products!$A$1:$A$49,0),MATCH(orders!J$1,products!$A$1:$G$1,0))</f>
        <v>L</v>
      </c>
      <c r="K116" s="4">
        <f>INDEX(products!$A$1:$G$49, MATCH(orders!$D116,products!$A$1:$A$49,0),MATCH(orders!K$1,products!$A$1:$G$1,0))</f>
        <v>0.2</v>
      </c>
      <c r="L116" s="5">
        <f>INDEX(products!$A$1:$G$49, MATCH(orders!$D116,products!$A$1:$A$49,0),MATCH(orders!L$1,products!$A$1:$G$1,0))</f>
        <v>3.5849999999999995</v>
      </c>
      <c r="M116" s="5">
        <f t="shared" si="4"/>
        <v>14.339999999999998</v>
      </c>
      <c r="N116" t="str">
        <f t="shared" si="3"/>
        <v>Robusta</v>
      </c>
      <c r="O116" t="str">
        <f t="shared" si="5"/>
        <v>Light</v>
      </c>
      <c r="P116" t="str">
        <f>_xlfn.XLOOKUP(Table1[[#This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 MATCH(orders!$D117,products!$A$1:$A$49,0),MATCH(orders!I$1,products!$A$1:$G$1,0))</f>
        <v>Lib</v>
      </c>
      <c r="J117" t="str">
        <f>INDEX(products!$A$1:$G$49, MATCH(orders!$D117,products!$A$1:$A$49,0),MATCH(orders!J$1,products!$A$1:$G$1,0))</f>
        <v>L</v>
      </c>
      <c r="K117" s="4">
        <f>INDEX(products!$A$1:$G$49, MATCH(orders!$D117,products!$A$1:$A$49,0),MATCH(orders!K$1,products!$A$1:$G$1,0))</f>
        <v>1</v>
      </c>
      <c r="L117" s="5">
        <f>INDEX(products!$A$1:$G$49, MATCH(orders!$D117,products!$A$1:$A$49,0),MATCH(orders!L$1,products!$A$1:$G$1,0))</f>
        <v>15.85</v>
      </c>
      <c r="M117" s="5">
        <f t="shared" si="4"/>
        <v>15.85</v>
      </c>
      <c r="N117" t="str">
        <f t="shared" si="3"/>
        <v>Liberica</v>
      </c>
      <c r="O117" t="str">
        <f t="shared" si="5"/>
        <v>Light</v>
      </c>
      <c r="P117" t="str">
        <f>_xlfn.XLOOKUP(Table1[[#This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 MATCH(orders!$D118,products!$A$1:$A$49,0),MATCH(orders!I$1,products!$A$1:$G$1,0))</f>
        <v>Lib</v>
      </c>
      <c r="J118" t="str">
        <f>INDEX(products!$A$1:$G$49, MATCH(orders!$D118,products!$A$1:$A$49,0),MATCH(orders!J$1,products!$A$1:$G$1,0))</f>
        <v>L</v>
      </c>
      <c r="K118" s="4">
        <f>INDEX(products!$A$1:$G$49, MATCH(orders!$D118,products!$A$1:$A$49,0),MATCH(orders!K$1,products!$A$1:$G$1,0))</f>
        <v>0.2</v>
      </c>
      <c r="L118" s="5">
        <f>INDEX(products!$A$1:$G$49, MATCH(orders!$D118,products!$A$1:$A$49,0),MATCH(orders!L$1,products!$A$1:$G$1,0))</f>
        <v>4.7549999999999999</v>
      </c>
      <c r="M118" s="5">
        <f t="shared" si="4"/>
        <v>19.02</v>
      </c>
      <c r="N118" t="str">
        <f t="shared" si="3"/>
        <v>Liberica</v>
      </c>
      <c r="O118" t="str">
        <f t="shared" si="5"/>
        <v>Light</v>
      </c>
      <c r="P118" t="str">
        <f>_xlfn.XLOOKUP(Table1[[#This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 MATCH(orders!$D119,products!$A$1:$A$49,0),MATCH(orders!I$1,products!$A$1:$G$1,0))</f>
        <v>Lib</v>
      </c>
      <c r="J119" t="str">
        <f>INDEX(products!$A$1:$G$49, MATCH(orders!$D119,products!$A$1:$A$49,0),MATCH(orders!J$1,products!$A$1:$G$1,0))</f>
        <v>L</v>
      </c>
      <c r="K119" s="4">
        <f>INDEX(products!$A$1:$G$49, MATCH(orders!$D119,products!$A$1:$A$49,0),MATCH(orders!K$1,products!$A$1:$G$1,0))</f>
        <v>0.5</v>
      </c>
      <c r="L119" s="5">
        <f>INDEX(products!$A$1:$G$49, MATCH(orders!$D119,products!$A$1:$A$49,0),MATCH(orders!L$1,products!$A$1:$G$1,0))</f>
        <v>9.51</v>
      </c>
      <c r="M119" s="5">
        <f t="shared" si="4"/>
        <v>38.04</v>
      </c>
      <c r="N119" t="str">
        <f t="shared" si="3"/>
        <v>Liberica</v>
      </c>
      <c r="O119" t="str">
        <f t="shared" si="5"/>
        <v>Light</v>
      </c>
      <c r="P119" t="str">
        <f>_xlfn.XLOOKUP(Table1[[#This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 MATCH(orders!$D120,products!$A$1:$A$49,0),MATCH(orders!I$1,products!$A$1:$G$1,0))</f>
        <v>Exc</v>
      </c>
      <c r="J120" t="str">
        <f>INDEX(products!$A$1:$G$49, MATCH(orders!$D120,products!$A$1:$A$49,0),MATCH(orders!J$1,products!$A$1:$G$1,0))</f>
        <v>D</v>
      </c>
      <c r="K120" s="4">
        <f>INDEX(products!$A$1:$G$49, MATCH(orders!$D120,products!$A$1:$A$49,0),MATCH(orders!K$1,products!$A$1:$G$1,0))</f>
        <v>0.5</v>
      </c>
      <c r="L120" s="5">
        <f>INDEX(products!$A$1:$G$49, MATCH(orders!$D120,products!$A$1:$A$49,0),MATCH(orders!L$1,products!$A$1:$G$1,0))</f>
        <v>7.29</v>
      </c>
      <c r="M120" s="5">
        <f t="shared" si="4"/>
        <v>21.87</v>
      </c>
      <c r="N120" t="str">
        <f t="shared" si="3"/>
        <v>Excelsa</v>
      </c>
      <c r="O120" t="str">
        <f t="shared" si="5"/>
        <v>Dark</v>
      </c>
      <c r="P120" t="str">
        <f>_xlfn.XLOOKUP(Table1[[#This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 MATCH(orders!$D121,products!$A$1:$A$49,0),MATCH(orders!I$1,products!$A$1:$G$1,0))</f>
        <v>Exc</v>
      </c>
      <c r="J121" t="str">
        <f>INDEX(products!$A$1:$G$49, MATCH(orders!$D121,products!$A$1:$A$49,0),MATCH(orders!J$1,products!$A$1:$G$1,0))</f>
        <v>M</v>
      </c>
      <c r="K121" s="4">
        <f>INDEX(products!$A$1:$G$49, MATCH(orders!$D121,products!$A$1:$A$49,0),MATCH(orders!K$1,products!$A$1:$G$1,0))</f>
        <v>0.2</v>
      </c>
      <c r="L121" s="5">
        <f>INDEX(products!$A$1:$G$49, MATCH(orders!$D121,products!$A$1:$A$49,0),MATCH(orders!L$1,products!$A$1:$G$1,0))</f>
        <v>4.125</v>
      </c>
      <c r="M121" s="5">
        <f t="shared" si="4"/>
        <v>4.125</v>
      </c>
      <c r="N121" t="str">
        <f t="shared" si="3"/>
        <v>Excelsa</v>
      </c>
      <c r="O121" t="str">
        <f t="shared" si="5"/>
        <v>Medium</v>
      </c>
      <c r="P121" t="str">
        <f>_xlfn.XLOOKUP(Table1[[#This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 MATCH(orders!$D122,products!$A$1:$A$49,0),MATCH(orders!I$1,products!$A$1:$G$1,0))</f>
        <v>Ara</v>
      </c>
      <c r="J122" t="str">
        <f>INDEX(products!$A$1:$G$49, MATCH(orders!$D122,products!$A$1:$A$49,0),MATCH(orders!J$1,products!$A$1:$G$1,0))</f>
        <v>L</v>
      </c>
      <c r="K122" s="4">
        <f>INDEX(products!$A$1:$G$49, MATCH(orders!$D122,products!$A$1:$A$49,0),MATCH(orders!K$1,products!$A$1:$G$1,0))</f>
        <v>0.2</v>
      </c>
      <c r="L122" s="5">
        <f>INDEX(products!$A$1:$G$49, MATCH(orders!$D122,products!$A$1:$A$49,0),MATCH(orders!L$1,products!$A$1:$G$1,0))</f>
        <v>3.8849999999999998</v>
      </c>
      <c r="M122" s="5">
        <f t="shared" si="4"/>
        <v>3.8849999999999998</v>
      </c>
      <c r="N122" t="str">
        <f t="shared" si="3"/>
        <v>Arabica</v>
      </c>
      <c r="O122" t="str">
        <f t="shared" si="5"/>
        <v>Light</v>
      </c>
      <c r="P122" t="str">
        <f>_xlfn.XLOOKUP(Table1[[#This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 MATCH(orders!$D123,products!$A$1:$A$49,0),MATCH(orders!I$1,products!$A$1:$G$1,0))</f>
        <v>Exc</v>
      </c>
      <c r="J123" t="str">
        <f>INDEX(products!$A$1:$G$49, MATCH(orders!$D123,products!$A$1:$A$49,0),MATCH(orders!J$1,products!$A$1:$G$1,0))</f>
        <v>M</v>
      </c>
      <c r="K123" s="4">
        <f>INDEX(products!$A$1:$G$49, MATCH(orders!$D123,products!$A$1:$A$49,0),MATCH(orders!K$1,products!$A$1:$G$1,0))</f>
        <v>1</v>
      </c>
      <c r="L123" s="5">
        <f>INDEX(products!$A$1:$G$49, MATCH(orders!$D123,products!$A$1:$A$49,0),MATCH(orders!L$1,products!$A$1:$G$1,0))</f>
        <v>13.75</v>
      </c>
      <c r="M123" s="5">
        <f t="shared" si="4"/>
        <v>68.75</v>
      </c>
      <c r="N123" t="str">
        <f t="shared" si="3"/>
        <v>Excelsa</v>
      </c>
      <c r="O123" t="str">
        <f t="shared" si="5"/>
        <v>Medium</v>
      </c>
      <c r="P123" t="str">
        <f>_xlfn.XLOOKUP(Table1[[#This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 MATCH(orders!$D124,products!$A$1:$A$49,0),MATCH(orders!I$1,products!$A$1:$G$1,0))</f>
        <v>Ara</v>
      </c>
      <c r="J124" t="str">
        <f>INDEX(products!$A$1:$G$49, MATCH(orders!$D124,products!$A$1:$A$49,0),MATCH(orders!J$1,products!$A$1:$G$1,0))</f>
        <v>D</v>
      </c>
      <c r="K124" s="4">
        <f>INDEX(products!$A$1:$G$49, MATCH(orders!$D124,products!$A$1:$A$49,0),MATCH(orders!K$1,products!$A$1:$G$1,0))</f>
        <v>0.5</v>
      </c>
      <c r="L124" s="5">
        <f>INDEX(products!$A$1:$G$49, MATCH(orders!$D124,products!$A$1:$A$49,0),MATCH(orders!L$1,products!$A$1:$G$1,0))</f>
        <v>5.97</v>
      </c>
      <c r="M124" s="5">
        <f t="shared" si="4"/>
        <v>23.88</v>
      </c>
      <c r="N124" t="str">
        <f t="shared" si="3"/>
        <v>Arabica</v>
      </c>
      <c r="O124" t="str">
        <f t="shared" si="5"/>
        <v>Dark</v>
      </c>
      <c r="P124" t="str">
        <f>_xlfn.XLOOKUP(Table1[[#This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 MATCH(orders!$D125,products!$A$1:$A$49,0),MATCH(orders!I$1,products!$A$1:$G$1,0))</f>
        <v>Lib</v>
      </c>
      <c r="J125" t="str">
        <f>INDEX(products!$A$1:$G$49, MATCH(orders!$D125,products!$A$1:$A$49,0),MATCH(orders!J$1,products!$A$1:$G$1,0))</f>
        <v>L</v>
      </c>
      <c r="K125" s="4">
        <f>INDEX(products!$A$1:$G$49, MATCH(orders!$D125,products!$A$1:$A$49,0),MATCH(orders!K$1,products!$A$1:$G$1,0))</f>
        <v>2.5</v>
      </c>
      <c r="L125" s="5">
        <f>INDEX(products!$A$1:$G$49, MATCH(orders!$D125,products!$A$1:$A$49,0),MATCH(orders!L$1,products!$A$1:$G$1,0))</f>
        <v>36.454999999999998</v>
      </c>
      <c r="M125" s="5">
        <f t="shared" si="4"/>
        <v>145.82</v>
      </c>
      <c r="N125" t="str">
        <f t="shared" si="3"/>
        <v>Liberica</v>
      </c>
      <c r="O125" t="str">
        <f t="shared" si="5"/>
        <v>Light</v>
      </c>
      <c r="P125" t="str">
        <f>_xlfn.XLOOKUP(Table1[[#This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 MATCH(orders!$D126,products!$A$1:$A$49,0),MATCH(orders!I$1,products!$A$1:$G$1,0))</f>
        <v>Lib</v>
      </c>
      <c r="J126" t="str">
        <f>INDEX(products!$A$1:$G$49, MATCH(orders!$D126,products!$A$1:$A$49,0),MATCH(orders!J$1,products!$A$1:$G$1,0))</f>
        <v>M</v>
      </c>
      <c r="K126" s="4">
        <f>INDEX(products!$A$1:$G$49, MATCH(orders!$D126,products!$A$1:$A$49,0),MATCH(orders!K$1,products!$A$1:$G$1,0))</f>
        <v>0.2</v>
      </c>
      <c r="L126" s="5">
        <f>INDEX(products!$A$1:$G$49, MATCH(orders!$D126,products!$A$1:$A$49,0),MATCH(orders!L$1,products!$A$1:$G$1,0))</f>
        <v>4.3650000000000002</v>
      </c>
      <c r="M126" s="5">
        <f t="shared" si="4"/>
        <v>21.825000000000003</v>
      </c>
      <c r="N126" t="str">
        <f t="shared" si="3"/>
        <v>Liberica</v>
      </c>
      <c r="O126" t="str">
        <f t="shared" si="5"/>
        <v>Medium</v>
      </c>
      <c r="P126" t="str">
        <f>_xlfn.XLOOKUP(Table1[[#This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 MATCH(orders!$D127,products!$A$1:$A$49,0),MATCH(orders!I$1,products!$A$1:$G$1,0))</f>
        <v>Lib</v>
      </c>
      <c r="J127" t="str">
        <f>INDEX(products!$A$1:$G$49, MATCH(orders!$D127,products!$A$1:$A$49,0),MATCH(orders!J$1,products!$A$1:$G$1,0))</f>
        <v>M</v>
      </c>
      <c r="K127" s="4">
        <f>INDEX(products!$A$1:$G$49, MATCH(orders!$D127,products!$A$1:$A$49,0),MATCH(orders!K$1,products!$A$1:$G$1,0))</f>
        <v>0.5</v>
      </c>
      <c r="L127" s="5">
        <f>INDEX(products!$A$1:$G$49, MATCH(orders!$D127,products!$A$1:$A$49,0),MATCH(orders!L$1,products!$A$1:$G$1,0))</f>
        <v>8.73</v>
      </c>
      <c r="M127" s="5">
        <f t="shared" si="4"/>
        <v>26.19</v>
      </c>
      <c r="N127" t="str">
        <f t="shared" si="3"/>
        <v>Liberica</v>
      </c>
      <c r="O127" t="str">
        <f t="shared" si="5"/>
        <v>Medium</v>
      </c>
      <c r="P127" t="str">
        <f>_xlfn.XLOOKUP(Table1[[#This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 MATCH(orders!$D128,products!$A$1:$A$49,0),MATCH(orders!I$1,products!$A$1:$G$1,0))</f>
        <v>Ara</v>
      </c>
      <c r="J128" t="str">
        <f>INDEX(products!$A$1:$G$49, MATCH(orders!$D128,products!$A$1:$A$49,0),MATCH(orders!J$1,products!$A$1:$G$1,0))</f>
        <v>M</v>
      </c>
      <c r="K128" s="4">
        <f>INDEX(products!$A$1:$G$49, MATCH(orders!$D128,products!$A$1:$A$49,0),MATCH(orders!K$1,products!$A$1:$G$1,0))</f>
        <v>1</v>
      </c>
      <c r="L128" s="5">
        <f>INDEX(products!$A$1:$G$49, MATCH(orders!$D128,products!$A$1:$A$49,0),MATCH(orders!L$1,products!$A$1:$G$1,0))</f>
        <v>11.25</v>
      </c>
      <c r="M128" s="5">
        <f t="shared" si="4"/>
        <v>11.25</v>
      </c>
      <c r="N128" t="str">
        <f t="shared" si="3"/>
        <v>Arabica</v>
      </c>
      <c r="O128" t="str">
        <f t="shared" si="5"/>
        <v>Medium</v>
      </c>
      <c r="P128" t="str">
        <f>_xlfn.XLOOKUP(Table1[[#This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 MATCH(orders!$D129,products!$A$1:$A$49,0),MATCH(orders!I$1,products!$A$1:$G$1,0))</f>
        <v>Lib</v>
      </c>
      <c r="J129" t="str">
        <f>INDEX(products!$A$1:$G$49, MATCH(orders!$D129,products!$A$1:$A$49,0),MATCH(orders!J$1,products!$A$1:$G$1,0))</f>
        <v>D</v>
      </c>
      <c r="K129" s="4">
        <f>INDEX(products!$A$1:$G$49, MATCH(orders!$D129,products!$A$1:$A$49,0),MATCH(orders!K$1,products!$A$1:$G$1,0))</f>
        <v>1</v>
      </c>
      <c r="L129" s="5">
        <f>INDEX(products!$A$1:$G$49, MATCH(orders!$D129,products!$A$1:$A$49,0),MATCH(orders!L$1,products!$A$1:$G$1,0))</f>
        <v>12.95</v>
      </c>
      <c r="M129" s="5">
        <f t="shared" si="4"/>
        <v>77.699999999999989</v>
      </c>
      <c r="N129" t="str">
        <f t="shared" si="3"/>
        <v>Liberica</v>
      </c>
      <c r="O129" t="str">
        <f t="shared" si="5"/>
        <v>Dark</v>
      </c>
      <c r="P129" t="str">
        <f>_xlfn.XLOOKUP(Table1[[#This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 MATCH(orders!$D130,products!$A$1:$A$49,0),MATCH(orders!I$1,products!$A$1:$G$1,0))</f>
        <v>Ara</v>
      </c>
      <c r="J130" t="str">
        <f>INDEX(products!$A$1:$G$49, MATCH(orders!$D130,products!$A$1:$A$49,0),MATCH(orders!J$1,products!$A$1:$G$1,0))</f>
        <v>M</v>
      </c>
      <c r="K130" s="4">
        <f>INDEX(products!$A$1:$G$49, MATCH(orders!$D130,products!$A$1:$A$49,0),MATCH(orders!K$1,products!$A$1:$G$1,0))</f>
        <v>0.5</v>
      </c>
      <c r="L130" s="5">
        <f>INDEX(products!$A$1:$G$49, MATCH(orders!$D130,products!$A$1:$A$49,0),MATCH(orders!L$1,products!$A$1:$G$1,0))</f>
        <v>6.75</v>
      </c>
      <c r="M130" s="5">
        <f t="shared" si="4"/>
        <v>6.75</v>
      </c>
      <c r="N130" t="str">
        <f t="shared" ref="N130:N193" si="6">IF(I130="Rob","Robusta",IF(I130="Exc","Excelsa",IF(I130="Ara","Arabica",IF(I130="Lib","Liberica",""))))</f>
        <v>Arabica</v>
      </c>
      <c r="O130" t="str">
        <f t="shared" si="5"/>
        <v>Medium</v>
      </c>
      <c r="P130" t="str">
        <f>_xlfn.XLOOKUP(Table1[[#This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 MATCH(orders!$D131,products!$A$1:$A$49,0),MATCH(orders!I$1,products!$A$1:$G$1,0))</f>
        <v>Exc</v>
      </c>
      <c r="J131" t="str">
        <f>INDEX(products!$A$1:$G$49, MATCH(orders!$D131,products!$A$1:$A$49,0),MATCH(orders!J$1,products!$A$1:$G$1,0))</f>
        <v>D</v>
      </c>
      <c r="K131" s="4">
        <f>INDEX(products!$A$1:$G$49, MATCH(orders!$D131,products!$A$1:$A$49,0),MATCH(orders!K$1,products!$A$1:$G$1,0))</f>
        <v>1</v>
      </c>
      <c r="L131" s="5">
        <f>INDEX(products!$A$1:$G$49, MATCH(orders!$D131,products!$A$1:$A$49,0),MATCH(orders!L$1,products!$A$1:$G$1,0))</f>
        <v>12.15</v>
      </c>
      <c r="M131" s="5">
        <f t="shared" ref="M131:M194" si="7">L131*E131</f>
        <v>12.15</v>
      </c>
      <c r="N131" t="str">
        <f t="shared" si="6"/>
        <v>Excelsa</v>
      </c>
      <c r="O131" t="str">
        <f t="shared" ref="O131:O194" si="8">IF(J131="M","Medium",IF(J131="L","Light",IF(J131="D","Dark","")))</f>
        <v>Dark</v>
      </c>
      <c r="P131" t="str">
        <f>_xlfn.XLOOKUP(Table1[[#This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 MATCH(orders!$D132,products!$A$1:$A$49,0),MATCH(orders!I$1,products!$A$1:$G$1,0))</f>
        <v>Ara</v>
      </c>
      <c r="J132" t="str">
        <f>INDEX(products!$A$1:$G$49, MATCH(orders!$D132,products!$A$1:$A$49,0),MATCH(orders!J$1,products!$A$1:$G$1,0))</f>
        <v>L</v>
      </c>
      <c r="K132" s="4">
        <f>INDEX(products!$A$1:$G$49, MATCH(orders!$D132,products!$A$1:$A$49,0),MATCH(orders!K$1,products!$A$1:$G$1,0))</f>
        <v>2.5</v>
      </c>
      <c r="L132" s="5">
        <f>INDEX(products!$A$1:$G$49, MATCH(orders!$D132,products!$A$1:$A$49,0),MATCH(orders!L$1,products!$A$1:$G$1,0))</f>
        <v>29.784999999999997</v>
      </c>
      <c r="M132" s="5">
        <f t="shared" si="7"/>
        <v>148.92499999999998</v>
      </c>
      <c r="N132" t="str">
        <f t="shared" si="6"/>
        <v>Arabica</v>
      </c>
      <c r="O132" t="str">
        <f t="shared" si="8"/>
        <v>Light</v>
      </c>
      <c r="P132" t="str">
        <f>_xlfn.XLOOKUP(Table1[[#This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 MATCH(orders!$D133,products!$A$1:$A$49,0),MATCH(orders!I$1,products!$A$1:$G$1,0))</f>
        <v>Exc</v>
      </c>
      <c r="J133" t="str">
        <f>INDEX(products!$A$1:$G$49, MATCH(orders!$D133,products!$A$1:$A$49,0),MATCH(orders!J$1,products!$A$1:$G$1,0))</f>
        <v>D</v>
      </c>
      <c r="K133" s="4">
        <f>INDEX(products!$A$1:$G$49, MATCH(orders!$D133,products!$A$1:$A$49,0),MATCH(orders!K$1,products!$A$1:$G$1,0))</f>
        <v>0.5</v>
      </c>
      <c r="L133" s="5">
        <f>INDEX(products!$A$1:$G$49, MATCH(orders!$D133,products!$A$1:$A$49,0),MATCH(orders!L$1,products!$A$1:$G$1,0))</f>
        <v>7.29</v>
      </c>
      <c r="M133" s="5">
        <f t="shared" si="7"/>
        <v>14.58</v>
      </c>
      <c r="N133" t="str">
        <f t="shared" si="6"/>
        <v>Excelsa</v>
      </c>
      <c r="O133" t="str">
        <f t="shared" si="8"/>
        <v>Dark</v>
      </c>
      <c r="P133" t="str">
        <f>_xlfn.XLOOKUP(Table1[[#This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 MATCH(orders!$D134,products!$A$1:$A$49,0),MATCH(orders!I$1,products!$A$1:$G$1,0))</f>
        <v>Ara</v>
      </c>
      <c r="J134" t="str">
        <f>INDEX(products!$A$1:$G$49, MATCH(orders!$D134,products!$A$1:$A$49,0),MATCH(orders!J$1,products!$A$1:$G$1,0))</f>
        <v>L</v>
      </c>
      <c r="K134" s="4">
        <f>INDEX(products!$A$1:$G$49, MATCH(orders!$D134,products!$A$1:$A$49,0),MATCH(orders!K$1,products!$A$1:$G$1,0))</f>
        <v>2.5</v>
      </c>
      <c r="L134" s="5">
        <f>INDEX(products!$A$1:$G$49, MATCH(orders!$D134,products!$A$1:$A$49,0),MATCH(orders!L$1,products!$A$1:$G$1,0))</f>
        <v>29.784999999999997</v>
      </c>
      <c r="M134" s="5">
        <f t="shared" si="7"/>
        <v>148.92499999999998</v>
      </c>
      <c r="N134" t="str">
        <f t="shared" si="6"/>
        <v>Arabica</v>
      </c>
      <c r="O134" t="str">
        <f t="shared" si="8"/>
        <v>Light</v>
      </c>
      <c r="P134" t="str">
        <f>_xlfn.XLOOKUP(Table1[[#This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 MATCH(orders!$D135,products!$A$1:$A$49,0),MATCH(orders!I$1,products!$A$1:$G$1,0))</f>
        <v>Lib</v>
      </c>
      <c r="J135" t="str">
        <f>INDEX(products!$A$1:$G$49, MATCH(orders!$D135,products!$A$1:$A$49,0),MATCH(orders!J$1,products!$A$1:$G$1,0))</f>
        <v>D</v>
      </c>
      <c r="K135" s="4">
        <f>INDEX(products!$A$1:$G$49, MATCH(orders!$D135,products!$A$1:$A$49,0),MATCH(orders!K$1,products!$A$1:$G$1,0))</f>
        <v>1</v>
      </c>
      <c r="L135" s="5">
        <f>INDEX(products!$A$1:$G$49, MATCH(orders!$D135,products!$A$1:$A$49,0),MATCH(orders!L$1,products!$A$1:$G$1,0))</f>
        <v>12.95</v>
      </c>
      <c r="M135" s="5">
        <f t="shared" si="7"/>
        <v>12.95</v>
      </c>
      <c r="N135" t="str">
        <f t="shared" si="6"/>
        <v>Liberica</v>
      </c>
      <c r="O135" t="str">
        <f t="shared" si="8"/>
        <v>Dark</v>
      </c>
      <c r="P135" t="str">
        <f>_xlfn.XLOOKUP(Table1[[#This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 MATCH(orders!$D136,products!$A$1:$A$49,0),MATCH(orders!I$1,products!$A$1:$G$1,0))</f>
        <v>Exc</v>
      </c>
      <c r="J136" t="str">
        <f>INDEX(products!$A$1:$G$49, MATCH(orders!$D136,products!$A$1:$A$49,0),MATCH(orders!J$1,products!$A$1:$G$1,0))</f>
        <v>M</v>
      </c>
      <c r="K136" s="4">
        <f>INDEX(products!$A$1:$G$49, MATCH(orders!$D136,products!$A$1:$A$49,0),MATCH(orders!K$1,products!$A$1:$G$1,0))</f>
        <v>2.5</v>
      </c>
      <c r="L136" s="5">
        <f>INDEX(products!$A$1:$G$49, MATCH(orders!$D136,products!$A$1:$A$49,0),MATCH(orders!L$1,products!$A$1:$G$1,0))</f>
        <v>31.624999999999996</v>
      </c>
      <c r="M136" s="5">
        <f t="shared" si="7"/>
        <v>94.874999999999986</v>
      </c>
      <c r="N136" t="str">
        <f t="shared" si="6"/>
        <v>Excelsa</v>
      </c>
      <c r="O136" t="str">
        <f t="shared" si="8"/>
        <v>Medium</v>
      </c>
      <c r="P136" t="str">
        <f>_xlfn.XLOOKUP(Table1[[#This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 MATCH(orders!$D137,products!$A$1:$A$49,0),MATCH(orders!I$1,products!$A$1:$G$1,0))</f>
        <v>Ara</v>
      </c>
      <c r="J137" t="str">
        <f>INDEX(products!$A$1:$G$49, MATCH(orders!$D137,products!$A$1:$A$49,0),MATCH(orders!J$1,products!$A$1:$G$1,0))</f>
        <v>L</v>
      </c>
      <c r="K137" s="4">
        <f>INDEX(products!$A$1:$G$49, MATCH(orders!$D137,products!$A$1:$A$49,0),MATCH(orders!K$1,products!$A$1:$G$1,0))</f>
        <v>0.5</v>
      </c>
      <c r="L137" s="5">
        <f>INDEX(products!$A$1:$G$49, MATCH(orders!$D137,products!$A$1:$A$49,0),MATCH(orders!L$1,products!$A$1:$G$1,0))</f>
        <v>7.77</v>
      </c>
      <c r="M137" s="5">
        <f t="shared" si="7"/>
        <v>38.849999999999994</v>
      </c>
      <c r="N137" t="str">
        <f t="shared" si="6"/>
        <v>Arabica</v>
      </c>
      <c r="O137" t="str">
        <f t="shared" si="8"/>
        <v>Light</v>
      </c>
      <c r="P137" t="str">
        <f>_xlfn.XLOOKUP(Table1[[#This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 MATCH(orders!$D138,products!$A$1:$A$49,0),MATCH(orders!I$1,products!$A$1:$G$1,0))</f>
        <v>Ara</v>
      </c>
      <c r="J138" t="str">
        <f>INDEX(products!$A$1:$G$49, MATCH(orders!$D138,products!$A$1:$A$49,0),MATCH(orders!J$1,products!$A$1:$G$1,0))</f>
        <v>D</v>
      </c>
      <c r="K138" s="4">
        <f>INDEX(products!$A$1:$G$49, MATCH(orders!$D138,products!$A$1:$A$49,0),MATCH(orders!K$1,products!$A$1:$G$1,0))</f>
        <v>0.2</v>
      </c>
      <c r="L138" s="5">
        <f>INDEX(products!$A$1:$G$49, MATCH(orders!$D138,products!$A$1:$A$49,0),MATCH(orders!L$1,products!$A$1:$G$1,0))</f>
        <v>2.9849999999999999</v>
      </c>
      <c r="M138" s="5">
        <f t="shared" si="7"/>
        <v>11.94</v>
      </c>
      <c r="N138" t="str">
        <f t="shared" si="6"/>
        <v>Arabica</v>
      </c>
      <c r="O138" t="str">
        <f t="shared" si="8"/>
        <v>Dark</v>
      </c>
      <c r="P138" t="str">
        <f>_xlfn.XLOOKUP(Table1[[#This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 MATCH(orders!$D139,products!$A$1:$A$49,0),MATCH(orders!I$1,products!$A$1:$G$1,0))</f>
        <v>Exc</v>
      </c>
      <c r="J139" t="str">
        <f>INDEX(products!$A$1:$G$49, MATCH(orders!$D139,products!$A$1:$A$49,0),MATCH(orders!J$1,products!$A$1:$G$1,0))</f>
        <v>L</v>
      </c>
      <c r="K139" s="4">
        <f>INDEX(products!$A$1:$G$49, MATCH(orders!$D139,products!$A$1:$A$49,0),MATCH(orders!K$1,products!$A$1:$G$1,0))</f>
        <v>2.5</v>
      </c>
      <c r="L139" s="5">
        <f>INDEX(products!$A$1:$G$49, MATCH(orders!$D139,products!$A$1:$A$49,0),MATCH(orders!L$1,products!$A$1:$G$1,0))</f>
        <v>34.154999999999994</v>
      </c>
      <c r="M139" s="5">
        <f t="shared" si="7"/>
        <v>102.46499999999997</v>
      </c>
      <c r="N139" t="str">
        <f t="shared" si="6"/>
        <v>Excelsa</v>
      </c>
      <c r="O139" t="str">
        <f t="shared" si="8"/>
        <v>Light</v>
      </c>
      <c r="P139" t="str">
        <f>_xlfn.XLOOKUP(Table1[[#This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 MATCH(orders!$D140,products!$A$1:$A$49,0),MATCH(orders!I$1,products!$A$1:$G$1,0))</f>
        <v>Exc</v>
      </c>
      <c r="J140" t="str">
        <f>INDEX(products!$A$1:$G$49, MATCH(orders!$D140,products!$A$1:$A$49,0),MATCH(orders!J$1,products!$A$1:$G$1,0))</f>
        <v>D</v>
      </c>
      <c r="K140" s="4">
        <f>INDEX(products!$A$1:$G$49, MATCH(orders!$D140,products!$A$1:$A$49,0),MATCH(orders!K$1,products!$A$1:$G$1,0))</f>
        <v>1</v>
      </c>
      <c r="L140" s="5">
        <f>INDEX(products!$A$1:$G$49, MATCH(orders!$D140,products!$A$1:$A$49,0),MATCH(orders!L$1,products!$A$1:$G$1,0))</f>
        <v>12.15</v>
      </c>
      <c r="M140" s="5">
        <f t="shared" si="7"/>
        <v>48.6</v>
      </c>
      <c r="N140" t="str">
        <f t="shared" si="6"/>
        <v>Excelsa</v>
      </c>
      <c r="O140" t="str">
        <f t="shared" si="8"/>
        <v>Dark</v>
      </c>
      <c r="P140" t="str">
        <f>_xlfn.XLOOKUP(Table1[[#This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 MATCH(orders!$D141,products!$A$1:$A$49,0),MATCH(orders!I$1,products!$A$1:$G$1,0))</f>
        <v>Lib</v>
      </c>
      <c r="J141" t="str">
        <f>INDEX(products!$A$1:$G$49, MATCH(orders!$D141,products!$A$1:$A$49,0),MATCH(orders!J$1,products!$A$1:$G$1,0))</f>
        <v>D</v>
      </c>
      <c r="K141" s="4">
        <f>INDEX(products!$A$1:$G$49, MATCH(orders!$D141,products!$A$1:$A$49,0),MATCH(orders!K$1,products!$A$1:$G$1,0))</f>
        <v>1</v>
      </c>
      <c r="L141" s="5">
        <f>INDEX(products!$A$1:$G$49, MATCH(orders!$D141,products!$A$1:$A$49,0),MATCH(orders!L$1,products!$A$1:$G$1,0))</f>
        <v>12.95</v>
      </c>
      <c r="M141" s="5">
        <f t="shared" si="7"/>
        <v>77.699999999999989</v>
      </c>
      <c r="N141" t="str">
        <f t="shared" si="6"/>
        <v>Liberica</v>
      </c>
      <c r="O141" t="str">
        <f t="shared" si="8"/>
        <v>Dark</v>
      </c>
      <c r="P141" t="str">
        <f>_xlfn.XLOOKUP(Table1[[#This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 MATCH(orders!$D142,products!$A$1:$A$49,0),MATCH(orders!I$1,products!$A$1:$G$1,0))</f>
        <v>Lib</v>
      </c>
      <c r="J142" t="str">
        <f>INDEX(products!$A$1:$G$49, MATCH(orders!$D142,products!$A$1:$A$49,0),MATCH(orders!J$1,products!$A$1:$G$1,0))</f>
        <v>D</v>
      </c>
      <c r="K142" s="4">
        <f>INDEX(products!$A$1:$G$49, MATCH(orders!$D142,products!$A$1:$A$49,0),MATCH(orders!K$1,products!$A$1:$G$1,0))</f>
        <v>2.5</v>
      </c>
      <c r="L142" s="5">
        <f>INDEX(products!$A$1:$G$49, MATCH(orders!$D142,products!$A$1:$A$49,0),MATCH(orders!L$1,products!$A$1:$G$1,0))</f>
        <v>29.784999999999997</v>
      </c>
      <c r="M142" s="5">
        <f t="shared" si="7"/>
        <v>29.784999999999997</v>
      </c>
      <c r="N142" t="str">
        <f t="shared" si="6"/>
        <v>Liberica</v>
      </c>
      <c r="O142" t="str">
        <f t="shared" si="8"/>
        <v>Dark</v>
      </c>
      <c r="P142" t="str">
        <f>_xlfn.XLOOKUP(Table1[[#This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 MATCH(orders!$D143,products!$A$1:$A$49,0),MATCH(orders!I$1,products!$A$1:$G$1,0))</f>
        <v>Ara</v>
      </c>
      <c r="J143" t="str">
        <f>INDEX(products!$A$1:$G$49, MATCH(orders!$D143,products!$A$1:$A$49,0),MATCH(orders!J$1,products!$A$1:$G$1,0))</f>
        <v>L</v>
      </c>
      <c r="K143" s="4">
        <f>INDEX(products!$A$1:$G$49, MATCH(orders!$D143,products!$A$1:$A$49,0),MATCH(orders!K$1,products!$A$1:$G$1,0))</f>
        <v>0.2</v>
      </c>
      <c r="L143" s="5">
        <f>INDEX(products!$A$1:$G$49, MATCH(orders!$D143,products!$A$1:$A$49,0),MATCH(orders!L$1,products!$A$1:$G$1,0))</f>
        <v>3.8849999999999998</v>
      </c>
      <c r="M143" s="5">
        <f t="shared" si="7"/>
        <v>15.54</v>
      </c>
      <c r="N143" t="str">
        <f t="shared" si="6"/>
        <v>Arabica</v>
      </c>
      <c r="O143" t="str">
        <f t="shared" si="8"/>
        <v>Light</v>
      </c>
      <c r="P143" t="str">
        <f>_xlfn.XLOOKUP(Table1[[#This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 MATCH(orders!$D144,products!$A$1:$A$49,0),MATCH(orders!I$1,products!$A$1:$G$1,0))</f>
        <v>Exc</v>
      </c>
      <c r="J144" t="str">
        <f>INDEX(products!$A$1:$G$49, MATCH(orders!$D144,products!$A$1:$A$49,0),MATCH(orders!J$1,products!$A$1:$G$1,0))</f>
        <v>L</v>
      </c>
      <c r="K144" s="4">
        <f>INDEX(products!$A$1:$G$49, MATCH(orders!$D144,products!$A$1:$A$49,0),MATCH(orders!K$1,products!$A$1:$G$1,0))</f>
        <v>2.5</v>
      </c>
      <c r="L144" s="5">
        <f>INDEX(products!$A$1:$G$49, MATCH(orders!$D144,products!$A$1:$A$49,0),MATCH(orders!L$1,products!$A$1:$G$1,0))</f>
        <v>34.154999999999994</v>
      </c>
      <c r="M144" s="5">
        <f t="shared" si="7"/>
        <v>136.61999999999998</v>
      </c>
      <c r="N144" t="str">
        <f t="shared" si="6"/>
        <v>Excelsa</v>
      </c>
      <c r="O144" t="str">
        <f t="shared" si="8"/>
        <v>Light</v>
      </c>
      <c r="P144" t="str">
        <f>_xlfn.XLOOKUP(Table1[[#This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 MATCH(orders!$D145,products!$A$1:$A$49,0),MATCH(orders!I$1,products!$A$1:$G$1,0))</f>
        <v>Lib</v>
      </c>
      <c r="J145" t="str">
        <f>INDEX(products!$A$1:$G$49, MATCH(orders!$D145,products!$A$1:$A$49,0),MATCH(orders!J$1,products!$A$1:$G$1,0))</f>
        <v>M</v>
      </c>
      <c r="K145" s="4">
        <f>INDEX(products!$A$1:$G$49, MATCH(orders!$D145,products!$A$1:$A$49,0),MATCH(orders!K$1,products!$A$1:$G$1,0))</f>
        <v>0.5</v>
      </c>
      <c r="L145" s="5">
        <f>INDEX(products!$A$1:$G$49, MATCH(orders!$D145,products!$A$1:$A$49,0),MATCH(orders!L$1,products!$A$1:$G$1,0))</f>
        <v>8.73</v>
      </c>
      <c r="M145" s="5">
        <f t="shared" si="7"/>
        <v>17.46</v>
      </c>
      <c r="N145" t="str">
        <f t="shared" si="6"/>
        <v>Liberica</v>
      </c>
      <c r="O145" t="str">
        <f t="shared" si="8"/>
        <v>Medium</v>
      </c>
      <c r="P145" t="str">
        <f>_xlfn.XLOOKUP(Table1[[#This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 MATCH(orders!$D146,products!$A$1:$A$49,0),MATCH(orders!I$1,products!$A$1:$G$1,0))</f>
        <v>Exc</v>
      </c>
      <c r="J146" t="str">
        <f>INDEX(products!$A$1:$G$49, MATCH(orders!$D146,products!$A$1:$A$49,0),MATCH(orders!J$1,products!$A$1:$G$1,0))</f>
        <v>L</v>
      </c>
      <c r="K146" s="4">
        <f>INDEX(products!$A$1:$G$49, MATCH(orders!$D146,products!$A$1:$A$49,0),MATCH(orders!K$1,products!$A$1:$G$1,0))</f>
        <v>2.5</v>
      </c>
      <c r="L146" s="5">
        <f>INDEX(products!$A$1:$G$49, MATCH(orders!$D146,products!$A$1:$A$49,0),MATCH(orders!L$1,products!$A$1:$G$1,0))</f>
        <v>34.154999999999994</v>
      </c>
      <c r="M146" s="5">
        <f t="shared" si="7"/>
        <v>68.309999999999988</v>
      </c>
      <c r="N146" t="str">
        <f t="shared" si="6"/>
        <v>Excelsa</v>
      </c>
      <c r="O146" t="str">
        <f t="shared" si="8"/>
        <v>Light</v>
      </c>
      <c r="P146" t="str">
        <f>_xlfn.XLOOKUP(Table1[[#This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 MATCH(orders!$D147,products!$A$1:$A$49,0),MATCH(orders!I$1,products!$A$1:$G$1,0))</f>
        <v>Lib</v>
      </c>
      <c r="J147" t="str">
        <f>INDEX(products!$A$1:$G$49, MATCH(orders!$D147,products!$A$1:$A$49,0),MATCH(orders!J$1,products!$A$1:$G$1,0))</f>
        <v>M</v>
      </c>
      <c r="K147" s="4">
        <f>INDEX(products!$A$1:$G$49, MATCH(orders!$D147,products!$A$1:$A$49,0),MATCH(orders!K$1,products!$A$1:$G$1,0))</f>
        <v>0.2</v>
      </c>
      <c r="L147" s="5">
        <f>INDEX(products!$A$1:$G$49, MATCH(orders!$D147,products!$A$1:$A$49,0),MATCH(orders!L$1,products!$A$1:$G$1,0))</f>
        <v>4.3650000000000002</v>
      </c>
      <c r="M147" s="5">
        <f t="shared" si="7"/>
        <v>17.46</v>
      </c>
      <c r="N147" t="str">
        <f t="shared" si="6"/>
        <v>Liberica</v>
      </c>
      <c r="O147" t="str">
        <f t="shared" si="8"/>
        <v>Medium</v>
      </c>
      <c r="P147" t="str">
        <f>_xlfn.XLOOKUP(Table1[[#This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 MATCH(orders!$D148,products!$A$1:$A$49,0),MATCH(orders!I$1,products!$A$1:$G$1,0))</f>
        <v>Lib</v>
      </c>
      <c r="J148" t="str">
        <f>INDEX(products!$A$1:$G$49, MATCH(orders!$D148,products!$A$1:$A$49,0),MATCH(orders!J$1,products!$A$1:$G$1,0))</f>
        <v>M</v>
      </c>
      <c r="K148" s="4">
        <f>INDEX(products!$A$1:$G$49, MATCH(orders!$D148,products!$A$1:$A$49,0),MATCH(orders!K$1,products!$A$1:$G$1,0))</f>
        <v>1</v>
      </c>
      <c r="L148" s="5">
        <f>INDEX(products!$A$1:$G$49, MATCH(orders!$D148,products!$A$1:$A$49,0),MATCH(orders!L$1,products!$A$1:$G$1,0))</f>
        <v>14.55</v>
      </c>
      <c r="M148" s="5">
        <f t="shared" si="7"/>
        <v>43.650000000000006</v>
      </c>
      <c r="N148" t="str">
        <f t="shared" si="6"/>
        <v>Liberica</v>
      </c>
      <c r="O148" t="str">
        <f t="shared" si="8"/>
        <v>Medium</v>
      </c>
      <c r="P148" t="str">
        <f>_xlfn.XLOOKUP(Table1[[#This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 MATCH(orders!$D149,products!$A$1:$A$49,0),MATCH(orders!I$1,products!$A$1:$G$1,0))</f>
        <v>Exc</v>
      </c>
      <c r="J149" t="str">
        <f>INDEX(products!$A$1:$G$49, MATCH(orders!$D149,products!$A$1:$A$49,0),MATCH(orders!J$1,products!$A$1:$G$1,0))</f>
        <v>M</v>
      </c>
      <c r="K149" s="4">
        <f>INDEX(products!$A$1:$G$49, MATCH(orders!$D149,products!$A$1:$A$49,0),MATCH(orders!K$1,products!$A$1:$G$1,0))</f>
        <v>1</v>
      </c>
      <c r="L149" s="5">
        <f>INDEX(products!$A$1:$G$49, MATCH(orders!$D149,products!$A$1:$A$49,0),MATCH(orders!L$1,products!$A$1:$G$1,0))</f>
        <v>13.75</v>
      </c>
      <c r="M149" s="5">
        <f t="shared" si="7"/>
        <v>27.5</v>
      </c>
      <c r="N149" t="str">
        <f t="shared" si="6"/>
        <v>Excelsa</v>
      </c>
      <c r="O149" t="str">
        <f t="shared" si="8"/>
        <v>Medium</v>
      </c>
      <c r="P149" t="str">
        <f>_xlfn.XLOOKUP(Table1[[#This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 MATCH(orders!$D150,products!$A$1:$A$49,0),MATCH(orders!I$1,products!$A$1:$G$1,0))</f>
        <v>Exc</v>
      </c>
      <c r="J150" t="str">
        <f>INDEX(products!$A$1:$G$49, MATCH(orders!$D150,products!$A$1:$A$49,0),MATCH(orders!J$1,products!$A$1:$G$1,0))</f>
        <v>D</v>
      </c>
      <c r="K150" s="4">
        <f>INDEX(products!$A$1:$G$49, MATCH(orders!$D150,products!$A$1:$A$49,0),MATCH(orders!K$1,products!$A$1:$G$1,0))</f>
        <v>0.2</v>
      </c>
      <c r="L150" s="5">
        <f>INDEX(products!$A$1:$G$49, MATCH(orders!$D150,products!$A$1:$A$49,0),MATCH(orders!L$1,products!$A$1:$G$1,0))</f>
        <v>3.645</v>
      </c>
      <c r="M150" s="5">
        <f t="shared" si="7"/>
        <v>18.225000000000001</v>
      </c>
      <c r="N150" t="str">
        <f t="shared" si="6"/>
        <v>Excelsa</v>
      </c>
      <c r="O150" t="str">
        <f t="shared" si="8"/>
        <v>Dark</v>
      </c>
      <c r="P150" t="str">
        <f>_xlfn.XLOOKUP(Table1[[#This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 MATCH(orders!$D151,products!$A$1:$A$49,0),MATCH(orders!I$1,products!$A$1:$G$1,0))</f>
        <v>Ara</v>
      </c>
      <c r="J151" t="str">
        <f>INDEX(products!$A$1:$G$49, MATCH(orders!$D151,products!$A$1:$A$49,0),MATCH(orders!J$1,products!$A$1:$G$1,0))</f>
        <v>M</v>
      </c>
      <c r="K151" s="4">
        <f>INDEX(products!$A$1:$G$49, MATCH(orders!$D151,products!$A$1:$A$49,0),MATCH(orders!K$1,products!$A$1:$G$1,0))</f>
        <v>2.5</v>
      </c>
      <c r="L151" s="5">
        <f>INDEX(products!$A$1:$G$49, MATCH(orders!$D151,products!$A$1:$A$49,0),MATCH(orders!L$1,products!$A$1:$G$1,0))</f>
        <v>25.874999999999996</v>
      </c>
      <c r="M151" s="5">
        <f t="shared" si="7"/>
        <v>51.749999999999993</v>
      </c>
      <c r="N151" t="str">
        <f t="shared" si="6"/>
        <v>Arabica</v>
      </c>
      <c r="O151" t="str">
        <f t="shared" si="8"/>
        <v>Medium</v>
      </c>
      <c r="P151" t="str">
        <f>_xlfn.XLOOKUP(Table1[[#This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 MATCH(orders!$D152,products!$A$1:$A$49,0),MATCH(orders!I$1,products!$A$1:$G$1,0))</f>
        <v>Lib</v>
      </c>
      <c r="J152" t="str">
        <f>INDEX(products!$A$1:$G$49, MATCH(orders!$D152,products!$A$1:$A$49,0),MATCH(orders!J$1,products!$A$1:$G$1,0))</f>
        <v>D</v>
      </c>
      <c r="K152" s="4">
        <f>INDEX(products!$A$1:$G$49, MATCH(orders!$D152,products!$A$1:$A$49,0),MATCH(orders!K$1,products!$A$1:$G$1,0))</f>
        <v>1</v>
      </c>
      <c r="L152" s="5">
        <f>INDEX(products!$A$1:$G$49, MATCH(orders!$D152,products!$A$1:$A$49,0),MATCH(orders!L$1,products!$A$1:$G$1,0))</f>
        <v>12.95</v>
      </c>
      <c r="M152" s="5">
        <f t="shared" si="7"/>
        <v>12.95</v>
      </c>
      <c r="N152" t="str">
        <f t="shared" si="6"/>
        <v>Liberica</v>
      </c>
      <c r="O152" t="str">
        <f t="shared" si="8"/>
        <v>Dark</v>
      </c>
      <c r="P152" t="str">
        <f>_xlfn.XLOOKUP(Table1[[#This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 MATCH(orders!$D153,products!$A$1:$A$49,0),MATCH(orders!I$1,products!$A$1:$G$1,0))</f>
        <v>Ara</v>
      </c>
      <c r="J153" t="str">
        <f>INDEX(products!$A$1:$G$49, MATCH(orders!$D153,products!$A$1:$A$49,0),MATCH(orders!J$1,products!$A$1:$G$1,0))</f>
        <v>M</v>
      </c>
      <c r="K153" s="4">
        <f>INDEX(products!$A$1:$G$49, MATCH(orders!$D153,products!$A$1:$A$49,0),MATCH(orders!K$1,products!$A$1:$G$1,0))</f>
        <v>1</v>
      </c>
      <c r="L153" s="5">
        <f>INDEX(products!$A$1:$G$49, MATCH(orders!$D153,products!$A$1:$A$49,0),MATCH(orders!L$1,products!$A$1:$G$1,0))</f>
        <v>11.25</v>
      </c>
      <c r="M153" s="5">
        <f t="shared" si="7"/>
        <v>33.75</v>
      </c>
      <c r="N153" t="str">
        <f t="shared" si="6"/>
        <v>Arabica</v>
      </c>
      <c r="O153" t="str">
        <f t="shared" si="8"/>
        <v>Medium</v>
      </c>
      <c r="P153" t="str">
        <f>_xlfn.XLOOKUP(Table1[[#This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 MATCH(orders!$D154,products!$A$1:$A$49,0),MATCH(orders!I$1,products!$A$1:$G$1,0))</f>
        <v>Rob</v>
      </c>
      <c r="J154" t="str">
        <f>INDEX(products!$A$1:$G$49, MATCH(orders!$D154,products!$A$1:$A$49,0),MATCH(orders!J$1,products!$A$1:$G$1,0))</f>
        <v>M</v>
      </c>
      <c r="K154" s="4">
        <f>INDEX(products!$A$1:$G$49, MATCH(orders!$D154,products!$A$1:$A$49,0),MATCH(orders!K$1,products!$A$1:$G$1,0))</f>
        <v>2.5</v>
      </c>
      <c r="L154" s="5">
        <f>INDEX(products!$A$1:$G$49, MATCH(orders!$D154,products!$A$1:$A$49,0),MATCH(orders!L$1,products!$A$1:$G$1,0))</f>
        <v>22.884999999999998</v>
      </c>
      <c r="M154" s="5">
        <f t="shared" si="7"/>
        <v>68.655000000000001</v>
      </c>
      <c r="N154" t="str">
        <f t="shared" si="6"/>
        <v>Robusta</v>
      </c>
      <c r="O154" t="str">
        <f t="shared" si="8"/>
        <v>Medium</v>
      </c>
      <c r="P154" t="str">
        <f>_xlfn.XLOOKUP(Table1[[#This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 MATCH(orders!$D155,products!$A$1:$A$49,0),MATCH(orders!I$1,products!$A$1:$G$1,0))</f>
        <v>Rob</v>
      </c>
      <c r="J155" t="str">
        <f>INDEX(products!$A$1:$G$49, MATCH(orders!$D155,products!$A$1:$A$49,0),MATCH(orders!J$1,products!$A$1:$G$1,0))</f>
        <v>D</v>
      </c>
      <c r="K155" s="4">
        <f>INDEX(products!$A$1:$G$49, MATCH(orders!$D155,products!$A$1:$A$49,0),MATCH(orders!K$1,products!$A$1:$G$1,0))</f>
        <v>0.2</v>
      </c>
      <c r="L155" s="5">
        <f>INDEX(products!$A$1:$G$49, MATCH(orders!$D155,products!$A$1:$A$49,0),MATCH(orders!L$1,products!$A$1:$G$1,0))</f>
        <v>2.6849999999999996</v>
      </c>
      <c r="M155" s="5">
        <f t="shared" si="7"/>
        <v>2.6849999999999996</v>
      </c>
      <c r="N155" t="str">
        <f t="shared" si="6"/>
        <v>Robusta</v>
      </c>
      <c r="O155" t="str">
        <f t="shared" si="8"/>
        <v>Dark</v>
      </c>
      <c r="P155" t="str">
        <f>_xlfn.XLOOKUP(Table1[[#This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 MATCH(orders!$D156,products!$A$1:$A$49,0),MATCH(orders!I$1,products!$A$1:$G$1,0))</f>
        <v>Ara</v>
      </c>
      <c r="J156" t="str">
        <f>INDEX(products!$A$1:$G$49, MATCH(orders!$D156,products!$A$1:$A$49,0),MATCH(orders!J$1,products!$A$1:$G$1,0))</f>
        <v>D</v>
      </c>
      <c r="K156" s="4">
        <f>INDEX(products!$A$1:$G$49, MATCH(orders!$D156,products!$A$1:$A$49,0),MATCH(orders!K$1,products!$A$1:$G$1,0))</f>
        <v>2.5</v>
      </c>
      <c r="L156" s="5">
        <f>INDEX(products!$A$1:$G$49, MATCH(orders!$D156,products!$A$1:$A$49,0),MATCH(orders!L$1,products!$A$1:$G$1,0))</f>
        <v>22.884999999999998</v>
      </c>
      <c r="M156" s="5">
        <f t="shared" si="7"/>
        <v>114.42499999999998</v>
      </c>
      <c r="N156" t="str">
        <f t="shared" si="6"/>
        <v>Arabica</v>
      </c>
      <c r="O156" t="str">
        <f t="shared" si="8"/>
        <v>Dark</v>
      </c>
      <c r="P156" t="str">
        <f>_xlfn.XLOOKUP(Table1[[#This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 MATCH(orders!$D157,products!$A$1:$A$49,0),MATCH(orders!I$1,products!$A$1:$G$1,0))</f>
        <v>Ara</v>
      </c>
      <c r="J157" t="str">
        <f>INDEX(products!$A$1:$G$49, MATCH(orders!$D157,products!$A$1:$A$49,0),MATCH(orders!J$1,products!$A$1:$G$1,0))</f>
        <v>M</v>
      </c>
      <c r="K157" s="4">
        <f>INDEX(products!$A$1:$G$49, MATCH(orders!$D157,products!$A$1:$A$49,0),MATCH(orders!K$1,products!$A$1:$G$1,0))</f>
        <v>2.5</v>
      </c>
      <c r="L157" s="5">
        <f>INDEX(products!$A$1:$G$49, MATCH(orders!$D157,products!$A$1:$A$49,0),MATCH(orders!L$1,products!$A$1:$G$1,0))</f>
        <v>25.874999999999996</v>
      </c>
      <c r="M157" s="5">
        <f t="shared" si="7"/>
        <v>155.24999999999997</v>
      </c>
      <c r="N157" t="str">
        <f t="shared" si="6"/>
        <v>Arabica</v>
      </c>
      <c r="O157" t="str">
        <f t="shared" si="8"/>
        <v>Medium</v>
      </c>
      <c r="P157" t="str">
        <f>_xlfn.XLOOKUP(Table1[[#This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 MATCH(orders!$D158,products!$A$1:$A$49,0),MATCH(orders!I$1,products!$A$1:$G$1,0))</f>
        <v>Ara</v>
      </c>
      <c r="J158" t="str">
        <f>INDEX(products!$A$1:$G$49, MATCH(orders!$D158,products!$A$1:$A$49,0),MATCH(orders!J$1,products!$A$1:$G$1,0))</f>
        <v>M</v>
      </c>
      <c r="K158" s="4">
        <f>INDEX(products!$A$1:$G$49, MATCH(orders!$D158,products!$A$1:$A$49,0),MATCH(orders!K$1,products!$A$1:$G$1,0))</f>
        <v>2.5</v>
      </c>
      <c r="L158" s="5">
        <f>INDEX(products!$A$1:$G$49, MATCH(orders!$D158,products!$A$1:$A$49,0),MATCH(orders!L$1,products!$A$1:$G$1,0))</f>
        <v>25.874999999999996</v>
      </c>
      <c r="M158" s="5">
        <f t="shared" si="7"/>
        <v>77.624999999999986</v>
      </c>
      <c r="N158" t="str">
        <f t="shared" si="6"/>
        <v>Arabica</v>
      </c>
      <c r="O158" t="str">
        <f t="shared" si="8"/>
        <v>Medium</v>
      </c>
      <c r="P158" t="str">
        <f>_xlfn.XLOOKUP(Table1[[#This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 MATCH(orders!$D159,products!$A$1:$A$49,0),MATCH(orders!I$1,products!$A$1:$G$1,0))</f>
        <v>Rob</v>
      </c>
      <c r="J159" t="str">
        <f>INDEX(products!$A$1:$G$49, MATCH(orders!$D159,products!$A$1:$A$49,0),MATCH(orders!J$1,products!$A$1:$G$1,0))</f>
        <v>D</v>
      </c>
      <c r="K159" s="4">
        <f>INDEX(products!$A$1:$G$49, MATCH(orders!$D159,products!$A$1:$A$49,0),MATCH(orders!K$1,products!$A$1:$G$1,0))</f>
        <v>2.5</v>
      </c>
      <c r="L159" s="5">
        <f>INDEX(products!$A$1:$G$49, MATCH(orders!$D159,products!$A$1:$A$49,0),MATCH(orders!L$1,products!$A$1:$G$1,0))</f>
        <v>20.584999999999997</v>
      </c>
      <c r="M159" s="5">
        <f t="shared" si="7"/>
        <v>61.754999999999995</v>
      </c>
      <c r="N159" t="str">
        <f t="shared" si="6"/>
        <v>Robusta</v>
      </c>
      <c r="O159" t="str">
        <f t="shared" si="8"/>
        <v>Dark</v>
      </c>
      <c r="P159" t="str">
        <f>_xlfn.XLOOKUP(Table1[[#This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 MATCH(orders!$D160,products!$A$1:$A$49,0),MATCH(orders!I$1,products!$A$1:$G$1,0))</f>
        <v>Rob</v>
      </c>
      <c r="J160" t="str">
        <f>INDEX(products!$A$1:$G$49, MATCH(orders!$D160,products!$A$1:$A$49,0),MATCH(orders!J$1,products!$A$1:$G$1,0))</f>
        <v>D</v>
      </c>
      <c r="K160" s="4">
        <f>INDEX(products!$A$1:$G$49, MATCH(orders!$D160,products!$A$1:$A$49,0),MATCH(orders!K$1,products!$A$1:$G$1,0))</f>
        <v>2.5</v>
      </c>
      <c r="L160" s="5">
        <f>INDEX(products!$A$1:$G$49, MATCH(orders!$D160,products!$A$1:$A$49,0),MATCH(orders!L$1,products!$A$1:$G$1,0))</f>
        <v>20.584999999999997</v>
      </c>
      <c r="M160" s="5">
        <f t="shared" si="7"/>
        <v>123.50999999999999</v>
      </c>
      <c r="N160" t="str">
        <f t="shared" si="6"/>
        <v>Robusta</v>
      </c>
      <c r="O160" t="str">
        <f t="shared" si="8"/>
        <v>Dark</v>
      </c>
      <c r="P160" t="str">
        <f>_xlfn.XLOOKUP(Table1[[#This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 MATCH(orders!$D161,products!$A$1:$A$49,0),MATCH(orders!I$1,products!$A$1:$G$1,0))</f>
        <v>Lib</v>
      </c>
      <c r="J161" t="str">
        <f>INDEX(products!$A$1:$G$49, MATCH(orders!$D161,products!$A$1:$A$49,0),MATCH(orders!J$1,products!$A$1:$G$1,0))</f>
        <v>L</v>
      </c>
      <c r="K161" s="4">
        <f>INDEX(products!$A$1:$G$49, MATCH(orders!$D161,products!$A$1:$A$49,0),MATCH(orders!K$1,products!$A$1:$G$1,0))</f>
        <v>2.5</v>
      </c>
      <c r="L161" s="5">
        <f>INDEX(products!$A$1:$G$49, MATCH(orders!$D161,products!$A$1:$A$49,0),MATCH(orders!L$1,products!$A$1:$G$1,0))</f>
        <v>36.454999999999998</v>
      </c>
      <c r="M161" s="5">
        <f t="shared" si="7"/>
        <v>218.73</v>
      </c>
      <c r="N161" t="str">
        <f t="shared" si="6"/>
        <v>Liberica</v>
      </c>
      <c r="O161" t="str">
        <f t="shared" si="8"/>
        <v>Light</v>
      </c>
      <c r="P161" t="str">
        <f>_xlfn.XLOOKUP(Table1[[#This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 MATCH(orders!$D162,products!$A$1:$A$49,0),MATCH(orders!I$1,products!$A$1:$G$1,0))</f>
        <v>Exc</v>
      </c>
      <c r="J162" t="str">
        <f>INDEX(products!$A$1:$G$49, MATCH(orders!$D162,products!$A$1:$A$49,0),MATCH(orders!J$1,products!$A$1:$G$1,0))</f>
        <v>M</v>
      </c>
      <c r="K162" s="4">
        <f>INDEX(products!$A$1:$G$49, MATCH(orders!$D162,products!$A$1:$A$49,0),MATCH(orders!K$1,products!$A$1:$G$1,0))</f>
        <v>0.5</v>
      </c>
      <c r="L162" s="5">
        <f>INDEX(products!$A$1:$G$49, MATCH(orders!$D162,products!$A$1:$A$49,0),MATCH(orders!L$1,products!$A$1:$G$1,0))</f>
        <v>8.25</v>
      </c>
      <c r="M162" s="5">
        <f t="shared" si="7"/>
        <v>33</v>
      </c>
      <c r="N162" t="str">
        <f t="shared" si="6"/>
        <v>Excelsa</v>
      </c>
      <c r="O162" t="str">
        <f t="shared" si="8"/>
        <v>Medium</v>
      </c>
      <c r="P162" t="str">
        <f>_xlfn.XLOOKUP(Table1[[#This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 MATCH(orders!$D163,products!$A$1:$A$49,0),MATCH(orders!I$1,products!$A$1:$G$1,0))</f>
        <v>Ara</v>
      </c>
      <c r="J163" t="str">
        <f>INDEX(products!$A$1:$G$49, MATCH(orders!$D163,products!$A$1:$A$49,0),MATCH(orders!J$1,products!$A$1:$G$1,0))</f>
        <v>L</v>
      </c>
      <c r="K163" s="4">
        <f>INDEX(products!$A$1:$G$49, MATCH(orders!$D163,products!$A$1:$A$49,0),MATCH(orders!K$1,products!$A$1:$G$1,0))</f>
        <v>0.5</v>
      </c>
      <c r="L163" s="5">
        <f>INDEX(products!$A$1:$G$49, MATCH(orders!$D163,products!$A$1:$A$49,0),MATCH(orders!L$1,products!$A$1:$G$1,0))</f>
        <v>7.77</v>
      </c>
      <c r="M163" s="5">
        <f t="shared" si="7"/>
        <v>23.31</v>
      </c>
      <c r="N163" t="str">
        <f t="shared" si="6"/>
        <v>Arabica</v>
      </c>
      <c r="O163" t="str">
        <f t="shared" si="8"/>
        <v>Light</v>
      </c>
      <c r="P163" t="str">
        <f>_xlfn.XLOOKUP(Table1[[#This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 MATCH(orders!$D164,products!$A$1:$A$49,0),MATCH(orders!I$1,products!$A$1:$G$1,0))</f>
        <v>Exc</v>
      </c>
      <c r="J164" t="str">
        <f>INDEX(products!$A$1:$G$49, MATCH(orders!$D164,products!$A$1:$A$49,0),MATCH(orders!J$1,products!$A$1:$G$1,0))</f>
        <v>D</v>
      </c>
      <c r="K164" s="4">
        <f>INDEX(products!$A$1:$G$49, MATCH(orders!$D164,products!$A$1:$A$49,0),MATCH(orders!K$1,products!$A$1:$G$1,0))</f>
        <v>0.5</v>
      </c>
      <c r="L164" s="5">
        <f>INDEX(products!$A$1:$G$49, MATCH(orders!$D164,products!$A$1:$A$49,0),MATCH(orders!L$1,products!$A$1:$G$1,0))</f>
        <v>7.29</v>
      </c>
      <c r="M164" s="5">
        <f t="shared" si="7"/>
        <v>21.87</v>
      </c>
      <c r="N164" t="str">
        <f t="shared" si="6"/>
        <v>Excelsa</v>
      </c>
      <c r="O164" t="str">
        <f t="shared" si="8"/>
        <v>Dark</v>
      </c>
      <c r="P164" t="str">
        <f>_xlfn.XLOOKUP(Table1[[#This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 MATCH(orders!$D165,products!$A$1:$A$49,0),MATCH(orders!I$1,products!$A$1:$G$1,0))</f>
        <v>Rob</v>
      </c>
      <c r="J165" t="str">
        <f>INDEX(products!$A$1:$G$49, MATCH(orders!$D165,products!$A$1:$A$49,0),MATCH(orders!J$1,products!$A$1:$G$1,0))</f>
        <v>D</v>
      </c>
      <c r="K165" s="4">
        <f>INDEX(products!$A$1:$G$49, MATCH(orders!$D165,products!$A$1:$A$49,0),MATCH(orders!K$1,products!$A$1:$G$1,0))</f>
        <v>0.2</v>
      </c>
      <c r="L165" s="5">
        <f>INDEX(products!$A$1:$G$49, MATCH(orders!$D165,products!$A$1:$A$49,0),MATCH(orders!L$1,products!$A$1:$G$1,0))</f>
        <v>2.6849999999999996</v>
      </c>
      <c r="M165" s="5">
        <f t="shared" si="7"/>
        <v>16.11</v>
      </c>
      <c r="N165" t="str">
        <f t="shared" si="6"/>
        <v>Robusta</v>
      </c>
      <c r="O165" t="str">
        <f t="shared" si="8"/>
        <v>Dark</v>
      </c>
      <c r="P165" t="str">
        <f>_xlfn.XLOOKUP(Table1[[#This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 MATCH(orders!$D166,products!$A$1:$A$49,0),MATCH(orders!I$1,products!$A$1:$G$1,0))</f>
        <v>Exc</v>
      </c>
      <c r="J166" t="str">
        <f>INDEX(products!$A$1:$G$49, MATCH(orders!$D166,products!$A$1:$A$49,0),MATCH(orders!J$1,products!$A$1:$G$1,0))</f>
        <v>D</v>
      </c>
      <c r="K166" s="4">
        <f>INDEX(products!$A$1:$G$49, MATCH(orders!$D166,products!$A$1:$A$49,0),MATCH(orders!K$1,products!$A$1:$G$1,0))</f>
        <v>0.5</v>
      </c>
      <c r="L166" s="5">
        <f>INDEX(products!$A$1:$G$49, MATCH(orders!$D166,products!$A$1:$A$49,0),MATCH(orders!L$1,products!$A$1:$G$1,0))</f>
        <v>7.29</v>
      </c>
      <c r="M166" s="5">
        <f t="shared" si="7"/>
        <v>29.16</v>
      </c>
      <c r="N166" t="str">
        <f t="shared" si="6"/>
        <v>Excelsa</v>
      </c>
      <c r="O166" t="str">
        <f t="shared" si="8"/>
        <v>Dark</v>
      </c>
      <c r="P166" t="str">
        <f>_xlfn.XLOOKUP(Table1[[#This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 MATCH(orders!$D167,products!$A$1:$A$49,0),MATCH(orders!I$1,products!$A$1:$G$1,0))</f>
        <v>Rob</v>
      </c>
      <c r="J167" t="str">
        <f>INDEX(products!$A$1:$G$49, MATCH(orders!$D167,products!$A$1:$A$49,0),MATCH(orders!J$1,products!$A$1:$G$1,0))</f>
        <v>D</v>
      </c>
      <c r="K167" s="4">
        <f>INDEX(products!$A$1:$G$49, MATCH(orders!$D167,products!$A$1:$A$49,0),MATCH(orders!K$1,products!$A$1:$G$1,0))</f>
        <v>1</v>
      </c>
      <c r="L167" s="5">
        <f>INDEX(products!$A$1:$G$49, MATCH(orders!$D167,products!$A$1:$A$49,0),MATCH(orders!L$1,products!$A$1:$G$1,0))</f>
        <v>8.9499999999999993</v>
      </c>
      <c r="M167" s="5">
        <f t="shared" si="7"/>
        <v>53.699999999999996</v>
      </c>
      <c r="N167" t="str">
        <f t="shared" si="6"/>
        <v>Robusta</v>
      </c>
      <c r="O167" t="str">
        <f t="shared" si="8"/>
        <v>Dark</v>
      </c>
      <c r="P167" t="str">
        <f>_xlfn.XLOOKUP(Table1[[#This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 MATCH(orders!$D168,products!$A$1:$A$49,0),MATCH(orders!I$1,products!$A$1:$G$1,0))</f>
        <v>Rob</v>
      </c>
      <c r="J168" t="str">
        <f>INDEX(products!$A$1:$G$49, MATCH(orders!$D168,products!$A$1:$A$49,0),MATCH(orders!J$1,products!$A$1:$G$1,0))</f>
        <v>D</v>
      </c>
      <c r="K168" s="4">
        <f>INDEX(products!$A$1:$G$49, MATCH(orders!$D168,products!$A$1:$A$49,0),MATCH(orders!K$1,products!$A$1:$G$1,0))</f>
        <v>0.5</v>
      </c>
      <c r="L168" s="5">
        <f>INDEX(products!$A$1:$G$49, MATCH(orders!$D168,products!$A$1:$A$49,0),MATCH(orders!L$1,products!$A$1:$G$1,0))</f>
        <v>5.3699999999999992</v>
      </c>
      <c r="M168" s="5">
        <f t="shared" si="7"/>
        <v>26.849999999999994</v>
      </c>
      <c r="N168" t="str">
        <f t="shared" si="6"/>
        <v>Robusta</v>
      </c>
      <c r="O168" t="str">
        <f t="shared" si="8"/>
        <v>Dark</v>
      </c>
      <c r="P168" t="str">
        <f>_xlfn.XLOOKUP(Table1[[#This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 MATCH(orders!$D169,products!$A$1:$A$49,0),MATCH(orders!I$1,products!$A$1:$G$1,0))</f>
        <v>Exc</v>
      </c>
      <c r="J169" t="str">
        <f>INDEX(products!$A$1:$G$49, MATCH(orders!$D169,products!$A$1:$A$49,0),MATCH(orders!J$1,products!$A$1:$G$1,0))</f>
        <v>M</v>
      </c>
      <c r="K169" s="4">
        <f>INDEX(products!$A$1:$G$49, MATCH(orders!$D169,products!$A$1:$A$49,0),MATCH(orders!K$1,products!$A$1:$G$1,0))</f>
        <v>0.5</v>
      </c>
      <c r="L169" s="5">
        <f>INDEX(products!$A$1:$G$49, MATCH(orders!$D169,products!$A$1:$A$49,0),MATCH(orders!L$1,products!$A$1:$G$1,0))</f>
        <v>8.25</v>
      </c>
      <c r="M169" s="5">
        <f t="shared" si="7"/>
        <v>41.25</v>
      </c>
      <c r="N169" t="str">
        <f t="shared" si="6"/>
        <v>Excelsa</v>
      </c>
      <c r="O169" t="str">
        <f t="shared" si="8"/>
        <v>Medium</v>
      </c>
      <c r="P169" t="str">
        <f>_xlfn.XLOOKUP(Table1[[#This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 MATCH(orders!$D170,products!$A$1:$A$49,0),MATCH(orders!I$1,products!$A$1:$G$1,0))</f>
        <v>Ara</v>
      </c>
      <c r="J170" t="str">
        <f>INDEX(products!$A$1:$G$49, MATCH(orders!$D170,products!$A$1:$A$49,0),MATCH(orders!J$1,products!$A$1:$G$1,0))</f>
        <v>M</v>
      </c>
      <c r="K170" s="4">
        <f>INDEX(products!$A$1:$G$49, MATCH(orders!$D170,products!$A$1:$A$49,0),MATCH(orders!K$1,products!$A$1:$G$1,0))</f>
        <v>0.5</v>
      </c>
      <c r="L170" s="5">
        <f>INDEX(products!$A$1:$G$49, MATCH(orders!$D170,products!$A$1:$A$49,0),MATCH(orders!L$1,products!$A$1:$G$1,0))</f>
        <v>6.75</v>
      </c>
      <c r="M170" s="5">
        <f t="shared" si="7"/>
        <v>40.5</v>
      </c>
      <c r="N170" t="str">
        <f t="shared" si="6"/>
        <v>Arabica</v>
      </c>
      <c r="O170" t="str">
        <f t="shared" si="8"/>
        <v>Medium</v>
      </c>
      <c r="P170" t="str">
        <f>_xlfn.XLOOKUP(Table1[[#This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 MATCH(orders!$D171,products!$A$1:$A$49,0),MATCH(orders!I$1,products!$A$1:$G$1,0))</f>
        <v>Rob</v>
      </c>
      <c r="J171" t="str">
        <f>INDEX(products!$A$1:$G$49, MATCH(orders!$D171,products!$A$1:$A$49,0),MATCH(orders!J$1,products!$A$1:$G$1,0))</f>
        <v>D</v>
      </c>
      <c r="K171" s="4">
        <f>INDEX(products!$A$1:$G$49, MATCH(orders!$D171,products!$A$1:$A$49,0),MATCH(orders!K$1,products!$A$1:$G$1,0))</f>
        <v>1</v>
      </c>
      <c r="L171" s="5">
        <f>INDEX(products!$A$1:$G$49, MATCH(orders!$D171,products!$A$1:$A$49,0),MATCH(orders!L$1,products!$A$1:$G$1,0))</f>
        <v>8.9499999999999993</v>
      </c>
      <c r="M171" s="5">
        <f t="shared" si="7"/>
        <v>17.899999999999999</v>
      </c>
      <c r="N171" t="str">
        <f t="shared" si="6"/>
        <v>Robusta</v>
      </c>
      <c r="O171" t="str">
        <f t="shared" si="8"/>
        <v>Dark</v>
      </c>
      <c r="P171" t="str">
        <f>_xlfn.XLOOKUP(Table1[[#This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 MATCH(orders!$D172,products!$A$1:$A$49,0),MATCH(orders!I$1,products!$A$1:$G$1,0))</f>
        <v>Exc</v>
      </c>
      <c r="J172" t="str">
        <f>INDEX(products!$A$1:$G$49, MATCH(orders!$D172,products!$A$1:$A$49,0),MATCH(orders!J$1,products!$A$1:$G$1,0))</f>
        <v>L</v>
      </c>
      <c r="K172" s="4">
        <f>INDEX(products!$A$1:$G$49, MATCH(orders!$D172,products!$A$1:$A$49,0),MATCH(orders!K$1,products!$A$1:$G$1,0))</f>
        <v>2.5</v>
      </c>
      <c r="L172" s="5">
        <f>INDEX(products!$A$1:$G$49, MATCH(orders!$D172,products!$A$1:$A$49,0),MATCH(orders!L$1,products!$A$1:$G$1,0))</f>
        <v>34.154999999999994</v>
      </c>
      <c r="M172" s="5">
        <f t="shared" si="7"/>
        <v>68.309999999999988</v>
      </c>
      <c r="N172" t="str">
        <f t="shared" si="6"/>
        <v>Excelsa</v>
      </c>
      <c r="O172" t="str">
        <f t="shared" si="8"/>
        <v>Light</v>
      </c>
      <c r="P172" t="str">
        <f>_xlfn.XLOOKUP(Table1[[#This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 MATCH(orders!$D173,products!$A$1:$A$49,0),MATCH(orders!I$1,products!$A$1:$G$1,0))</f>
        <v>Exc</v>
      </c>
      <c r="J173" t="str">
        <f>INDEX(products!$A$1:$G$49, MATCH(orders!$D173,products!$A$1:$A$49,0),MATCH(orders!J$1,products!$A$1:$G$1,0))</f>
        <v>M</v>
      </c>
      <c r="K173" s="4">
        <f>INDEX(products!$A$1:$G$49, MATCH(orders!$D173,products!$A$1:$A$49,0),MATCH(orders!K$1,products!$A$1:$G$1,0))</f>
        <v>2.5</v>
      </c>
      <c r="L173" s="5">
        <f>INDEX(products!$A$1:$G$49, MATCH(orders!$D173,products!$A$1:$A$49,0),MATCH(orders!L$1,products!$A$1:$G$1,0))</f>
        <v>31.624999999999996</v>
      </c>
      <c r="M173" s="5">
        <f t="shared" si="7"/>
        <v>63.249999999999993</v>
      </c>
      <c r="N173" t="str">
        <f t="shared" si="6"/>
        <v>Excelsa</v>
      </c>
      <c r="O173" t="str">
        <f t="shared" si="8"/>
        <v>Medium</v>
      </c>
      <c r="P173" t="str">
        <f>_xlfn.XLOOKUP(Table1[[#This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 MATCH(orders!$D174,products!$A$1:$A$49,0),MATCH(orders!I$1,products!$A$1:$G$1,0))</f>
        <v>Exc</v>
      </c>
      <c r="J174" t="str">
        <f>INDEX(products!$A$1:$G$49, MATCH(orders!$D174,products!$A$1:$A$49,0),MATCH(orders!J$1,products!$A$1:$G$1,0))</f>
        <v>D</v>
      </c>
      <c r="K174" s="4">
        <f>INDEX(products!$A$1:$G$49, MATCH(orders!$D174,products!$A$1:$A$49,0),MATCH(orders!K$1,products!$A$1:$G$1,0))</f>
        <v>0.5</v>
      </c>
      <c r="L174" s="5">
        <f>INDEX(products!$A$1:$G$49, MATCH(orders!$D174,products!$A$1:$A$49,0),MATCH(orders!L$1,products!$A$1:$G$1,0))</f>
        <v>7.29</v>
      </c>
      <c r="M174" s="5">
        <f t="shared" si="7"/>
        <v>21.87</v>
      </c>
      <c r="N174" t="str">
        <f t="shared" si="6"/>
        <v>Excelsa</v>
      </c>
      <c r="O174" t="str">
        <f t="shared" si="8"/>
        <v>Dark</v>
      </c>
      <c r="P174" t="str">
        <f>_xlfn.XLOOKUP(Table1[[#This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 MATCH(orders!$D175,products!$A$1:$A$49,0),MATCH(orders!I$1,products!$A$1:$G$1,0))</f>
        <v>Rob</v>
      </c>
      <c r="J175" t="str">
        <f>INDEX(products!$A$1:$G$49, MATCH(orders!$D175,products!$A$1:$A$49,0),MATCH(orders!J$1,products!$A$1:$G$1,0))</f>
        <v>M</v>
      </c>
      <c r="K175" s="4">
        <f>INDEX(products!$A$1:$G$49, MATCH(orders!$D175,products!$A$1:$A$49,0),MATCH(orders!K$1,products!$A$1:$G$1,0))</f>
        <v>2.5</v>
      </c>
      <c r="L175" s="5">
        <f>INDEX(products!$A$1:$G$49, MATCH(orders!$D175,products!$A$1:$A$49,0),MATCH(orders!L$1,products!$A$1:$G$1,0))</f>
        <v>22.884999999999998</v>
      </c>
      <c r="M175" s="5">
        <f t="shared" si="7"/>
        <v>91.539999999999992</v>
      </c>
      <c r="N175" t="str">
        <f t="shared" si="6"/>
        <v>Robusta</v>
      </c>
      <c r="O175" t="str">
        <f t="shared" si="8"/>
        <v>Medium</v>
      </c>
      <c r="P175" t="str">
        <f>_xlfn.XLOOKUP(Table1[[#This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 MATCH(orders!$D176,products!$A$1:$A$49,0),MATCH(orders!I$1,products!$A$1:$G$1,0))</f>
        <v>Exc</v>
      </c>
      <c r="J176" t="str">
        <f>INDEX(products!$A$1:$G$49, MATCH(orders!$D176,products!$A$1:$A$49,0),MATCH(orders!J$1,products!$A$1:$G$1,0))</f>
        <v>L</v>
      </c>
      <c r="K176" s="4">
        <f>INDEX(products!$A$1:$G$49, MATCH(orders!$D176,products!$A$1:$A$49,0),MATCH(orders!K$1,products!$A$1:$G$1,0))</f>
        <v>2.5</v>
      </c>
      <c r="L176" s="5">
        <f>INDEX(products!$A$1:$G$49, MATCH(orders!$D176,products!$A$1:$A$49,0),MATCH(orders!L$1,products!$A$1:$G$1,0))</f>
        <v>34.154999999999994</v>
      </c>
      <c r="M176" s="5">
        <f t="shared" si="7"/>
        <v>204.92999999999995</v>
      </c>
      <c r="N176" t="str">
        <f t="shared" si="6"/>
        <v>Excelsa</v>
      </c>
      <c r="O176" t="str">
        <f t="shared" si="8"/>
        <v>Light</v>
      </c>
      <c r="P176" t="str">
        <f>_xlfn.XLOOKUP(Table1[[#This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 MATCH(orders!$D177,products!$A$1:$A$49,0),MATCH(orders!I$1,products!$A$1:$G$1,0))</f>
        <v>Exc</v>
      </c>
      <c r="J177" t="str">
        <f>INDEX(products!$A$1:$G$49, MATCH(orders!$D177,products!$A$1:$A$49,0),MATCH(orders!J$1,products!$A$1:$G$1,0))</f>
        <v>M</v>
      </c>
      <c r="K177" s="4">
        <f>INDEX(products!$A$1:$G$49, MATCH(orders!$D177,products!$A$1:$A$49,0),MATCH(orders!K$1,products!$A$1:$G$1,0))</f>
        <v>2.5</v>
      </c>
      <c r="L177" s="5">
        <f>INDEX(products!$A$1:$G$49, MATCH(orders!$D177,products!$A$1:$A$49,0),MATCH(orders!L$1,products!$A$1:$G$1,0))</f>
        <v>31.624999999999996</v>
      </c>
      <c r="M177" s="5">
        <f t="shared" si="7"/>
        <v>63.249999999999993</v>
      </c>
      <c r="N177" t="str">
        <f t="shared" si="6"/>
        <v>Excelsa</v>
      </c>
      <c r="O177" t="str">
        <f t="shared" si="8"/>
        <v>Medium</v>
      </c>
      <c r="P177" t="str">
        <f>_xlfn.XLOOKUP(Table1[[#This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 MATCH(orders!$D178,products!$A$1:$A$49,0),MATCH(orders!I$1,products!$A$1:$G$1,0))</f>
        <v>Exc</v>
      </c>
      <c r="J178" t="str">
        <f>INDEX(products!$A$1:$G$49, MATCH(orders!$D178,products!$A$1:$A$49,0),MATCH(orders!J$1,products!$A$1:$G$1,0))</f>
        <v>L</v>
      </c>
      <c r="K178" s="4">
        <f>INDEX(products!$A$1:$G$49, MATCH(orders!$D178,products!$A$1:$A$49,0),MATCH(orders!K$1,products!$A$1:$G$1,0))</f>
        <v>2.5</v>
      </c>
      <c r="L178" s="5">
        <f>INDEX(products!$A$1:$G$49, MATCH(orders!$D178,products!$A$1:$A$49,0),MATCH(orders!L$1,products!$A$1:$G$1,0))</f>
        <v>34.154999999999994</v>
      </c>
      <c r="M178" s="5">
        <f t="shared" si="7"/>
        <v>34.154999999999994</v>
      </c>
      <c r="N178" t="str">
        <f t="shared" si="6"/>
        <v>Excelsa</v>
      </c>
      <c r="O178" t="str">
        <f t="shared" si="8"/>
        <v>Light</v>
      </c>
      <c r="P178" t="str">
        <f>_xlfn.XLOOKUP(Table1[[#This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 MATCH(orders!$D179,products!$A$1:$A$49,0),MATCH(orders!I$1,products!$A$1:$G$1,0))</f>
        <v>Rob</v>
      </c>
      <c r="J179" t="str">
        <f>INDEX(products!$A$1:$G$49, MATCH(orders!$D179,products!$A$1:$A$49,0),MATCH(orders!J$1,products!$A$1:$G$1,0))</f>
        <v>L</v>
      </c>
      <c r="K179" s="4">
        <f>INDEX(products!$A$1:$G$49, MATCH(orders!$D179,products!$A$1:$A$49,0),MATCH(orders!K$1,products!$A$1:$G$1,0))</f>
        <v>2.5</v>
      </c>
      <c r="L179" s="5">
        <f>INDEX(products!$A$1:$G$49, MATCH(orders!$D179,products!$A$1:$A$49,0),MATCH(orders!L$1,products!$A$1:$G$1,0))</f>
        <v>27.484999999999996</v>
      </c>
      <c r="M179" s="5">
        <f t="shared" si="7"/>
        <v>109.93999999999998</v>
      </c>
      <c r="N179" t="str">
        <f t="shared" si="6"/>
        <v>Robusta</v>
      </c>
      <c r="O179" t="str">
        <f t="shared" si="8"/>
        <v>Light</v>
      </c>
      <c r="P179" t="str">
        <f>_xlfn.XLOOKUP(Table1[[#This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 MATCH(orders!$D180,products!$A$1:$A$49,0),MATCH(orders!I$1,products!$A$1:$G$1,0))</f>
        <v>Ara</v>
      </c>
      <c r="J180" t="str">
        <f>INDEX(products!$A$1:$G$49, MATCH(orders!$D180,products!$A$1:$A$49,0),MATCH(orders!J$1,products!$A$1:$G$1,0))</f>
        <v>L</v>
      </c>
      <c r="K180" s="4">
        <f>INDEX(products!$A$1:$G$49, MATCH(orders!$D180,products!$A$1:$A$49,0),MATCH(orders!K$1,products!$A$1:$G$1,0))</f>
        <v>1</v>
      </c>
      <c r="L180" s="5">
        <f>INDEX(products!$A$1:$G$49, MATCH(orders!$D180,products!$A$1:$A$49,0),MATCH(orders!L$1,products!$A$1:$G$1,0))</f>
        <v>12.95</v>
      </c>
      <c r="M180" s="5">
        <f t="shared" si="7"/>
        <v>25.9</v>
      </c>
      <c r="N180" t="str">
        <f t="shared" si="6"/>
        <v>Arabica</v>
      </c>
      <c r="O180" t="str">
        <f t="shared" si="8"/>
        <v>Light</v>
      </c>
      <c r="P180" t="str">
        <f>_xlfn.XLOOKUP(Table1[[#This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 MATCH(orders!$D181,products!$A$1:$A$49,0),MATCH(orders!I$1,products!$A$1:$G$1,0))</f>
        <v>Ara</v>
      </c>
      <c r="J181" t="str">
        <f>INDEX(products!$A$1:$G$49, MATCH(orders!$D181,products!$A$1:$A$49,0),MATCH(orders!J$1,products!$A$1:$G$1,0))</f>
        <v>D</v>
      </c>
      <c r="K181" s="4">
        <f>INDEX(products!$A$1:$G$49, MATCH(orders!$D181,products!$A$1:$A$49,0),MATCH(orders!K$1,products!$A$1:$G$1,0))</f>
        <v>0.2</v>
      </c>
      <c r="L181" s="5">
        <f>INDEX(products!$A$1:$G$49, MATCH(orders!$D181,products!$A$1:$A$49,0),MATCH(orders!L$1,products!$A$1:$G$1,0))</f>
        <v>2.9849999999999999</v>
      </c>
      <c r="M181" s="5">
        <f t="shared" si="7"/>
        <v>2.9849999999999999</v>
      </c>
      <c r="N181" t="str">
        <f t="shared" si="6"/>
        <v>Arabica</v>
      </c>
      <c r="O181" t="str">
        <f t="shared" si="8"/>
        <v>Dark</v>
      </c>
      <c r="P181" t="str">
        <f>_xlfn.XLOOKUP(Table1[[#This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 MATCH(orders!$D182,products!$A$1:$A$49,0),MATCH(orders!I$1,products!$A$1:$G$1,0))</f>
        <v>Exc</v>
      </c>
      <c r="J182" t="str">
        <f>INDEX(products!$A$1:$G$49, MATCH(orders!$D182,products!$A$1:$A$49,0),MATCH(orders!J$1,products!$A$1:$G$1,0))</f>
        <v>L</v>
      </c>
      <c r="K182" s="4">
        <f>INDEX(products!$A$1:$G$49, MATCH(orders!$D182,products!$A$1:$A$49,0),MATCH(orders!K$1,products!$A$1:$G$1,0))</f>
        <v>0.2</v>
      </c>
      <c r="L182" s="5">
        <f>INDEX(products!$A$1:$G$49, MATCH(orders!$D182,products!$A$1:$A$49,0),MATCH(orders!L$1,products!$A$1:$G$1,0))</f>
        <v>4.4550000000000001</v>
      </c>
      <c r="M182" s="5">
        <f t="shared" si="7"/>
        <v>22.274999999999999</v>
      </c>
      <c r="N182" t="str">
        <f t="shared" si="6"/>
        <v>Excelsa</v>
      </c>
      <c r="O182" t="str">
        <f t="shared" si="8"/>
        <v>Light</v>
      </c>
      <c r="P182" t="str">
        <f>_xlfn.XLOOKUP(Table1[[#This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 MATCH(orders!$D183,products!$A$1:$A$49,0),MATCH(orders!I$1,products!$A$1:$G$1,0))</f>
        <v>Ara</v>
      </c>
      <c r="J183" t="str">
        <f>INDEX(products!$A$1:$G$49, MATCH(orders!$D183,products!$A$1:$A$49,0),MATCH(orders!J$1,products!$A$1:$G$1,0))</f>
        <v>D</v>
      </c>
      <c r="K183" s="4">
        <f>INDEX(products!$A$1:$G$49, MATCH(orders!$D183,products!$A$1:$A$49,0),MATCH(orders!K$1,products!$A$1:$G$1,0))</f>
        <v>0.5</v>
      </c>
      <c r="L183" s="5">
        <f>INDEX(products!$A$1:$G$49, MATCH(orders!$D183,products!$A$1:$A$49,0),MATCH(orders!L$1,products!$A$1:$G$1,0))</f>
        <v>5.97</v>
      </c>
      <c r="M183" s="5">
        <f t="shared" si="7"/>
        <v>29.849999999999998</v>
      </c>
      <c r="N183" t="str">
        <f t="shared" si="6"/>
        <v>Arabica</v>
      </c>
      <c r="O183" t="str">
        <f t="shared" si="8"/>
        <v>Dark</v>
      </c>
      <c r="P183" t="str">
        <f>_xlfn.XLOOKUP(Table1[[#This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 MATCH(orders!$D184,products!$A$1:$A$49,0),MATCH(orders!I$1,products!$A$1:$G$1,0))</f>
        <v>Rob</v>
      </c>
      <c r="J184" t="str">
        <f>INDEX(products!$A$1:$G$49, MATCH(orders!$D184,products!$A$1:$A$49,0),MATCH(orders!J$1,products!$A$1:$G$1,0))</f>
        <v>D</v>
      </c>
      <c r="K184" s="4">
        <f>INDEX(products!$A$1:$G$49, MATCH(orders!$D184,products!$A$1:$A$49,0),MATCH(orders!K$1,products!$A$1:$G$1,0))</f>
        <v>0.5</v>
      </c>
      <c r="L184" s="5">
        <f>INDEX(products!$A$1:$G$49, MATCH(orders!$D184,products!$A$1:$A$49,0),MATCH(orders!L$1,products!$A$1:$G$1,0))</f>
        <v>5.3699999999999992</v>
      </c>
      <c r="M184" s="5">
        <f t="shared" si="7"/>
        <v>32.22</v>
      </c>
      <c r="N184" t="str">
        <f t="shared" si="6"/>
        <v>Robusta</v>
      </c>
      <c r="O184" t="str">
        <f t="shared" si="8"/>
        <v>Dark</v>
      </c>
      <c r="P184" t="str">
        <f>_xlfn.XLOOKUP(Table1[[#This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 MATCH(orders!$D185,products!$A$1:$A$49,0),MATCH(orders!I$1,products!$A$1:$G$1,0))</f>
        <v>Exc</v>
      </c>
      <c r="J185" t="str">
        <f>INDEX(products!$A$1:$G$49, MATCH(orders!$D185,products!$A$1:$A$49,0),MATCH(orders!J$1,products!$A$1:$G$1,0))</f>
        <v>M</v>
      </c>
      <c r="K185" s="4">
        <f>INDEX(products!$A$1:$G$49, MATCH(orders!$D185,products!$A$1:$A$49,0),MATCH(orders!K$1,products!$A$1:$G$1,0))</f>
        <v>0.2</v>
      </c>
      <c r="L185" s="5">
        <f>INDEX(products!$A$1:$G$49, MATCH(orders!$D185,products!$A$1:$A$49,0),MATCH(orders!L$1,products!$A$1:$G$1,0))</f>
        <v>4.125</v>
      </c>
      <c r="M185" s="5">
        <f t="shared" si="7"/>
        <v>8.25</v>
      </c>
      <c r="N185" t="str">
        <f t="shared" si="6"/>
        <v>Excelsa</v>
      </c>
      <c r="O185" t="str">
        <f t="shared" si="8"/>
        <v>Medium</v>
      </c>
      <c r="P185" t="str">
        <f>_xlfn.XLOOKUP(Table1[[#This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 MATCH(orders!$D186,products!$A$1:$A$49,0),MATCH(orders!I$1,products!$A$1:$G$1,0))</f>
        <v>Ara</v>
      </c>
      <c r="J186" t="str">
        <f>INDEX(products!$A$1:$G$49, MATCH(orders!$D186,products!$A$1:$A$49,0),MATCH(orders!J$1,products!$A$1:$G$1,0))</f>
        <v>L</v>
      </c>
      <c r="K186" s="4">
        <f>INDEX(products!$A$1:$G$49, MATCH(orders!$D186,products!$A$1:$A$49,0),MATCH(orders!K$1,products!$A$1:$G$1,0))</f>
        <v>0.5</v>
      </c>
      <c r="L186" s="5">
        <f>INDEX(products!$A$1:$G$49, MATCH(orders!$D186,products!$A$1:$A$49,0),MATCH(orders!L$1,products!$A$1:$G$1,0))</f>
        <v>7.77</v>
      </c>
      <c r="M186" s="5">
        <f t="shared" si="7"/>
        <v>31.08</v>
      </c>
      <c r="N186" t="str">
        <f t="shared" si="6"/>
        <v>Arabica</v>
      </c>
      <c r="O186" t="str">
        <f t="shared" si="8"/>
        <v>Light</v>
      </c>
      <c r="P186" t="str">
        <f>_xlfn.XLOOKUP(Table1[[#This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 MATCH(orders!$D187,products!$A$1:$A$49,0),MATCH(orders!I$1,products!$A$1:$G$1,0))</f>
        <v>Exc</v>
      </c>
      <c r="J187" t="str">
        <f>INDEX(products!$A$1:$G$49, MATCH(orders!$D187,products!$A$1:$A$49,0),MATCH(orders!J$1,products!$A$1:$G$1,0))</f>
        <v>D</v>
      </c>
      <c r="K187" s="4">
        <f>INDEX(products!$A$1:$G$49, MATCH(orders!$D187,products!$A$1:$A$49,0),MATCH(orders!K$1,products!$A$1:$G$1,0))</f>
        <v>0.5</v>
      </c>
      <c r="L187" s="5">
        <f>INDEX(products!$A$1:$G$49, MATCH(orders!$D187,products!$A$1:$A$49,0),MATCH(orders!L$1,products!$A$1:$G$1,0))</f>
        <v>7.29</v>
      </c>
      <c r="M187" s="5">
        <f t="shared" si="7"/>
        <v>36.450000000000003</v>
      </c>
      <c r="N187" t="str">
        <f t="shared" si="6"/>
        <v>Excelsa</v>
      </c>
      <c r="O187" t="str">
        <f t="shared" si="8"/>
        <v>Dark</v>
      </c>
      <c r="P187" t="str">
        <f>_xlfn.XLOOKUP(Table1[[#This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 MATCH(orders!$D188,products!$A$1:$A$49,0),MATCH(orders!I$1,products!$A$1:$G$1,0))</f>
        <v>Rob</v>
      </c>
      <c r="J188" t="str">
        <f>INDEX(products!$A$1:$G$49, MATCH(orders!$D188,products!$A$1:$A$49,0),MATCH(orders!J$1,products!$A$1:$G$1,0))</f>
        <v>M</v>
      </c>
      <c r="K188" s="4">
        <f>INDEX(products!$A$1:$G$49, MATCH(orders!$D188,products!$A$1:$A$49,0),MATCH(orders!K$1,products!$A$1:$G$1,0))</f>
        <v>2.5</v>
      </c>
      <c r="L188" s="5">
        <f>INDEX(products!$A$1:$G$49, MATCH(orders!$D188,products!$A$1:$A$49,0),MATCH(orders!L$1,products!$A$1:$G$1,0))</f>
        <v>22.884999999999998</v>
      </c>
      <c r="M188" s="5">
        <f t="shared" si="7"/>
        <v>68.655000000000001</v>
      </c>
      <c r="N188" t="str">
        <f t="shared" si="6"/>
        <v>Robusta</v>
      </c>
      <c r="O188" t="str">
        <f t="shared" si="8"/>
        <v>Medium</v>
      </c>
      <c r="P188" t="str">
        <f>_xlfn.XLOOKUP(Table1[[#This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 MATCH(orders!$D189,products!$A$1:$A$49,0),MATCH(orders!I$1,products!$A$1:$G$1,0))</f>
        <v>Lib</v>
      </c>
      <c r="J189" t="str">
        <f>INDEX(products!$A$1:$G$49, MATCH(orders!$D189,products!$A$1:$A$49,0),MATCH(orders!J$1,products!$A$1:$G$1,0))</f>
        <v>M</v>
      </c>
      <c r="K189" s="4">
        <f>INDEX(products!$A$1:$G$49, MATCH(orders!$D189,products!$A$1:$A$49,0),MATCH(orders!K$1,products!$A$1:$G$1,0))</f>
        <v>0.5</v>
      </c>
      <c r="L189" s="5">
        <f>INDEX(products!$A$1:$G$49, MATCH(orders!$D189,products!$A$1:$A$49,0),MATCH(orders!L$1,products!$A$1:$G$1,0))</f>
        <v>8.73</v>
      </c>
      <c r="M189" s="5">
        <f t="shared" si="7"/>
        <v>43.650000000000006</v>
      </c>
      <c r="N189" t="str">
        <f t="shared" si="6"/>
        <v>Liberica</v>
      </c>
      <c r="O189" t="str">
        <f t="shared" si="8"/>
        <v>Medium</v>
      </c>
      <c r="P189" t="str">
        <f>_xlfn.XLOOKUP(Table1[[#This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 MATCH(orders!$D190,products!$A$1:$A$49,0),MATCH(orders!I$1,products!$A$1:$G$1,0))</f>
        <v>Exc</v>
      </c>
      <c r="J190" t="str">
        <f>INDEX(products!$A$1:$G$49, MATCH(orders!$D190,products!$A$1:$A$49,0),MATCH(orders!J$1,products!$A$1:$G$1,0))</f>
        <v>L</v>
      </c>
      <c r="K190" s="4">
        <f>INDEX(products!$A$1:$G$49, MATCH(orders!$D190,products!$A$1:$A$49,0),MATCH(orders!K$1,products!$A$1:$G$1,0))</f>
        <v>0.2</v>
      </c>
      <c r="L190" s="5">
        <f>INDEX(products!$A$1:$G$49, MATCH(orders!$D190,products!$A$1:$A$49,0),MATCH(orders!L$1,products!$A$1:$G$1,0))</f>
        <v>4.4550000000000001</v>
      </c>
      <c r="M190" s="5">
        <f t="shared" si="7"/>
        <v>4.4550000000000001</v>
      </c>
      <c r="N190" t="str">
        <f t="shared" si="6"/>
        <v>Excelsa</v>
      </c>
      <c r="O190" t="str">
        <f t="shared" si="8"/>
        <v>Light</v>
      </c>
      <c r="P190" t="str">
        <f>_xlfn.XLOOKUP(Table1[[#This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 MATCH(orders!$D191,products!$A$1:$A$49,0),MATCH(orders!I$1,products!$A$1:$G$1,0))</f>
        <v>Lib</v>
      </c>
      <c r="J191" t="str">
        <f>INDEX(products!$A$1:$G$49, MATCH(orders!$D191,products!$A$1:$A$49,0),MATCH(orders!J$1,products!$A$1:$G$1,0))</f>
        <v>M</v>
      </c>
      <c r="K191" s="4">
        <f>INDEX(products!$A$1:$G$49, MATCH(orders!$D191,products!$A$1:$A$49,0),MATCH(orders!K$1,products!$A$1:$G$1,0))</f>
        <v>1</v>
      </c>
      <c r="L191" s="5">
        <f>INDEX(products!$A$1:$G$49, MATCH(orders!$D191,products!$A$1:$A$49,0),MATCH(orders!L$1,products!$A$1:$G$1,0))</f>
        <v>14.55</v>
      </c>
      <c r="M191" s="5">
        <f t="shared" si="7"/>
        <v>43.650000000000006</v>
      </c>
      <c r="N191" t="str">
        <f t="shared" si="6"/>
        <v>Liberica</v>
      </c>
      <c r="O191" t="str">
        <f t="shared" si="8"/>
        <v>Medium</v>
      </c>
      <c r="P191" t="str">
        <f>_xlfn.XLOOKUP(Table1[[#This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 MATCH(orders!$D192,products!$A$1:$A$49,0),MATCH(orders!I$1,products!$A$1:$G$1,0))</f>
        <v>Lib</v>
      </c>
      <c r="J192" t="str">
        <f>INDEX(products!$A$1:$G$49, MATCH(orders!$D192,products!$A$1:$A$49,0),MATCH(orders!J$1,products!$A$1:$G$1,0))</f>
        <v>M</v>
      </c>
      <c r="K192" s="4">
        <f>INDEX(products!$A$1:$G$49, MATCH(orders!$D192,products!$A$1:$A$49,0),MATCH(orders!K$1,products!$A$1:$G$1,0))</f>
        <v>2.5</v>
      </c>
      <c r="L192" s="5">
        <f>INDEX(products!$A$1:$G$49, MATCH(orders!$D192,products!$A$1:$A$49,0),MATCH(orders!L$1,products!$A$1:$G$1,0))</f>
        <v>33.464999999999996</v>
      </c>
      <c r="M192" s="5">
        <f t="shared" si="7"/>
        <v>33.464999999999996</v>
      </c>
      <c r="N192" t="str">
        <f t="shared" si="6"/>
        <v>Liberica</v>
      </c>
      <c r="O192" t="str">
        <f t="shared" si="8"/>
        <v>Medium</v>
      </c>
      <c r="P192" t="str">
        <f>_xlfn.XLOOKUP(Table1[[#This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 MATCH(orders!$D193,products!$A$1:$A$49,0),MATCH(orders!I$1,products!$A$1:$G$1,0))</f>
        <v>Lib</v>
      </c>
      <c r="J193" t="str">
        <f>INDEX(products!$A$1:$G$49, MATCH(orders!$D193,products!$A$1:$A$49,0),MATCH(orders!J$1,products!$A$1:$G$1,0))</f>
        <v>D</v>
      </c>
      <c r="K193" s="4">
        <f>INDEX(products!$A$1:$G$49, MATCH(orders!$D193,products!$A$1:$A$49,0),MATCH(orders!K$1,products!$A$1:$G$1,0))</f>
        <v>0.2</v>
      </c>
      <c r="L193" s="5">
        <f>INDEX(products!$A$1:$G$49, MATCH(orders!$D193,products!$A$1:$A$49,0),MATCH(orders!L$1,products!$A$1:$G$1,0))</f>
        <v>3.8849999999999998</v>
      </c>
      <c r="M193" s="5">
        <f t="shared" si="7"/>
        <v>19.424999999999997</v>
      </c>
      <c r="N193" t="str">
        <f t="shared" si="6"/>
        <v>Liberica</v>
      </c>
      <c r="O193" t="str">
        <f t="shared" si="8"/>
        <v>Dark</v>
      </c>
      <c r="P193" t="str">
        <f>_xlfn.XLOOKUP(Table1[[#This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 MATCH(orders!$D194,products!$A$1:$A$49,0),MATCH(orders!I$1,products!$A$1:$G$1,0))</f>
        <v>Exc</v>
      </c>
      <c r="J194" t="str">
        <f>INDEX(products!$A$1:$G$49, MATCH(orders!$D194,products!$A$1:$A$49,0),MATCH(orders!J$1,products!$A$1:$G$1,0))</f>
        <v>D</v>
      </c>
      <c r="K194" s="4">
        <f>INDEX(products!$A$1:$G$49, MATCH(orders!$D194,products!$A$1:$A$49,0),MATCH(orders!K$1,products!$A$1:$G$1,0))</f>
        <v>1</v>
      </c>
      <c r="L194" s="5">
        <f>INDEX(products!$A$1:$G$49, MATCH(orders!$D194,products!$A$1:$A$49,0),MATCH(orders!L$1,products!$A$1:$G$1,0))</f>
        <v>12.15</v>
      </c>
      <c r="M194" s="5">
        <f t="shared" si="7"/>
        <v>72.900000000000006</v>
      </c>
      <c r="N194" t="str">
        <f t="shared" ref="N194:N257" si="9">IF(I194="Rob","Robusta",IF(I194="Exc","Excelsa",IF(I194="Ara","Arabica",IF(I194="Lib","Liberica",""))))</f>
        <v>Excelsa</v>
      </c>
      <c r="O194" t="str">
        <f t="shared" si="8"/>
        <v>Dark</v>
      </c>
      <c r="P194" t="str">
        <f>_xlfn.XLOOKUP(Table1[[#This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 MATCH(orders!$D195,products!$A$1:$A$49,0),MATCH(orders!I$1,products!$A$1:$G$1,0))</f>
        <v>Exc</v>
      </c>
      <c r="J195" t="str">
        <f>INDEX(products!$A$1:$G$49, MATCH(orders!$D195,products!$A$1:$A$49,0),MATCH(orders!J$1,products!$A$1:$G$1,0))</f>
        <v>L</v>
      </c>
      <c r="K195" s="4">
        <f>INDEX(products!$A$1:$G$49, MATCH(orders!$D195,products!$A$1:$A$49,0),MATCH(orders!K$1,products!$A$1:$G$1,0))</f>
        <v>1</v>
      </c>
      <c r="L195" s="5">
        <f>INDEX(products!$A$1:$G$49, MATCH(orders!$D195,products!$A$1:$A$49,0),MATCH(orders!L$1,products!$A$1:$G$1,0))</f>
        <v>14.85</v>
      </c>
      <c r="M195" s="5">
        <f t="shared" ref="M195:M258" si="10">L195*E195</f>
        <v>44.55</v>
      </c>
      <c r="N195" t="str">
        <f t="shared" si="9"/>
        <v>Excelsa</v>
      </c>
      <c r="O195" t="str">
        <f t="shared" ref="O195:O258" si="11">IF(J195="M","Medium",IF(J195="L","Light",IF(J195="D","Dark","")))</f>
        <v>Light</v>
      </c>
      <c r="P195" t="str">
        <f>_xlfn.XLOOKUP(Table1[[#This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 MATCH(orders!$D196,products!$A$1:$A$49,0),MATCH(orders!I$1,products!$A$1:$G$1,0))</f>
        <v>Exc</v>
      </c>
      <c r="J196" t="str">
        <f>INDEX(products!$A$1:$G$49, MATCH(orders!$D196,products!$A$1:$A$49,0),MATCH(orders!J$1,products!$A$1:$G$1,0))</f>
        <v>D</v>
      </c>
      <c r="K196" s="4">
        <f>INDEX(products!$A$1:$G$49, MATCH(orders!$D196,products!$A$1:$A$49,0),MATCH(orders!K$1,products!$A$1:$G$1,0))</f>
        <v>0.5</v>
      </c>
      <c r="L196" s="5">
        <f>INDEX(products!$A$1:$G$49, MATCH(orders!$D196,products!$A$1:$A$49,0),MATCH(orders!L$1,products!$A$1:$G$1,0))</f>
        <v>7.29</v>
      </c>
      <c r="M196" s="5">
        <f t="shared" si="10"/>
        <v>36.450000000000003</v>
      </c>
      <c r="N196" t="str">
        <f t="shared" si="9"/>
        <v>Excelsa</v>
      </c>
      <c r="O196" t="str">
        <f t="shared" si="11"/>
        <v>Dark</v>
      </c>
      <c r="P196" t="str">
        <f>_xlfn.XLOOKUP(Table1[[#This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 MATCH(orders!$D197,products!$A$1:$A$49,0),MATCH(orders!I$1,products!$A$1:$G$1,0))</f>
        <v>Ara</v>
      </c>
      <c r="J197" t="str">
        <f>INDEX(products!$A$1:$G$49, MATCH(orders!$D197,products!$A$1:$A$49,0),MATCH(orders!J$1,products!$A$1:$G$1,0))</f>
        <v>L</v>
      </c>
      <c r="K197" s="4">
        <f>INDEX(products!$A$1:$G$49, MATCH(orders!$D197,products!$A$1:$A$49,0),MATCH(orders!K$1,products!$A$1:$G$1,0))</f>
        <v>1</v>
      </c>
      <c r="L197" s="5">
        <f>INDEX(products!$A$1:$G$49, MATCH(orders!$D197,products!$A$1:$A$49,0),MATCH(orders!L$1,products!$A$1:$G$1,0))</f>
        <v>12.95</v>
      </c>
      <c r="M197" s="5">
        <f t="shared" si="10"/>
        <v>38.849999999999994</v>
      </c>
      <c r="N197" t="str">
        <f t="shared" si="9"/>
        <v>Arabica</v>
      </c>
      <c r="O197" t="str">
        <f t="shared" si="11"/>
        <v>Light</v>
      </c>
      <c r="P197" t="str">
        <f>_xlfn.XLOOKUP(Table1[[#This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 MATCH(orders!$D198,products!$A$1:$A$49,0),MATCH(orders!I$1,products!$A$1:$G$1,0))</f>
        <v>Exc</v>
      </c>
      <c r="J198" t="str">
        <f>INDEX(products!$A$1:$G$49, MATCH(orders!$D198,products!$A$1:$A$49,0),MATCH(orders!J$1,products!$A$1:$G$1,0))</f>
        <v>L</v>
      </c>
      <c r="K198" s="4">
        <f>INDEX(products!$A$1:$G$49, MATCH(orders!$D198,products!$A$1:$A$49,0),MATCH(orders!K$1,products!$A$1:$G$1,0))</f>
        <v>0.5</v>
      </c>
      <c r="L198" s="5">
        <f>INDEX(products!$A$1:$G$49, MATCH(orders!$D198,products!$A$1:$A$49,0),MATCH(orders!L$1,products!$A$1:$G$1,0))</f>
        <v>8.91</v>
      </c>
      <c r="M198" s="5">
        <f t="shared" si="10"/>
        <v>53.46</v>
      </c>
      <c r="N198" t="str">
        <f t="shared" si="9"/>
        <v>Excelsa</v>
      </c>
      <c r="O198" t="str">
        <f t="shared" si="11"/>
        <v>Light</v>
      </c>
      <c r="P198" t="str">
        <f>_xlfn.XLOOKUP(Table1[[#This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 MATCH(orders!$D199,products!$A$1:$A$49,0),MATCH(orders!I$1,products!$A$1:$G$1,0))</f>
        <v>Lib</v>
      </c>
      <c r="J199" t="str">
        <f>INDEX(products!$A$1:$G$49, MATCH(orders!$D199,products!$A$1:$A$49,0),MATCH(orders!J$1,products!$A$1:$G$1,0))</f>
        <v>D</v>
      </c>
      <c r="K199" s="4">
        <f>INDEX(products!$A$1:$G$49, MATCH(orders!$D199,products!$A$1:$A$49,0),MATCH(orders!K$1,products!$A$1:$G$1,0))</f>
        <v>2.5</v>
      </c>
      <c r="L199" s="5">
        <f>INDEX(products!$A$1:$G$49, MATCH(orders!$D199,products!$A$1:$A$49,0),MATCH(orders!L$1,products!$A$1:$G$1,0))</f>
        <v>29.784999999999997</v>
      </c>
      <c r="M199" s="5">
        <f t="shared" si="10"/>
        <v>59.569999999999993</v>
      </c>
      <c r="N199" t="str">
        <f t="shared" si="9"/>
        <v>Liberica</v>
      </c>
      <c r="O199" t="str">
        <f t="shared" si="11"/>
        <v>Dark</v>
      </c>
      <c r="P199" t="str">
        <f>_xlfn.XLOOKUP(Table1[[#This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 MATCH(orders!$D200,products!$A$1:$A$49,0),MATCH(orders!I$1,products!$A$1:$G$1,0))</f>
        <v>Lib</v>
      </c>
      <c r="J200" t="str">
        <f>INDEX(products!$A$1:$G$49, MATCH(orders!$D200,products!$A$1:$A$49,0),MATCH(orders!J$1,products!$A$1:$G$1,0))</f>
        <v>D</v>
      </c>
      <c r="K200" s="4">
        <f>INDEX(products!$A$1:$G$49, MATCH(orders!$D200,products!$A$1:$A$49,0),MATCH(orders!K$1,products!$A$1:$G$1,0))</f>
        <v>2.5</v>
      </c>
      <c r="L200" s="5">
        <f>INDEX(products!$A$1:$G$49, MATCH(orders!$D200,products!$A$1:$A$49,0),MATCH(orders!L$1,products!$A$1:$G$1,0))</f>
        <v>29.784999999999997</v>
      </c>
      <c r="M200" s="5">
        <f t="shared" si="10"/>
        <v>89.35499999999999</v>
      </c>
      <c r="N200" t="str">
        <f t="shared" si="9"/>
        <v>Liberica</v>
      </c>
      <c r="O200" t="str">
        <f t="shared" si="11"/>
        <v>Dark</v>
      </c>
      <c r="P200" t="str">
        <f>_xlfn.XLOOKUP(Table1[[#This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 MATCH(orders!$D201,products!$A$1:$A$49,0),MATCH(orders!I$1,products!$A$1:$G$1,0))</f>
        <v>Lib</v>
      </c>
      <c r="J201" t="str">
        <f>INDEX(products!$A$1:$G$49, MATCH(orders!$D201,products!$A$1:$A$49,0),MATCH(orders!J$1,products!$A$1:$G$1,0))</f>
        <v>L</v>
      </c>
      <c r="K201" s="4">
        <f>INDEX(products!$A$1:$G$49, MATCH(orders!$D201,products!$A$1:$A$49,0),MATCH(orders!K$1,products!$A$1:$G$1,0))</f>
        <v>0.5</v>
      </c>
      <c r="L201" s="5">
        <f>INDEX(products!$A$1:$G$49, MATCH(orders!$D201,products!$A$1:$A$49,0),MATCH(orders!L$1,products!$A$1:$G$1,0))</f>
        <v>9.51</v>
      </c>
      <c r="M201" s="5">
        <f t="shared" si="10"/>
        <v>38.04</v>
      </c>
      <c r="N201" t="str">
        <f t="shared" si="9"/>
        <v>Liberica</v>
      </c>
      <c r="O201" t="str">
        <f t="shared" si="11"/>
        <v>Light</v>
      </c>
      <c r="P201" t="str">
        <f>_xlfn.XLOOKUP(Table1[[#This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 MATCH(orders!$D202,products!$A$1:$A$49,0),MATCH(orders!I$1,products!$A$1:$G$1,0))</f>
        <v>Exc</v>
      </c>
      <c r="J202" t="str">
        <f>INDEX(products!$A$1:$G$49, MATCH(orders!$D202,products!$A$1:$A$49,0),MATCH(orders!J$1,products!$A$1:$G$1,0))</f>
        <v>M</v>
      </c>
      <c r="K202" s="4">
        <f>INDEX(products!$A$1:$G$49, MATCH(orders!$D202,products!$A$1:$A$49,0),MATCH(orders!K$1,products!$A$1:$G$1,0))</f>
        <v>1</v>
      </c>
      <c r="L202" s="5">
        <f>INDEX(products!$A$1:$G$49, MATCH(orders!$D202,products!$A$1:$A$49,0),MATCH(orders!L$1,products!$A$1:$G$1,0))</f>
        <v>13.75</v>
      </c>
      <c r="M202" s="5">
        <f t="shared" si="10"/>
        <v>41.25</v>
      </c>
      <c r="N202" t="str">
        <f t="shared" si="9"/>
        <v>Excelsa</v>
      </c>
      <c r="O202" t="str">
        <f t="shared" si="11"/>
        <v>Medium</v>
      </c>
      <c r="P202" t="str">
        <f>_xlfn.XLOOKUP(Table1[[#This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 MATCH(orders!$D203,products!$A$1:$A$49,0),MATCH(orders!I$1,products!$A$1:$G$1,0))</f>
        <v>Lib</v>
      </c>
      <c r="J203" t="str">
        <f>INDEX(products!$A$1:$G$49, MATCH(orders!$D203,products!$A$1:$A$49,0),MATCH(orders!J$1,products!$A$1:$G$1,0))</f>
        <v>L</v>
      </c>
      <c r="K203" s="4">
        <f>INDEX(products!$A$1:$G$49, MATCH(orders!$D203,products!$A$1:$A$49,0),MATCH(orders!K$1,products!$A$1:$G$1,0))</f>
        <v>0.5</v>
      </c>
      <c r="L203" s="5">
        <f>INDEX(products!$A$1:$G$49, MATCH(orders!$D203,products!$A$1:$A$49,0),MATCH(orders!L$1,products!$A$1:$G$1,0))</f>
        <v>9.51</v>
      </c>
      <c r="M203" s="5">
        <f t="shared" si="10"/>
        <v>57.06</v>
      </c>
      <c r="N203" t="str">
        <f t="shared" si="9"/>
        <v>Liberica</v>
      </c>
      <c r="O203" t="str">
        <f t="shared" si="11"/>
        <v>Light</v>
      </c>
      <c r="P203" t="str">
        <f>_xlfn.XLOOKUP(Table1[[#This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 MATCH(orders!$D204,products!$A$1:$A$49,0),MATCH(orders!I$1,products!$A$1:$G$1,0))</f>
        <v>Lib</v>
      </c>
      <c r="J204" t="str">
        <f>INDEX(products!$A$1:$G$49, MATCH(orders!$D204,products!$A$1:$A$49,0),MATCH(orders!J$1,products!$A$1:$G$1,0))</f>
        <v>D</v>
      </c>
      <c r="K204" s="4">
        <f>INDEX(products!$A$1:$G$49, MATCH(orders!$D204,products!$A$1:$A$49,0),MATCH(orders!K$1,products!$A$1:$G$1,0))</f>
        <v>2.5</v>
      </c>
      <c r="L204" s="5">
        <f>INDEX(products!$A$1:$G$49, MATCH(orders!$D204,products!$A$1:$A$49,0),MATCH(orders!L$1,products!$A$1:$G$1,0))</f>
        <v>29.784999999999997</v>
      </c>
      <c r="M204" s="5">
        <f t="shared" si="10"/>
        <v>178.70999999999998</v>
      </c>
      <c r="N204" t="str">
        <f t="shared" si="9"/>
        <v>Liberica</v>
      </c>
      <c r="O204" t="str">
        <f t="shared" si="11"/>
        <v>Dark</v>
      </c>
      <c r="P204" t="str">
        <f>_xlfn.XLOOKUP(Table1[[#This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 MATCH(orders!$D205,products!$A$1:$A$49,0),MATCH(orders!I$1,products!$A$1:$G$1,0))</f>
        <v>Lib</v>
      </c>
      <c r="J205" t="str">
        <f>INDEX(products!$A$1:$G$49, MATCH(orders!$D205,products!$A$1:$A$49,0),MATCH(orders!J$1,products!$A$1:$G$1,0))</f>
        <v>L</v>
      </c>
      <c r="K205" s="4">
        <f>INDEX(products!$A$1:$G$49, MATCH(orders!$D205,products!$A$1:$A$49,0),MATCH(orders!K$1,products!$A$1:$G$1,0))</f>
        <v>0.2</v>
      </c>
      <c r="L205" s="5">
        <f>INDEX(products!$A$1:$G$49, MATCH(orders!$D205,products!$A$1:$A$49,0),MATCH(orders!L$1,products!$A$1:$G$1,0))</f>
        <v>4.7549999999999999</v>
      </c>
      <c r="M205" s="5">
        <f t="shared" si="10"/>
        <v>4.7549999999999999</v>
      </c>
      <c r="N205" t="str">
        <f t="shared" si="9"/>
        <v>Liberica</v>
      </c>
      <c r="O205" t="str">
        <f t="shared" si="11"/>
        <v>Light</v>
      </c>
      <c r="P205" t="str">
        <f>_xlfn.XLOOKUP(Table1[[#This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 MATCH(orders!$D206,products!$A$1:$A$49,0),MATCH(orders!I$1,products!$A$1:$G$1,0))</f>
        <v>Exc</v>
      </c>
      <c r="J206" t="str">
        <f>INDEX(products!$A$1:$G$49, MATCH(orders!$D206,products!$A$1:$A$49,0),MATCH(orders!J$1,products!$A$1:$G$1,0))</f>
        <v>M</v>
      </c>
      <c r="K206" s="4">
        <f>INDEX(products!$A$1:$G$49, MATCH(orders!$D206,products!$A$1:$A$49,0),MATCH(orders!K$1,products!$A$1:$G$1,0))</f>
        <v>1</v>
      </c>
      <c r="L206" s="5">
        <f>INDEX(products!$A$1:$G$49, MATCH(orders!$D206,products!$A$1:$A$49,0),MATCH(orders!L$1,products!$A$1:$G$1,0))</f>
        <v>13.75</v>
      </c>
      <c r="M206" s="5">
        <f t="shared" si="10"/>
        <v>82.5</v>
      </c>
      <c r="N206" t="str">
        <f t="shared" si="9"/>
        <v>Excelsa</v>
      </c>
      <c r="O206" t="str">
        <f t="shared" si="11"/>
        <v>Medium</v>
      </c>
      <c r="P206" t="str">
        <f>_xlfn.XLOOKUP(Table1[[#This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 MATCH(orders!$D207,products!$A$1:$A$49,0),MATCH(orders!I$1,products!$A$1:$G$1,0))</f>
        <v>Rob</v>
      </c>
      <c r="J207" t="str">
        <f>INDEX(products!$A$1:$G$49, MATCH(orders!$D207,products!$A$1:$A$49,0),MATCH(orders!J$1,products!$A$1:$G$1,0))</f>
        <v>D</v>
      </c>
      <c r="K207" s="4">
        <f>INDEX(products!$A$1:$G$49, MATCH(orders!$D207,products!$A$1:$A$49,0),MATCH(orders!K$1,products!$A$1:$G$1,0))</f>
        <v>0.2</v>
      </c>
      <c r="L207" s="5">
        <f>INDEX(products!$A$1:$G$49, MATCH(orders!$D207,products!$A$1:$A$49,0),MATCH(orders!L$1,products!$A$1:$G$1,0))</f>
        <v>2.6849999999999996</v>
      </c>
      <c r="M207" s="5">
        <f t="shared" si="10"/>
        <v>8.0549999999999997</v>
      </c>
      <c r="N207" t="str">
        <f t="shared" si="9"/>
        <v>Robusta</v>
      </c>
      <c r="O207" t="str">
        <f t="shared" si="11"/>
        <v>Dark</v>
      </c>
      <c r="P207" t="str">
        <f>_xlfn.XLOOKUP(Table1[[#This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 MATCH(orders!$D208,products!$A$1:$A$49,0),MATCH(orders!I$1,products!$A$1:$G$1,0))</f>
        <v>Ara</v>
      </c>
      <c r="J208" t="str">
        <f>INDEX(products!$A$1:$G$49, MATCH(orders!$D208,products!$A$1:$A$49,0),MATCH(orders!J$1,products!$A$1:$G$1,0))</f>
        <v>M</v>
      </c>
      <c r="K208" s="4">
        <f>INDEX(products!$A$1:$G$49, MATCH(orders!$D208,products!$A$1:$A$49,0),MATCH(orders!K$1,products!$A$1:$G$1,0))</f>
        <v>1</v>
      </c>
      <c r="L208" s="5">
        <f>INDEX(products!$A$1:$G$49, MATCH(orders!$D208,products!$A$1:$A$49,0),MATCH(orders!L$1,products!$A$1:$G$1,0))</f>
        <v>11.25</v>
      </c>
      <c r="M208" s="5">
        <f t="shared" si="10"/>
        <v>22.5</v>
      </c>
      <c r="N208" t="str">
        <f t="shared" si="9"/>
        <v>Arabica</v>
      </c>
      <c r="O208" t="str">
        <f t="shared" si="11"/>
        <v>Medium</v>
      </c>
      <c r="P208" t="str">
        <f>_xlfn.XLOOKUP(Table1[[#This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 MATCH(orders!$D209,products!$A$1:$A$49,0),MATCH(orders!I$1,products!$A$1:$G$1,0))</f>
        <v>Ara</v>
      </c>
      <c r="J209" t="str">
        <f>INDEX(products!$A$1:$G$49, MATCH(orders!$D209,products!$A$1:$A$49,0),MATCH(orders!J$1,products!$A$1:$G$1,0))</f>
        <v>M</v>
      </c>
      <c r="K209" s="4">
        <f>INDEX(products!$A$1:$G$49, MATCH(orders!$D209,products!$A$1:$A$49,0),MATCH(orders!K$1,products!$A$1:$G$1,0))</f>
        <v>0.5</v>
      </c>
      <c r="L209" s="5">
        <f>INDEX(products!$A$1:$G$49, MATCH(orders!$D209,products!$A$1:$A$49,0),MATCH(orders!L$1,products!$A$1:$G$1,0))</f>
        <v>6.75</v>
      </c>
      <c r="M209" s="5">
        <f t="shared" si="10"/>
        <v>40.5</v>
      </c>
      <c r="N209" t="str">
        <f t="shared" si="9"/>
        <v>Arabica</v>
      </c>
      <c r="O209" t="str">
        <f t="shared" si="11"/>
        <v>Medium</v>
      </c>
      <c r="P209" t="str">
        <f>_xlfn.XLOOKUP(Table1[[#This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 MATCH(orders!$D210,products!$A$1:$A$49,0),MATCH(orders!I$1,products!$A$1:$G$1,0))</f>
        <v>Exc</v>
      </c>
      <c r="J210" t="str">
        <f>INDEX(products!$A$1:$G$49, MATCH(orders!$D210,products!$A$1:$A$49,0),MATCH(orders!J$1,products!$A$1:$G$1,0))</f>
        <v>D</v>
      </c>
      <c r="K210" s="4">
        <f>INDEX(products!$A$1:$G$49, MATCH(orders!$D210,products!$A$1:$A$49,0),MATCH(orders!K$1,products!$A$1:$G$1,0))</f>
        <v>0.5</v>
      </c>
      <c r="L210" s="5">
        <f>INDEX(products!$A$1:$G$49, MATCH(orders!$D210,products!$A$1:$A$49,0),MATCH(orders!L$1,products!$A$1:$G$1,0))</f>
        <v>7.29</v>
      </c>
      <c r="M210" s="5">
        <f t="shared" si="10"/>
        <v>29.16</v>
      </c>
      <c r="N210" t="str">
        <f t="shared" si="9"/>
        <v>Excelsa</v>
      </c>
      <c r="O210" t="str">
        <f t="shared" si="11"/>
        <v>Dark</v>
      </c>
      <c r="P210" t="str">
        <f>_xlfn.XLOOKUP(Table1[[#This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 MATCH(orders!$D211,products!$A$1:$A$49,0),MATCH(orders!I$1,products!$A$1:$G$1,0))</f>
        <v>Ara</v>
      </c>
      <c r="J211" t="str">
        <f>INDEX(products!$A$1:$G$49, MATCH(orders!$D211,products!$A$1:$A$49,0),MATCH(orders!J$1,products!$A$1:$G$1,0))</f>
        <v>M</v>
      </c>
      <c r="K211" s="4">
        <f>INDEX(products!$A$1:$G$49, MATCH(orders!$D211,products!$A$1:$A$49,0),MATCH(orders!K$1,products!$A$1:$G$1,0))</f>
        <v>0.5</v>
      </c>
      <c r="L211" s="5">
        <f>INDEX(products!$A$1:$G$49, MATCH(orders!$D211,products!$A$1:$A$49,0),MATCH(orders!L$1,products!$A$1:$G$1,0))</f>
        <v>6.75</v>
      </c>
      <c r="M211" s="5">
        <f t="shared" si="10"/>
        <v>6.75</v>
      </c>
      <c r="N211" t="str">
        <f t="shared" si="9"/>
        <v>Arabica</v>
      </c>
      <c r="O211" t="str">
        <f t="shared" si="11"/>
        <v>Medium</v>
      </c>
      <c r="P211" t="str">
        <f>_xlfn.XLOOKUP(Table1[[#This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 MATCH(orders!$D212,products!$A$1:$A$49,0),MATCH(orders!I$1,products!$A$1:$G$1,0))</f>
        <v>Lib</v>
      </c>
      <c r="J212" t="str">
        <f>INDEX(products!$A$1:$G$49, MATCH(orders!$D212,products!$A$1:$A$49,0),MATCH(orders!J$1,products!$A$1:$G$1,0))</f>
        <v>D</v>
      </c>
      <c r="K212" s="4">
        <f>INDEX(products!$A$1:$G$49, MATCH(orders!$D212,products!$A$1:$A$49,0),MATCH(orders!K$1,products!$A$1:$G$1,0))</f>
        <v>1</v>
      </c>
      <c r="L212" s="5">
        <f>INDEX(products!$A$1:$G$49, MATCH(orders!$D212,products!$A$1:$A$49,0),MATCH(orders!L$1,products!$A$1:$G$1,0))</f>
        <v>12.95</v>
      </c>
      <c r="M212" s="5">
        <f t="shared" si="10"/>
        <v>51.8</v>
      </c>
      <c r="N212" t="str">
        <f t="shared" si="9"/>
        <v>Liberica</v>
      </c>
      <c r="O212" t="str">
        <f t="shared" si="11"/>
        <v>Dark</v>
      </c>
      <c r="P212" t="str">
        <f>_xlfn.XLOOKUP(Table1[[#This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 MATCH(orders!$D213,products!$A$1:$A$49,0),MATCH(orders!I$1,products!$A$1:$G$1,0))</f>
        <v>Exc</v>
      </c>
      <c r="J213" t="str">
        <f>INDEX(products!$A$1:$G$49, MATCH(orders!$D213,products!$A$1:$A$49,0),MATCH(orders!J$1,products!$A$1:$G$1,0))</f>
        <v>L</v>
      </c>
      <c r="K213" s="4">
        <f>INDEX(products!$A$1:$G$49, MATCH(orders!$D213,products!$A$1:$A$49,0),MATCH(orders!K$1,products!$A$1:$G$1,0))</f>
        <v>0.5</v>
      </c>
      <c r="L213" s="5">
        <f>INDEX(products!$A$1:$G$49, MATCH(orders!$D213,products!$A$1:$A$49,0),MATCH(orders!L$1,products!$A$1:$G$1,0))</f>
        <v>8.91</v>
      </c>
      <c r="M213" s="5">
        <f t="shared" si="10"/>
        <v>53.46</v>
      </c>
      <c r="N213" t="str">
        <f t="shared" si="9"/>
        <v>Excelsa</v>
      </c>
      <c r="O213" t="str">
        <f t="shared" si="11"/>
        <v>Light</v>
      </c>
      <c r="P213" t="str">
        <f>_xlfn.XLOOKUP(Table1[[#This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 MATCH(orders!$D214,products!$A$1:$A$49,0),MATCH(orders!I$1,products!$A$1:$G$1,0))</f>
        <v>Exc</v>
      </c>
      <c r="J214" t="str">
        <f>INDEX(products!$A$1:$G$49, MATCH(orders!$D214,products!$A$1:$A$49,0),MATCH(orders!J$1,products!$A$1:$G$1,0))</f>
        <v>D</v>
      </c>
      <c r="K214" s="4">
        <f>INDEX(products!$A$1:$G$49, MATCH(orders!$D214,products!$A$1:$A$49,0),MATCH(orders!K$1,products!$A$1:$G$1,0))</f>
        <v>0.2</v>
      </c>
      <c r="L214" s="5">
        <f>INDEX(products!$A$1:$G$49, MATCH(orders!$D214,products!$A$1:$A$49,0),MATCH(orders!L$1,products!$A$1:$G$1,0))</f>
        <v>3.645</v>
      </c>
      <c r="M214" s="5">
        <f t="shared" si="10"/>
        <v>14.58</v>
      </c>
      <c r="N214" t="str">
        <f t="shared" si="9"/>
        <v>Excelsa</v>
      </c>
      <c r="O214" t="str">
        <f t="shared" si="11"/>
        <v>Dark</v>
      </c>
      <c r="P214" t="str">
        <f>_xlfn.XLOOKUP(Table1[[#This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 MATCH(orders!$D215,products!$A$1:$A$49,0),MATCH(orders!I$1,products!$A$1:$G$1,0))</f>
        <v>Rob</v>
      </c>
      <c r="J215" t="str">
        <f>INDEX(products!$A$1:$G$49, MATCH(orders!$D215,products!$A$1:$A$49,0),MATCH(orders!J$1,products!$A$1:$G$1,0))</f>
        <v>D</v>
      </c>
      <c r="K215" s="4">
        <f>INDEX(products!$A$1:$G$49, MATCH(orders!$D215,products!$A$1:$A$49,0),MATCH(orders!K$1,products!$A$1:$G$1,0))</f>
        <v>2.5</v>
      </c>
      <c r="L215" s="5">
        <f>INDEX(products!$A$1:$G$49, MATCH(orders!$D215,products!$A$1:$A$49,0),MATCH(orders!L$1,products!$A$1:$G$1,0))</f>
        <v>20.584999999999997</v>
      </c>
      <c r="M215" s="5">
        <f t="shared" si="10"/>
        <v>20.584999999999997</v>
      </c>
      <c r="N215" t="str">
        <f t="shared" si="9"/>
        <v>Robusta</v>
      </c>
      <c r="O215" t="str">
        <f t="shared" si="11"/>
        <v>Dark</v>
      </c>
      <c r="P215" t="str">
        <f>_xlfn.XLOOKUP(Table1[[#This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 MATCH(orders!$D216,products!$A$1:$A$49,0),MATCH(orders!I$1,products!$A$1:$G$1,0))</f>
        <v>Lib</v>
      </c>
      <c r="J216" t="str">
        <f>INDEX(products!$A$1:$G$49, MATCH(orders!$D216,products!$A$1:$A$49,0),MATCH(orders!J$1,products!$A$1:$G$1,0))</f>
        <v>L</v>
      </c>
      <c r="K216" s="4">
        <f>INDEX(products!$A$1:$G$49, MATCH(orders!$D216,products!$A$1:$A$49,0),MATCH(orders!K$1,products!$A$1:$G$1,0))</f>
        <v>1</v>
      </c>
      <c r="L216" s="5">
        <f>INDEX(products!$A$1:$G$49, MATCH(orders!$D216,products!$A$1:$A$49,0),MATCH(orders!L$1,products!$A$1:$G$1,0))</f>
        <v>15.85</v>
      </c>
      <c r="M216" s="5">
        <f t="shared" si="10"/>
        <v>31.7</v>
      </c>
      <c r="N216" t="str">
        <f t="shared" si="9"/>
        <v>Liberica</v>
      </c>
      <c r="O216" t="str">
        <f t="shared" si="11"/>
        <v>Light</v>
      </c>
      <c r="P216" t="str">
        <f>_xlfn.XLOOKUP(Table1[[#This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 MATCH(orders!$D217,products!$A$1:$A$49,0),MATCH(orders!I$1,products!$A$1:$G$1,0))</f>
        <v>Lib</v>
      </c>
      <c r="J217" t="str">
        <f>INDEX(products!$A$1:$G$49, MATCH(orders!$D217,products!$A$1:$A$49,0),MATCH(orders!J$1,products!$A$1:$G$1,0))</f>
        <v>D</v>
      </c>
      <c r="K217" s="4">
        <f>INDEX(products!$A$1:$G$49, MATCH(orders!$D217,products!$A$1:$A$49,0),MATCH(orders!K$1,products!$A$1:$G$1,0))</f>
        <v>0.2</v>
      </c>
      <c r="L217" s="5">
        <f>INDEX(products!$A$1:$G$49, MATCH(orders!$D217,products!$A$1:$A$49,0),MATCH(orders!L$1,products!$A$1:$G$1,0))</f>
        <v>3.8849999999999998</v>
      </c>
      <c r="M217" s="5">
        <f t="shared" si="10"/>
        <v>23.31</v>
      </c>
      <c r="N217" t="str">
        <f t="shared" si="9"/>
        <v>Liberica</v>
      </c>
      <c r="O217" t="str">
        <f t="shared" si="11"/>
        <v>Dark</v>
      </c>
      <c r="P217" t="str">
        <f>_xlfn.XLOOKUP(Table1[[#This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 MATCH(orders!$D218,products!$A$1:$A$49,0),MATCH(orders!I$1,products!$A$1:$G$1,0))</f>
        <v>Lib</v>
      </c>
      <c r="J218" t="str">
        <f>INDEX(products!$A$1:$G$49, MATCH(orders!$D218,products!$A$1:$A$49,0),MATCH(orders!J$1,products!$A$1:$G$1,0))</f>
        <v>M</v>
      </c>
      <c r="K218" s="4">
        <f>INDEX(products!$A$1:$G$49, MATCH(orders!$D218,products!$A$1:$A$49,0),MATCH(orders!K$1,products!$A$1:$G$1,0))</f>
        <v>1</v>
      </c>
      <c r="L218" s="5">
        <f>INDEX(products!$A$1:$G$49, MATCH(orders!$D218,products!$A$1:$A$49,0),MATCH(orders!L$1,products!$A$1:$G$1,0))</f>
        <v>14.55</v>
      </c>
      <c r="M218" s="5">
        <f t="shared" si="10"/>
        <v>58.2</v>
      </c>
      <c r="N218" t="str">
        <f t="shared" si="9"/>
        <v>Liberica</v>
      </c>
      <c r="O218" t="str">
        <f t="shared" si="11"/>
        <v>Medium</v>
      </c>
      <c r="P218" t="str">
        <f>_xlfn.XLOOKUP(Table1[[#This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 MATCH(orders!$D219,products!$A$1:$A$49,0),MATCH(orders!I$1,products!$A$1:$G$1,0))</f>
        <v>Exc</v>
      </c>
      <c r="J219" t="str">
        <f>INDEX(products!$A$1:$G$49, MATCH(orders!$D219,products!$A$1:$A$49,0),MATCH(orders!J$1,products!$A$1:$G$1,0))</f>
        <v>L</v>
      </c>
      <c r="K219" s="4">
        <f>INDEX(products!$A$1:$G$49, MATCH(orders!$D219,products!$A$1:$A$49,0),MATCH(orders!K$1,products!$A$1:$G$1,0))</f>
        <v>0.5</v>
      </c>
      <c r="L219" s="5">
        <f>INDEX(products!$A$1:$G$49, MATCH(orders!$D219,products!$A$1:$A$49,0),MATCH(orders!L$1,products!$A$1:$G$1,0))</f>
        <v>8.91</v>
      </c>
      <c r="M219" s="5">
        <f t="shared" si="10"/>
        <v>35.64</v>
      </c>
      <c r="N219" t="str">
        <f t="shared" si="9"/>
        <v>Excelsa</v>
      </c>
      <c r="O219" t="str">
        <f t="shared" si="11"/>
        <v>Light</v>
      </c>
      <c r="P219" t="str">
        <f>_xlfn.XLOOKUP(Table1[[#This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 MATCH(orders!$D220,products!$A$1:$A$49,0),MATCH(orders!I$1,products!$A$1:$G$1,0))</f>
        <v>Ara</v>
      </c>
      <c r="J220" t="str">
        <f>INDEX(products!$A$1:$G$49, MATCH(orders!$D220,products!$A$1:$A$49,0),MATCH(orders!J$1,products!$A$1:$G$1,0))</f>
        <v>M</v>
      </c>
      <c r="K220" s="4">
        <f>INDEX(products!$A$1:$G$49, MATCH(orders!$D220,products!$A$1:$A$49,0),MATCH(orders!K$1,products!$A$1:$G$1,0))</f>
        <v>1</v>
      </c>
      <c r="L220" s="5">
        <f>INDEX(products!$A$1:$G$49, MATCH(orders!$D220,products!$A$1:$A$49,0),MATCH(orders!L$1,products!$A$1:$G$1,0))</f>
        <v>11.25</v>
      </c>
      <c r="M220" s="5">
        <f t="shared" si="10"/>
        <v>56.25</v>
      </c>
      <c r="N220" t="str">
        <f t="shared" si="9"/>
        <v>Arabica</v>
      </c>
      <c r="O220" t="str">
        <f t="shared" si="11"/>
        <v>Medium</v>
      </c>
      <c r="P220" t="str">
        <f>_xlfn.XLOOKUP(Table1[[#This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 MATCH(orders!$D221,products!$A$1:$A$49,0),MATCH(orders!I$1,products!$A$1:$G$1,0))</f>
        <v>Rob</v>
      </c>
      <c r="J221" t="str">
        <f>INDEX(products!$A$1:$G$49, MATCH(orders!$D221,products!$A$1:$A$49,0),MATCH(orders!J$1,products!$A$1:$G$1,0))</f>
        <v>L</v>
      </c>
      <c r="K221" s="4">
        <f>INDEX(products!$A$1:$G$49, MATCH(orders!$D221,products!$A$1:$A$49,0),MATCH(orders!K$1,products!$A$1:$G$1,0))</f>
        <v>0.2</v>
      </c>
      <c r="L221" s="5">
        <f>INDEX(products!$A$1:$G$49, MATCH(orders!$D221,products!$A$1:$A$49,0),MATCH(orders!L$1,products!$A$1:$G$1,0))</f>
        <v>3.5849999999999995</v>
      </c>
      <c r="M221" s="5">
        <f t="shared" si="10"/>
        <v>10.754999999999999</v>
      </c>
      <c r="N221" t="str">
        <f t="shared" si="9"/>
        <v>Robusta</v>
      </c>
      <c r="O221" t="str">
        <f t="shared" si="11"/>
        <v>Light</v>
      </c>
      <c r="P221" t="str">
        <f>_xlfn.XLOOKUP(Table1[[#This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 MATCH(orders!$D222,products!$A$1:$A$49,0),MATCH(orders!I$1,products!$A$1:$G$1,0))</f>
        <v>Rob</v>
      </c>
      <c r="J222" t="str">
        <f>INDEX(products!$A$1:$G$49, MATCH(orders!$D222,products!$A$1:$A$49,0),MATCH(orders!J$1,products!$A$1:$G$1,0))</f>
        <v>M</v>
      </c>
      <c r="K222" s="4">
        <f>INDEX(products!$A$1:$G$49, MATCH(orders!$D222,products!$A$1:$A$49,0),MATCH(orders!K$1,products!$A$1:$G$1,0))</f>
        <v>0.2</v>
      </c>
      <c r="L222" s="5">
        <f>INDEX(products!$A$1:$G$49, MATCH(orders!$D222,products!$A$1:$A$49,0),MATCH(orders!L$1,products!$A$1:$G$1,0))</f>
        <v>2.9849999999999999</v>
      </c>
      <c r="M222" s="5">
        <f t="shared" si="10"/>
        <v>14.924999999999999</v>
      </c>
      <c r="N222" t="str">
        <f t="shared" si="9"/>
        <v>Robusta</v>
      </c>
      <c r="O222" t="str">
        <f t="shared" si="11"/>
        <v>Medium</v>
      </c>
      <c r="P222" t="str">
        <f>_xlfn.XLOOKUP(Table1[[#This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 MATCH(orders!$D223,products!$A$1:$A$49,0),MATCH(orders!I$1,products!$A$1:$G$1,0))</f>
        <v>Ara</v>
      </c>
      <c r="J223" t="str">
        <f>INDEX(products!$A$1:$G$49, MATCH(orders!$D223,products!$A$1:$A$49,0),MATCH(orders!J$1,products!$A$1:$G$1,0))</f>
        <v>L</v>
      </c>
      <c r="K223" s="4">
        <f>INDEX(products!$A$1:$G$49, MATCH(orders!$D223,products!$A$1:$A$49,0),MATCH(orders!K$1,products!$A$1:$G$1,0))</f>
        <v>1</v>
      </c>
      <c r="L223" s="5">
        <f>INDEX(products!$A$1:$G$49, MATCH(orders!$D223,products!$A$1:$A$49,0),MATCH(orders!L$1,products!$A$1:$G$1,0))</f>
        <v>12.95</v>
      </c>
      <c r="M223" s="5">
        <f t="shared" si="10"/>
        <v>77.699999999999989</v>
      </c>
      <c r="N223" t="str">
        <f t="shared" si="9"/>
        <v>Arabica</v>
      </c>
      <c r="O223" t="str">
        <f t="shared" si="11"/>
        <v>Light</v>
      </c>
      <c r="P223" t="str">
        <f>_xlfn.XLOOKUP(Table1[[#This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 MATCH(orders!$D224,products!$A$1:$A$49,0),MATCH(orders!I$1,products!$A$1:$G$1,0))</f>
        <v>Lib</v>
      </c>
      <c r="J224" t="str">
        <f>INDEX(products!$A$1:$G$49, MATCH(orders!$D224,products!$A$1:$A$49,0),MATCH(orders!J$1,products!$A$1:$G$1,0))</f>
        <v>D</v>
      </c>
      <c r="K224" s="4">
        <f>INDEX(products!$A$1:$G$49, MATCH(orders!$D224,products!$A$1:$A$49,0),MATCH(orders!K$1,products!$A$1:$G$1,0))</f>
        <v>0.5</v>
      </c>
      <c r="L224" s="5">
        <f>INDEX(products!$A$1:$G$49, MATCH(orders!$D224,products!$A$1:$A$49,0),MATCH(orders!L$1,products!$A$1:$G$1,0))</f>
        <v>7.77</v>
      </c>
      <c r="M224" s="5">
        <f t="shared" si="10"/>
        <v>23.31</v>
      </c>
      <c r="N224" t="str">
        <f t="shared" si="9"/>
        <v>Liberica</v>
      </c>
      <c r="O224" t="str">
        <f t="shared" si="11"/>
        <v>Dark</v>
      </c>
      <c r="P224" t="str">
        <f>_xlfn.XLOOKUP(Table1[[#This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 MATCH(orders!$D225,products!$A$1:$A$49,0),MATCH(orders!I$1,products!$A$1:$G$1,0))</f>
        <v>Exc</v>
      </c>
      <c r="J225" t="str">
        <f>INDEX(products!$A$1:$G$49, MATCH(orders!$D225,products!$A$1:$A$49,0),MATCH(orders!J$1,products!$A$1:$G$1,0))</f>
        <v>L</v>
      </c>
      <c r="K225" s="4">
        <f>INDEX(products!$A$1:$G$49, MATCH(orders!$D225,products!$A$1:$A$49,0),MATCH(orders!K$1,products!$A$1:$G$1,0))</f>
        <v>1</v>
      </c>
      <c r="L225" s="5">
        <f>INDEX(products!$A$1:$G$49, MATCH(orders!$D225,products!$A$1:$A$49,0),MATCH(orders!L$1,products!$A$1:$G$1,0))</f>
        <v>14.85</v>
      </c>
      <c r="M225" s="5">
        <f t="shared" si="10"/>
        <v>59.4</v>
      </c>
      <c r="N225" t="str">
        <f t="shared" si="9"/>
        <v>Excelsa</v>
      </c>
      <c r="O225" t="str">
        <f t="shared" si="11"/>
        <v>Light</v>
      </c>
      <c r="P225" t="str">
        <f>_xlfn.XLOOKUP(Table1[[#This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 MATCH(orders!$D226,products!$A$1:$A$49,0),MATCH(orders!I$1,products!$A$1:$G$1,0))</f>
        <v>Lib</v>
      </c>
      <c r="J226" t="str">
        <f>INDEX(products!$A$1:$G$49, MATCH(orders!$D226,products!$A$1:$A$49,0),MATCH(orders!J$1,products!$A$1:$G$1,0))</f>
        <v>D</v>
      </c>
      <c r="K226" s="4">
        <f>INDEX(products!$A$1:$G$49, MATCH(orders!$D226,products!$A$1:$A$49,0),MATCH(orders!K$1,products!$A$1:$G$1,0))</f>
        <v>2.5</v>
      </c>
      <c r="L226" s="5">
        <f>INDEX(products!$A$1:$G$49, MATCH(orders!$D226,products!$A$1:$A$49,0),MATCH(orders!L$1,products!$A$1:$G$1,0))</f>
        <v>29.784999999999997</v>
      </c>
      <c r="M226" s="5">
        <f t="shared" si="10"/>
        <v>119.13999999999999</v>
      </c>
      <c r="N226" t="str">
        <f t="shared" si="9"/>
        <v>Liberica</v>
      </c>
      <c r="O226" t="str">
        <f t="shared" si="11"/>
        <v>Dark</v>
      </c>
      <c r="P226" t="str">
        <f>_xlfn.XLOOKUP(Table1[[#This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 MATCH(orders!$D227,products!$A$1:$A$49,0),MATCH(orders!I$1,products!$A$1:$G$1,0))</f>
        <v>Rob</v>
      </c>
      <c r="J227" t="str">
        <f>INDEX(products!$A$1:$G$49, MATCH(orders!$D227,products!$A$1:$A$49,0),MATCH(orders!J$1,products!$A$1:$G$1,0))</f>
        <v>L</v>
      </c>
      <c r="K227" s="4">
        <f>INDEX(products!$A$1:$G$49, MATCH(orders!$D227,products!$A$1:$A$49,0),MATCH(orders!K$1,products!$A$1:$G$1,0))</f>
        <v>0.2</v>
      </c>
      <c r="L227" s="5">
        <f>INDEX(products!$A$1:$G$49, MATCH(orders!$D227,products!$A$1:$A$49,0),MATCH(orders!L$1,products!$A$1:$G$1,0))</f>
        <v>3.5849999999999995</v>
      </c>
      <c r="M227" s="5">
        <f t="shared" si="10"/>
        <v>14.339999999999998</v>
      </c>
      <c r="N227" t="str">
        <f t="shared" si="9"/>
        <v>Robusta</v>
      </c>
      <c r="O227" t="str">
        <f t="shared" si="11"/>
        <v>Light</v>
      </c>
      <c r="P227" t="str">
        <f>_xlfn.XLOOKUP(Table1[[#This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 MATCH(orders!$D228,products!$A$1:$A$49,0),MATCH(orders!I$1,products!$A$1:$G$1,0))</f>
        <v>Ara</v>
      </c>
      <c r="J228" t="str">
        <f>INDEX(products!$A$1:$G$49, MATCH(orders!$D228,products!$A$1:$A$49,0),MATCH(orders!J$1,products!$A$1:$G$1,0))</f>
        <v>M</v>
      </c>
      <c r="K228" s="4">
        <f>INDEX(products!$A$1:$G$49, MATCH(orders!$D228,products!$A$1:$A$49,0),MATCH(orders!K$1,products!$A$1:$G$1,0))</f>
        <v>2.5</v>
      </c>
      <c r="L228" s="5">
        <f>INDEX(products!$A$1:$G$49, MATCH(orders!$D228,products!$A$1:$A$49,0),MATCH(orders!L$1,products!$A$1:$G$1,0))</f>
        <v>25.874999999999996</v>
      </c>
      <c r="M228" s="5">
        <f t="shared" si="10"/>
        <v>129.37499999999997</v>
      </c>
      <c r="N228" t="str">
        <f t="shared" si="9"/>
        <v>Arabica</v>
      </c>
      <c r="O228" t="str">
        <f t="shared" si="11"/>
        <v>Medium</v>
      </c>
      <c r="P228" t="str">
        <f>_xlfn.XLOOKUP(Table1[[#This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 MATCH(orders!$D229,products!$A$1:$A$49,0),MATCH(orders!I$1,products!$A$1:$G$1,0))</f>
        <v>Rob</v>
      </c>
      <c r="J229" t="str">
        <f>INDEX(products!$A$1:$G$49, MATCH(orders!$D229,products!$A$1:$A$49,0),MATCH(orders!J$1,products!$A$1:$G$1,0))</f>
        <v>D</v>
      </c>
      <c r="K229" s="4">
        <f>INDEX(products!$A$1:$G$49, MATCH(orders!$D229,products!$A$1:$A$49,0),MATCH(orders!K$1,products!$A$1:$G$1,0))</f>
        <v>0.2</v>
      </c>
      <c r="L229" s="5">
        <f>INDEX(products!$A$1:$G$49, MATCH(orders!$D229,products!$A$1:$A$49,0),MATCH(orders!L$1,products!$A$1:$G$1,0))</f>
        <v>2.6849999999999996</v>
      </c>
      <c r="M229" s="5">
        <f t="shared" si="10"/>
        <v>16.11</v>
      </c>
      <c r="N229" t="str">
        <f t="shared" si="9"/>
        <v>Robusta</v>
      </c>
      <c r="O229" t="str">
        <f t="shared" si="11"/>
        <v>Dark</v>
      </c>
      <c r="P229" t="str">
        <f>_xlfn.XLOOKUP(Table1[[#This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 MATCH(orders!$D230,products!$A$1:$A$49,0),MATCH(orders!I$1,products!$A$1:$G$1,0))</f>
        <v>Rob</v>
      </c>
      <c r="J230" t="str">
        <f>INDEX(products!$A$1:$G$49, MATCH(orders!$D230,products!$A$1:$A$49,0),MATCH(orders!J$1,products!$A$1:$G$1,0))</f>
        <v>L</v>
      </c>
      <c r="K230" s="4">
        <f>INDEX(products!$A$1:$G$49, MATCH(orders!$D230,products!$A$1:$A$49,0),MATCH(orders!K$1,products!$A$1:$G$1,0))</f>
        <v>0.2</v>
      </c>
      <c r="L230" s="5">
        <f>INDEX(products!$A$1:$G$49, MATCH(orders!$D230,products!$A$1:$A$49,0),MATCH(orders!L$1,products!$A$1:$G$1,0))</f>
        <v>3.5849999999999995</v>
      </c>
      <c r="M230" s="5">
        <f t="shared" si="10"/>
        <v>17.924999999999997</v>
      </c>
      <c r="N230" t="str">
        <f t="shared" si="9"/>
        <v>Robusta</v>
      </c>
      <c r="O230" t="str">
        <f t="shared" si="11"/>
        <v>Light</v>
      </c>
      <c r="P230" t="str">
        <f>_xlfn.XLOOKUP(Table1[[#This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 MATCH(orders!$D231,products!$A$1:$A$49,0),MATCH(orders!I$1,products!$A$1:$G$1,0))</f>
        <v>Lib</v>
      </c>
      <c r="J231" t="str">
        <f>INDEX(products!$A$1:$G$49, MATCH(orders!$D231,products!$A$1:$A$49,0),MATCH(orders!J$1,products!$A$1:$G$1,0))</f>
        <v>M</v>
      </c>
      <c r="K231" s="4">
        <f>INDEX(products!$A$1:$G$49, MATCH(orders!$D231,products!$A$1:$A$49,0),MATCH(orders!K$1,products!$A$1:$G$1,0))</f>
        <v>0.2</v>
      </c>
      <c r="L231" s="5">
        <f>INDEX(products!$A$1:$G$49, MATCH(orders!$D231,products!$A$1:$A$49,0),MATCH(orders!L$1,products!$A$1:$G$1,0))</f>
        <v>4.3650000000000002</v>
      </c>
      <c r="M231" s="5">
        <f t="shared" si="10"/>
        <v>8.73</v>
      </c>
      <c r="N231" t="str">
        <f t="shared" si="9"/>
        <v>Liberica</v>
      </c>
      <c r="O231" t="str">
        <f t="shared" si="11"/>
        <v>Medium</v>
      </c>
      <c r="P231" t="str">
        <f>_xlfn.XLOOKUP(Table1[[#This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 MATCH(orders!$D232,products!$A$1:$A$49,0),MATCH(orders!I$1,products!$A$1:$G$1,0))</f>
        <v>Ara</v>
      </c>
      <c r="J232" t="str">
        <f>INDEX(products!$A$1:$G$49, MATCH(orders!$D232,products!$A$1:$A$49,0),MATCH(orders!J$1,products!$A$1:$G$1,0))</f>
        <v>M</v>
      </c>
      <c r="K232" s="4">
        <f>INDEX(products!$A$1:$G$49, MATCH(orders!$D232,products!$A$1:$A$49,0),MATCH(orders!K$1,products!$A$1:$G$1,0))</f>
        <v>2.5</v>
      </c>
      <c r="L232" s="5">
        <f>INDEX(products!$A$1:$G$49, MATCH(orders!$D232,products!$A$1:$A$49,0),MATCH(orders!L$1,products!$A$1:$G$1,0))</f>
        <v>25.874999999999996</v>
      </c>
      <c r="M232" s="5">
        <f t="shared" si="10"/>
        <v>51.749999999999993</v>
      </c>
      <c r="N232" t="str">
        <f t="shared" si="9"/>
        <v>Arabica</v>
      </c>
      <c r="O232" t="str">
        <f t="shared" si="11"/>
        <v>Medium</v>
      </c>
      <c r="P232" t="str">
        <f>_xlfn.XLOOKUP(Table1[[#This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 MATCH(orders!$D233,products!$A$1:$A$49,0),MATCH(orders!I$1,products!$A$1:$G$1,0))</f>
        <v>Lib</v>
      </c>
      <c r="J233" t="str">
        <f>INDEX(products!$A$1:$G$49, MATCH(orders!$D233,products!$A$1:$A$49,0),MATCH(orders!J$1,products!$A$1:$G$1,0))</f>
        <v>M</v>
      </c>
      <c r="K233" s="4">
        <f>INDEX(products!$A$1:$G$49, MATCH(orders!$D233,products!$A$1:$A$49,0),MATCH(orders!K$1,products!$A$1:$G$1,0))</f>
        <v>0.2</v>
      </c>
      <c r="L233" s="5">
        <f>INDEX(products!$A$1:$G$49, MATCH(orders!$D233,products!$A$1:$A$49,0),MATCH(orders!L$1,products!$A$1:$G$1,0))</f>
        <v>4.3650000000000002</v>
      </c>
      <c r="M233" s="5">
        <f t="shared" si="10"/>
        <v>8.73</v>
      </c>
      <c r="N233" t="str">
        <f t="shared" si="9"/>
        <v>Liberica</v>
      </c>
      <c r="O233" t="str">
        <f t="shared" si="11"/>
        <v>Medium</v>
      </c>
      <c r="P233" t="str">
        <f>_xlfn.XLOOKUP(Table1[[#This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 MATCH(orders!$D234,products!$A$1:$A$49,0),MATCH(orders!I$1,products!$A$1:$G$1,0))</f>
        <v>Lib</v>
      </c>
      <c r="J234" t="str">
        <f>INDEX(products!$A$1:$G$49, MATCH(orders!$D234,products!$A$1:$A$49,0),MATCH(orders!J$1,products!$A$1:$G$1,0))</f>
        <v>L</v>
      </c>
      <c r="K234" s="4">
        <f>INDEX(products!$A$1:$G$49, MATCH(orders!$D234,products!$A$1:$A$49,0),MATCH(orders!K$1,products!$A$1:$G$1,0))</f>
        <v>0.2</v>
      </c>
      <c r="L234" s="5">
        <f>INDEX(products!$A$1:$G$49, MATCH(orders!$D234,products!$A$1:$A$49,0),MATCH(orders!L$1,products!$A$1:$G$1,0))</f>
        <v>4.7549999999999999</v>
      </c>
      <c r="M234" s="5">
        <f t="shared" si="10"/>
        <v>23.774999999999999</v>
      </c>
      <c r="N234" t="str">
        <f t="shared" si="9"/>
        <v>Liberica</v>
      </c>
      <c r="O234" t="str">
        <f t="shared" si="11"/>
        <v>Light</v>
      </c>
      <c r="P234" t="str">
        <f>_xlfn.XLOOKUP(Table1[[#This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 MATCH(orders!$D235,products!$A$1:$A$49,0),MATCH(orders!I$1,products!$A$1:$G$1,0))</f>
        <v>Exc</v>
      </c>
      <c r="J235" t="str">
        <f>INDEX(products!$A$1:$G$49, MATCH(orders!$D235,products!$A$1:$A$49,0),MATCH(orders!J$1,products!$A$1:$G$1,0))</f>
        <v>M</v>
      </c>
      <c r="K235" s="4">
        <f>INDEX(products!$A$1:$G$49, MATCH(orders!$D235,products!$A$1:$A$49,0),MATCH(orders!K$1,products!$A$1:$G$1,0))</f>
        <v>0.2</v>
      </c>
      <c r="L235" s="5">
        <f>INDEX(products!$A$1:$G$49, MATCH(orders!$D235,products!$A$1:$A$49,0),MATCH(orders!L$1,products!$A$1:$G$1,0))</f>
        <v>4.125</v>
      </c>
      <c r="M235" s="5">
        <f t="shared" si="10"/>
        <v>20.625</v>
      </c>
      <c r="N235" t="str">
        <f t="shared" si="9"/>
        <v>Excelsa</v>
      </c>
      <c r="O235" t="str">
        <f t="shared" si="11"/>
        <v>Medium</v>
      </c>
      <c r="P235" t="str">
        <f>_xlfn.XLOOKUP(Table1[[#This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 MATCH(orders!$D236,products!$A$1:$A$49,0),MATCH(orders!I$1,products!$A$1:$G$1,0))</f>
        <v>Lib</v>
      </c>
      <c r="J236" t="str">
        <f>INDEX(products!$A$1:$G$49, MATCH(orders!$D236,products!$A$1:$A$49,0),MATCH(orders!J$1,products!$A$1:$G$1,0))</f>
        <v>L</v>
      </c>
      <c r="K236" s="4">
        <f>INDEX(products!$A$1:$G$49, MATCH(orders!$D236,products!$A$1:$A$49,0),MATCH(orders!K$1,products!$A$1:$G$1,0))</f>
        <v>2.5</v>
      </c>
      <c r="L236" s="5">
        <f>INDEX(products!$A$1:$G$49, MATCH(orders!$D236,products!$A$1:$A$49,0),MATCH(orders!L$1,products!$A$1:$G$1,0))</f>
        <v>36.454999999999998</v>
      </c>
      <c r="M236" s="5">
        <f t="shared" si="10"/>
        <v>36.454999999999998</v>
      </c>
      <c r="N236" t="str">
        <f t="shared" si="9"/>
        <v>Liberica</v>
      </c>
      <c r="O236" t="str">
        <f t="shared" si="11"/>
        <v>Light</v>
      </c>
      <c r="P236" t="str">
        <f>_xlfn.XLOOKUP(Table1[[#This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 MATCH(orders!$D237,products!$A$1:$A$49,0),MATCH(orders!I$1,products!$A$1:$G$1,0))</f>
        <v>Lib</v>
      </c>
      <c r="J237" t="str">
        <f>INDEX(products!$A$1:$G$49, MATCH(orders!$D237,products!$A$1:$A$49,0),MATCH(orders!J$1,products!$A$1:$G$1,0))</f>
        <v>L</v>
      </c>
      <c r="K237" s="4">
        <f>INDEX(products!$A$1:$G$49, MATCH(orders!$D237,products!$A$1:$A$49,0),MATCH(orders!K$1,products!$A$1:$G$1,0))</f>
        <v>2.5</v>
      </c>
      <c r="L237" s="5">
        <f>INDEX(products!$A$1:$G$49, MATCH(orders!$D237,products!$A$1:$A$49,0),MATCH(orders!L$1,products!$A$1:$G$1,0))</f>
        <v>36.454999999999998</v>
      </c>
      <c r="M237" s="5">
        <f t="shared" si="10"/>
        <v>182.27499999999998</v>
      </c>
      <c r="N237" t="str">
        <f t="shared" si="9"/>
        <v>Liberica</v>
      </c>
      <c r="O237" t="str">
        <f t="shared" si="11"/>
        <v>Light</v>
      </c>
      <c r="P237" t="str">
        <f>_xlfn.XLOOKUP(Table1[[#This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 MATCH(orders!$D238,products!$A$1:$A$49,0),MATCH(orders!I$1,products!$A$1:$G$1,0))</f>
        <v>Lib</v>
      </c>
      <c r="J238" t="str">
        <f>INDEX(products!$A$1:$G$49, MATCH(orders!$D238,products!$A$1:$A$49,0),MATCH(orders!J$1,products!$A$1:$G$1,0))</f>
        <v>D</v>
      </c>
      <c r="K238" s="4">
        <f>INDEX(products!$A$1:$G$49, MATCH(orders!$D238,products!$A$1:$A$49,0),MATCH(orders!K$1,products!$A$1:$G$1,0))</f>
        <v>2.5</v>
      </c>
      <c r="L238" s="5">
        <f>INDEX(products!$A$1:$G$49, MATCH(orders!$D238,products!$A$1:$A$49,0),MATCH(orders!L$1,products!$A$1:$G$1,0))</f>
        <v>29.784999999999997</v>
      </c>
      <c r="M238" s="5">
        <f t="shared" si="10"/>
        <v>89.35499999999999</v>
      </c>
      <c r="N238" t="str">
        <f t="shared" si="9"/>
        <v>Liberica</v>
      </c>
      <c r="O238" t="str">
        <f t="shared" si="11"/>
        <v>Dark</v>
      </c>
      <c r="P238" t="str">
        <f>_xlfn.XLOOKUP(Table1[[#This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 MATCH(orders!$D239,products!$A$1:$A$49,0),MATCH(orders!I$1,products!$A$1:$G$1,0))</f>
        <v>Rob</v>
      </c>
      <c r="J239" t="str">
        <f>INDEX(products!$A$1:$G$49, MATCH(orders!$D239,products!$A$1:$A$49,0),MATCH(orders!J$1,products!$A$1:$G$1,0))</f>
        <v>L</v>
      </c>
      <c r="K239" s="4">
        <f>INDEX(products!$A$1:$G$49, MATCH(orders!$D239,products!$A$1:$A$49,0),MATCH(orders!K$1,products!$A$1:$G$1,0))</f>
        <v>0.2</v>
      </c>
      <c r="L239" s="5">
        <f>INDEX(products!$A$1:$G$49, MATCH(orders!$D239,products!$A$1:$A$49,0),MATCH(orders!L$1,products!$A$1:$G$1,0))</f>
        <v>3.5849999999999995</v>
      </c>
      <c r="M239" s="5">
        <f t="shared" si="10"/>
        <v>3.5849999999999995</v>
      </c>
      <c r="N239" t="str">
        <f t="shared" si="9"/>
        <v>Robusta</v>
      </c>
      <c r="O239" t="str">
        <f t="shared" si="11"/>
        <v>Light</v>
      </c>
      <c r="P239" t="str">
        <f>_xlfn.XLOOKUP(Table1[[#This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 MATCH(orders!$D240,products!$A$1:$A$49,0),MATCH(orders!I$1,products!$A$1:$G$1,0))</f>
        <v>Rob</v>
      </c>
      <c r="J240" t="str">
        <f>INDEX(products!$A$1:$G$49, MATCH(orders!$D240,products!$A$1:$A$49,0),MATCH(orders!J$1,products!$A$1:$G$1,0))</f>
        <v>M</v>
      </c>
      <c r="K240" s="4">
        <f>INDEX(products!$A$1:$G$49, MATCH(orders!$D240,products!$A$1:$A$49,0),MATCH(orders!K$1,products!$A$1:$G$1,0))</f>
        <v>2.5</v>
      </c>
      <c r="L240" s="5">
        <f>INDEX(products!$A$1:$G$49, MATCH(orders!$D240,products!$A$1:$A$49,0),MATCH(orders!L$1,products!$A$1:$G$1,0))</f>
        <v>22.884999999999998</v>
      </c>
      <c r="M240" s="5">
        <f t="shared" si="10"/>
        <v>45.769999999999996</v>
      </c>
      <c r="N240" t="str">
        <f t="shared" si="9"/>
        <v>Robusta</v>
      </c>
      <c r="O240" t="str">
        <f t="shared" si="11"/>
        <v>Medium</v>
      </c>
      <c r="P240" t="str">
        <f>_xlfn.XLOOKUP(Table1[[#This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 MATCH(orders!$D241,products!$A$1:$A$49,0),MATCH(orders!I$1,products!$A$1:$G$1,0))</f>
        <v>Exc</v>
      </c>
      <c r="J241" t="str">
        <f>INDEX(products!$A$1:$G$49, MATCH(orders!$D241,products!$A$1:$A$49,0),MATCH(orders!J$1,products!$A$1:$G$1,0))</f>
        <v>L</v>
      </c>
      <c r="K241" s="4">
        <f>INDEX(products!$A$1:$G$49, MATCH(orders!$D241,products!$A$1:$A$49,0),MATCH(orders!K$1,products!$A$1:$G$1,0))</f>
        <v>1</v>
      </c>
      <c r="L241" s="5">
        <f>INDEX(products!$A$1:$G$49, MATCH(orders!$D241,products!$A$1:$A$49,0),MATCH(orders!L$1,products!$A$1:$G$1,0))</f>
        <v>14.85</v>
      </c>
      <c r="M241" s="5">
        <f t="shared" si="10"/>
        <v>59.4</v>
      </c>
      <c r="N241" t="str">
        <f t="shared" si="9"/>
        <v>Excelsa</v>
      </c>
      <c r="O241" t="str">
        <f t="shared" si="11"/>
        <v>Light</v>
      </c>
      <c r="P241" t="str">
        <f>_xlfn.XLOOKUP(Table1[[#This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 MATCH(orders!$D242,products!$A$1:$A$49,0),MATCH(orders!I$1,products!$A$1:$G$1,0))</f>
        <v>Ara</v>
      </c>
      <c r="J242" t="str">
        <f>INDEX(products!$A$1:$G$49, MATCH(orders!$D242,products!$A$1:$A$49,0),MATCH(orders!J$1,products!$A$1:$G$1,0))</f>
        <v>M</v>
      </c>
      <c r="K242" s="4">
        <f>INDEX(products!$A$1:$G$49, MATCH(orders!$D242,products!$A$1:$A$49,0),MATCH(orders!K$1,products!$A$1:$G$1,0))</f>
        <v>2.5</v>
      </c>
      <c r="L242" s="5">
        <f>INDEX(products!$A$1:$G$49, MATCH(orders!$D242,products!$A$1:$A$49,0),MATCH(orders!L$1,products!$A$1:$G$1,0))</f>
        <v>25.874999999999996</v>
      </c>
      <c r="M242" s="5">
        <f t="shared" si="10"/>
        <v>155.24999999999997</v>
      </c>
      <c r="N242" t="str">
        <f t="shared" si="9"/>
        <v>Arabica</v>
      </c>
      <c r="O242" t="str">
        <f t="shared" si="11"/>
        <v>Medium</v>
      </c>
      <c r="P242" t="str">
        <f>_xlfn.XLOOKUP(Table1[[#This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 MATCH(orders!$D243,products!$A$1:$A$49,0),MATCH(orders!I$1,products!$A$1:$G$1,0))</f>
        <v>Rob</v>
      </c>
      <c r="J243" t="str">
        <f>INDEX(products!$A$1:$G$49, MATCH(orders!$D243,products!$A$1:$A$49,0),MATCH(orders!J$1,products!$A$1:$G$1,0))</f>
        <v>M</v>
      </c>
      <c r="K243" s="4">
        <f>INDEX(products!$A$1:$G$49, MATCH(orders!$D243,products!$A$1:$A$49,0),MATCH(orders!K$1,products!$A$1:$G$1,0))</f>
        <v>2.5</v>
      </c>
      <c r="L243" s="5">
        <f>INDEX(products!$A$1:$G$49, MATCH(orders!$D243,products!$A$1:$A$49,0),MATCH(orders!L$1,products!$A$1:$G$1,0))</f>
        <v>22.884999999999998</v>
      </c>
      <c r="M243" s="5">
        <f t="shared" si="10"/>
        <v>45.769999999999996</v>
      </c>
      <c r="N243" t="str">
        <f t="shared" si="9"/>
        <v>Robusta</v>
      </c>
      <c r="O243" t="str">
        <f t="shared" si="11"/>
        <v>Medium</v>
      </c>
      <c r="P243" t="str">
        <f>_xlfn.XLOOKUP(Table1[[#This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 MATCH(orders!$D244,products!$A$1:$A$49,0),MATCH(orders!I$1,products!$A$1:$G$1,0))</f>
        <v>Exc</v>
      </c>
      <c r="J244" t="str">
        <f>INDEX(products!$A$1:$G$49, MATCH(orders!$D244,products!$A$1:$A$49,0),MATCH(orders!J$1,products!$A$1:$G$1,0))</f>
        <v>D</v>
      </c>
      <c r="K244" s="4">
        <f>INDEX(products!$A$1:$G$49, MATCH(orders!$D244,products!$A$1:$A$49,0),MATCH(orders!K$1,products!$A$1:$G$1,0))</f>
        <v>1</v>
      </c>
      <c r="L244" s="5">
        <f>INDEX(products!$A$1:$G$49, MATCH(orders!$D244,products!$A$1:$A$49,0),MATCH(orders!L$1,products!$A$1:$G$1,0))</f>
        <v>12.15</v>
      </c>
      <c r="M244" s="5">
        <f t="shared" si="10"/>
        <v>36.450000000000003</v>
      </c>
      <c r="N244" t="str">
        <f t="shared" si="9"/>
        <v>Excelsa</v>
      </c>
      <c r="O244" t="str">
        <f t="shared" si="11"/>
        <v>Dark</v>
      </c>
      <c r="P244" t="str">
        <f>_xlfn.XLOOKUP(Table1[[#This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 MATCH(orders!$D245,products!$A$1:$A$49,0),MATCH(orders!I$1,products!$A$1:$G$1,0))</f>
        <v>Exc</v>
      </c>
      <c r="J245" t="str">
        <f>INDEX(products!$A$1:$G$49, MATCH(orders!$D245,products!$A$1:$A$49,0),MATCH(orders!J$1,products!$A$1:$G$1,0))</f>
        <v>D</v>
      </c>
      <c r="K245" s="4">
        <f>INDEX(products!$A$1:$G$49, MATCH(orders!$D245,products!$A$1:$A$49,0),MATCH(orders!K$1,products!$A$1:$G$1,0))</f>
        <v>0.5</v>
      </c>
      <c r="L245" s="5">
        <f>INDEX(products!$A$1:$G$49, MATCH(orders!$D245,products!$A$1:$A$49,0),MATCH(orders!L$1,products!$A$1:$G$1,0))</f>
        <v>7.29</v>
      </c>
      <c r="M245" s="5">
        <f t="shared" si="10"/>
        <v>29.16</v>
      </c>
      <c r="N245" t="str">
        <f t="shared" si="9"/>
        <v>Excelsa</v>
      </c>
      <c r="O245" t="str">
        <f t="shared" si="11"/>
        <v>Dark</v>
      </c>
      <c r="P245" t="str">
        <f>_xlfn.XLOOKUP(Table1[[#This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 MATCH(orders!$D246,products!$A$1:$A$49,0),MATCH(orders!I$1,products!$A$1:$G$1,0))</f>
        <v>Lib</v>
      </c>
      <c r="J246" t="str">
        <f>INDEX(products!$A$1:$G$49, MATCH(orders!$D246,products!$A$1:$A$49,0),MATCH(orders!J$1,products!$A$1:$G$1,0))</f>
        <v>M</v>
      </c>
      <c r="K246" s="4">
        <f>INDEX(products!$A$1:$G$49, MATCH(orders!$D246,products!$A$1:$A$49,0),MATCH(orders!K$1,products!$A$1:$G$1,0))</f>
        <v>2.5</v>
      </c>
      <c r="L246" s="5">
        <f>INDEX(products!$A$1:$G$49, MATCH(orders!$D246,products!$A$1:$A$49,0),MATCH(orders!L$1,products!$A$1:$G$1,0))</f>
        <v>33.464999999999996</v>
      </c>
      <c r="M246" s="5">
        <f t="shared" si="10"/>
        <v>133.85999999999999</v>
      </c>
      <c r="N246" t="str">
        <f t="shared" si="9"/>
        <v>Liberica</v>
      </c>
      <c r="O246" t="str">
        <f t="shared" si="11"/>
        <v>Medium</v>
      </c>
      <c r="P246" t="str">
        <f>_xlfn.XLOOKUP(Table1[[#This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 MATCH(orders!$D247,products!$A$1:$A$49,0),MATCH(orders!I$1,products!$A$1:$G$1,0))</f>
        <v>Lib</v>
      </c>
      <c r="J247" t="str">
        <f>INDEX(products!$A$1:$G$49, MATCH(orders!$D247,products!$A$1:$A$49,0),MATCH(orders!J$1,products!$A$1:$G$1,0))</f>
        <v>L</v>
      </c>
      <c r="K247" s="4">
        <f>INDEX(products!$A$1:$G$49, MATCH(orders!$D247,products!$A$1:$A$49,0),MATCH(orders!K$1,products!$A$1:$G$1,0))</f>
        <v>0.2</v>
      </c>
      <c r="L247" s="5">
        <f>INDEX(products!$A$1:$G$49, MATCH(orders!$D247,products!$A$1:$A$49,0),MATCH(orders!L$1,products!$A$1:$G$1,0))</f>
        <v>4.7549999999999999</v>
      </c>
      <c r="M247" s="5">
        <f t="shared" si="10"/>
        <v>23.774999999999999</v>
      </c>
      <c r="N247" t="str">
        <f t="shared" si="9"/>
        <v>Liberica</v>
      </c>
      <c r="O247" t="str">
        <f t="shared" si="11"/>
        <v>Light</v>
      </c>
      <c r="P247" t="str">
        <f>_xlfn.XLOOKUP(Table1[[#This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 MATCH(orders!$D248,products!$A$1:$A$49,0),MATCH(orders!I$1,products!$A$1:$G$1,0))</f>
        <v>Lib</v>
      </c>
      <c r="J248" t="str">
        <f>INDEX(products!$A$1:$G$49, MATCH(orders!$D248,products!$A$1:$A$49,0),MATCH(orders!J$1,products!$A$1:$G$1,0))</f>
        <v>D</v>
      </c>
      <c r="K248" s="4">
        <f>INDEX(products!$A$1:$G$49, MATCH(orders!$D248,products!$A$1:$A$49,0),MATCH(orders!K$1,products!$A$1:$G$1,0))</f>
        <v>1</v>
      </c>
      <c r="L248" s="5">
        <f>INDEX(products!$A$1:$G$49, MATCH(orders!$D248,products!$A$1:$A$49,0),MATCH(orders!L$1,products!$A$1:$G$1,0))</f>
        <v>12.95</v>
      </c>
      <c r="M248" s="5">
        <f t="shared" si="10"/>
        <v>38.849999999999994</v>
      </c>
      <c r="N248" t="str">
        <f t="shared" si="9"/>
        <v>Liberica</v>
      </c>
      <c r="O248" t="str">
        <f t="shared" si="11"/>
        <v>Dark</v>
      </c>
      <c r="P248" t="str">
        <f>_xlfn.XLOOKUP(Table1[[#This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 MATCH(orders!$D249,products!$A$1:$A$49,0),MATCH(orders!I$1,products!$A$1:$G$1,0))</f>
        <v>Rob</v>
      </c>
      <c r="J249" t="str">
        <f>INDEX(products!$A$1:$G$49, MATCH(orders!$D249,products!$A$1:$A$49,0),MATCH(orders!J$1,products!$A$1:$G$1,0))</f>
        <v>L</v>
      </c>
      <c r="K249" s="4">
        <f>INDEX(products!$A$1:$G$49, MATCH(orders!$D249,products!$A$1:$A$49,0),MATCH(orders!K$1,products!$A$1:$G$1,0))</f>
        <v>0.2</v>
      </c>
      <c r="L249" s="5">
        <f>INDEX(products!$A$1:$G$49, MATCH(orders!$D249,products!$A$1:$A$49,0),MATCH(orders!L$1,products!$A$1:$G$1,0))</f>
        <v>3.5849999999999995</v>
      </c>
      <c r="M249" s="5">
        <f t="shared" si="10"/>
        <v>21.509999999999998</v>
      </c>
      <c r="N249" t="str">
        <f t="shared" si="9"/>
        <v>Robusta</v>
      </c>
      <c r="O249" t="str">
        <f t="shared" si="11"/>
        <v>Light</v>
      </c>
      <c r="P249" t="str">
        <f>_xlfn.XLOOKUP(Table1[[#This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 MATCH(orders!$D250,products!$A$1:$A$49,0),MATCH(orders!I$1,products!$A$1:$G$1,0))</f>
        <v>Ara</v>
      </c>
      <c r="J250" t="str">
        <f>INDEX(products!$A$1:$G$49, MATCH(orders!$D250,products!$A$1:$A$49,0),MATCH(orders!J$1,products!$A$1:$G$1,0))</f>
        <v>D</v>
      </c>
      <c r="K250" s="4">
        <f>INDEX(products!$A$1:$G$49, MATCH(orders!$D250,products!$A$1:$A$49,0),MATCH(orders!K$1,products!$A$1:$G$1,0))</f>
        <v>1</v>
      </c>
      <c r="L250" s="5">
        <f>INDEX(products!$A$1:$G$49, MATCH(orders!$D250,products!$A$1:$A$49,0),MATCH(orders!L$1,products!$A$1:$G$1,0))</f>
        <v>9.9499999999999993</v>
      </c>
      <c r="M250" s="5">
        <f t="shared" si="10"/>
        <v>9.9499999999999993</v>
      </c>
      <c r="N250" t="str">
        <f t="shared" si="9"/>
        <v>Arabica</v>
      </c>
      <c r="O250" t="str">
        <f t="shared" si="11"/>
        <v>Dark</v>
      </c>
      <c r="P250" t="str">
        <f>_xlfn.XLOOKUP(Table1[[#This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 MATCH(orders!$D251,products!$A$1:$A$49,0),MATCH(orders!I$1,products!$A$1:$G$1,0))</f>
        <v>Lib</v>
      </c>
      <c r="J251" t="str">
        <f>INDEX(products!$A$1:$G$49, MATCH(orders!$D251,products!$A$1:$A$49,0),MATCH(orders!J$1,products!$A$1:$G$1,0))</f>
        <v>L</v>
      </c>
      <c r="K251" s="4">
        <f>INDEX(products!$A$1:$G$49, MATCH(orders!$D251,products!$A$1:$A$49,0),MATCH(orders!K$1,products!$A$1:$G$1,0))</f>
        <v>1</v>
      </c>
      <c r="L251" s="5">
        <f>INDEX(products!$A$1:$G$49, MATCH(orders!$D251,products!$A$1:$A$49,0),MATCH(orders!L$1,products!$A$1:$G$1,0))</f>
        <v>15.85</v>
      </c>
      <c r="M251" s="5">
        <f t="shared" si="10"/>
        <v>15.85</v>
      </c>
      <c r="N251" t="str">
        <f t="shared" si="9"/>
        <v>Liberica</v>
      </c>
      <c r="O251" t="str">
        <f t="shared" si="11"/>
        <v>Light</v>
      </c>
      <c r="P251" t="str">
        <f>_xlfn.XLOOKUP(Table1[[#This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 MATCH(orders!$D252,products!$A$1:$A$49,0),MATCH(orders!I$1,products!$A$1:$G$1,0))</f>
        <v>Rob</v>
      </c>
      <c r="J252" t="str">
        <f>INDEX(products!$A$1:$G$49, MATCH(orders!$D252,products!$A$1:$A$49,0),MATCH(orders!J$1,products!$A$1:$G$1,0))</f>
        <v>M</v>
      </c>
      <c r="K252" s="4">
        <f>INDEX(products!$A$1:$G$49, MATCH(orders!$D252,products!$A$1:$A$49,0),MATCH(orders!K$1,products!$A$1:$G$1,0))</f>
        <v>0.2</v>
      </c>
      <c r="L252" s="5">
        <f>INDEX(products!$A$1:$G$49, MATCH(orders!$D252,products!$A$1:$A$49,0),MATCH(orders!L$1,products!$A$1:$G$1,0))</f>
        <v>2.9849999999999999</v>
      </c>
      <c r="M252" s="5">
        <f t="shared" si="10"/>
        <v>2.9849999999999999</v>
      </c>
      <c r="N252" t="str">
        <f t="shared" si="9"/>
        <v>Robusta</v>
      </c>
      <c r="O252" t="str">
        <f t="shared" si="11"/>
        <v>Medium</v>
      </c>
      <c r="P252" t="str">
        <f>_xlfn.XLOOKUP(Table1[[#This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 MATCH(orders!$D253,products!$A$1:$A$49,0),MATCH(orders!I$1,products!$A$1:$G$1,0))</f>
        <v>Exc</v>
      </c>
      <c r="J253" t="str">
        <f>INDEX(products!$A$1:$G$49, MATCH(orders!$D253,products!$A$1:$A$49,0),MATCH(orders!J$1,products!$A$1:$G$1,0))</f>
        <v>M</v>
      </c>
      <c r="K253" s="4">
        <f>INDEX(products!$A$1:$G$49, MATCH(orders!$D253,products!$A$1:$A$49,0),MATCH(orders!K$1,products!$A$1:$G$1,0))</f>
        <v>1</v>
      </c>
      <c r="L253" s="5">
        <f>INDEX(products!$A$1:$G$49, MATCH(orders!$D253,products!$A$1:$A$49,0),MATCH(orders!L$1,products!$A$1:$G$1,0))</f>
        <v>13.75</v>
      </c>
      <c r="M253" s="5">
        <f t="shared" si="10"/>
        <v>68.75</v>
      </c>
      <c r="N253" t="str">
        <f t="shared" si="9"/>
        <v>Excelsa</v>
      </c>
      <c r="O253" t="str">
        <f t="shared" si="11"/>
        <v>Medium</v>
      </c>
      <c r="P253" t="str">
        <f>_xlfn.XLOOKUP(Table1[[#This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 MATCH(orders!$D254,products!$A$1:$A$49,0),MATCH(orders!I$1,products!$A$1:$G$1,0))</f>
        <v>Ara</v>
      </c>
      <c r="J254" t="str">
        <f>INDEX(products!$A$1:$G$49, MATCH(orders!$D254,products!$A$1:$A$49,0),MATCH(orders!J$1,products!$A$1:$G$1,0))</f>
        <v>D</v>
      </c>
      <c r="K254" s="4">
        <f>INDEX(products!$A$1:$G$49, MATCH(orders!$D254,products!$A$1:$A$49,0),MATCH(orders!K$1,products!$A$1:$G$1,0))</f>
        <v>1</v>
      </c>
      <c r="L254" s="5">
        <f>INDEX(products!$A$1:$G$49, MATCH(orders!$D254,products!$A$1:$A$49,0),MATCH(orders!L$1,products!$A$1:$G$1,0))</f>
        <v>9.9499999999999993</v>
      </c>
      <c r="M254" s="5">
        <f t="shared" si="10"/>
        <v>29.849999999999998</v>
      </c>
      <c r="N254" t="str">
        <f t="shared" si="9"/>
        <v>Arabica</v>
      </c>
      <c r="O254" t="str">
        <f t="shared" si="11"/>
        <v>Dark</v>
      </c>
      <c r="P254" t="str">
        <f>_xlfn.XLOOKUP(Table1[[#This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 MATCH(orders!$D255,products!$A$1:$A$49,0),MATCH(orders!I$1,products!$A$1:$G$1,0))</f>
        <v>Lib</v>
      </c>
      <c r="J255" t="str">
        <f>INDEX(products!$A$1:$G$49, MATCH(orders!$D255,products!$A$1:$A$49,0),MATCH(orders!J$1,products!$A$1:$G$1,0))</f>
        <v>M</v>
      </c>
      <c r="K255" s="4">
        <f>INDEX(products!$A$1:$G$49, MATCH(orders!$D255,products!$A$1:$A$49,0),MATCH(orders!K$1,products!$A$1:$G$1,0))</f>
        <v>1</v>
      </c>
      <c r="L255" s="5">
        <f>INDEX(products!$A$1:$G$49, MATCH(orders!$D255,products!$A$1:$A$49,0),MATCH(orders!L$1,products!$A$1:$G$1,0))</f>
        <v>14.55</v>
      </c>
      <c r="M255" s="5">
        <f t="shared" si="10"/>
        <v>58.2</v>
      </c>
      <c r="N255" t="str">
        <f t="shared" si="9"/>
        <v>Liberica</v>
      </c>
      <c r="O255" t="str">
        <f t="shared" si="11"/>
        <v>Medium</v>
      </c>
      <c r="P255" t="str">
        <f>_xlfn.XLOOKUP(Table1[[#This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 MATCH(orders!$D256,products!$A$1:$A$49,0),MATCH(orders!I$1,products!$A$1:$G$1,0))</f>
        <v>Rob</v>
      </c>
      <c r="J256" t="str">
        <f>INDEX(products!$A$1:$G$49, MATCH(orders!$D256,products!$A$1:$A$49,0),MATCH(orders!J$1,products!$A$1:$G$1,0))</f>
        <v>L</v>
      </c>
      <c r="K256" s="4">
        <f>INDEX(products!$A$1:$G$49, MATCH(orders!$D256,products!$A$1:$A$49,0),MATCH(orders!K$1,products!$A$1:$G$1,0))</f>
        <v>0.5</v>
      </c>
      <c r="L256" s="5">
        <f>INDEX(products!$A$1:$G$49, MATCH(orders!$D256,products!$A$1:$A$49,0),MATCH(orders!L$1,products!$A$1:$G$1,0))</f>
        <v>7.169999999999999</v>
      </c>
      <c r="M256" s="5">
        <f t="shared" si="10"/>
        <v>28.679999999999996</v>
      </c>
      <c r="N256" t="str">
        <f t="shared" si="9"/>
        <v>Robusta</v>
      </c>
      <c r="O256" t="str">
        <f t="shared" si="11"/>
        <v>Light</v>
      </c>
      <c r="P256" t="str">
        <f>_xlfn.XLOOKUP(Table1[[#This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 MATCH(orders!$D257,products!$A$1:$A$49,0),MATCH(orders!I$1,products!$A$1:$G$1,0))</f>
        <v>Rob</v>
      </c>
      <c r="J257" t="str">
        <f>INDEX(products!$A$1:$G$49, MATCH(orders!$D257,products!$A$1:$A$49,0),MATCH(orders!J$1,products!$A$1:$G$1,0))</f>
        <v>L</v>
      </c>
      <c r="K257" s="4">
        <f>INDEX(products!$A$1:$G$49, MATCH(orders!$D257,products!$A$1:$A$49,0),MATCH(orders!K$1,products!$A$1:$G$1,0))</f>
        <v>0.5</v>
      </c>
      <c r="L257" s="5">
        <f>INDEX(products!$A$1:$G$49, MATCH(orders!$D257,products!$A$1:$A$49,0),MATCH(orders!L$1,products!$A$1:$G$1,0))</f>
        <v>7.169999999999999</v>
      </c>
      <c r="M257" s="5">
        <f t="shared" si="10"/>
        <v>21.509999999999998</v>
      </c>
      <c r="N257" t="str">
        <f t="shared" si="9"/>
        <v>Robusta</v>
      </c>
      <c r="O257" t="str">
        <f t="shared" si="11"/>
        <v>Light</v>
      </c>
      <c r="P257" t="str">
        <f>_xlfn.XLOOKUP(Table1[[#This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 MATCH(orders!$D258,products!$A$1:$A$49,0),MATCH(orders!I$1,products!$A$1:$G$1,0))</f>
        <v>Lib</v>
      </c>
      <c r="J258" t="str">
        <f>INDEX(products!$A$1:$G$49, MATCH(orders!$D258,products!$A$1:$A$49,0),MATCH(orders!J$1,products!$A$1:$G$1,0))</f>
        <v>M</v>
      </c>
      <c r="K258" s="4">
        <f>INDEX(products!$A$1:$G$49, MATCH(orders!$D258,products!$A$1:$A$49,0),MATCH(orders!K$1,products!$A$1:$G$1,0))</f>
        <v>0.5</v>
      </c>
      <c r="L258" s="5">
        <f>INDEX(products!$A$1:$G$49, MATCH(orders!$D258,products!$A$1:$A$49,0),MATCH(orders!L$1,products!$A$1:$G$1,0))</f>
        <v>8.73</v>
      </c>
      <c r="M258" s="5">
        <f t="shared" si="10"/>
        <v>17.46</v>
      </c>
      <c r="N258" t="str">
        <f t="shared" ref="N258:N321" si="12">IF(I258="Rob","Robusta",IF(I258="Exc","Excelsa",IF(I258="Ara","Arabica",IF(I258="Lib","Liberica",""))))</f>
        <v>Liberica</v>
      </c>
      <c r="O258" t="str">
        <f t="shared" si="11"/>
        <v>Medium</v>
      </c>
      <c r="P258" t="str">
        <f>_xlfn.XLOOKUP(Table1[[#This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 MATCH(orders!$D259,products!$A$1:$A$49,0),MATCH(orders!I$1,products!$A$1:$G$1,0))</f>
        <v>Exc</v>
      </c>
      <c r="J259" t="str">
        <f>INDEX(products!$A$1:$G$49, MATCH(orders!$D259,products!$A$1:$A$49,0),MATCH(orders!J$1,products!$A$1:$G$1,0))</f>
        <v>D</v>
      </c>
      <c r="K259" s="4">
        <f>INDEX(products!$A$1:$G$49, MATCH(orders!$D259,products!$A$1:$A$49,0),MATCH(orders!K$1,products!$A$1:$G$1,0))</f>
        <v>2.5</v>
      </c>
      <c r="L259" s="5">
        <f>INDEX(products!$A$1:$G$49, MATCH(orders!$D259,products!$A$1:$A$49,0),MATCH(orders!L$1,products!$A$1:$G$1,0))</f>
        <v>27.945</v>
      </c>
      <c r="M259" s="5">
        <f t="shared" ref="M259:M322" si="13">L259*E259</f>
        <v>27.945</v>
      </c>
      <c r="N259" t="str">
        <f t="shared" si="12"/>
        <v>Excelsa</v>
      </c>
      <c r="O259" t="str">
        <f t="shared" ref="O259:O322" si="14">IF(J259="M","Medium",IF(J259="L","Light",IF(J259="D","Dark","")))</f>
        <v>Dark</v>
      </c>
      <c r="P259" t="str">
        <f>_xlfn.XLOOKUP(Table1[[#This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 MATCH(orders!$D260,products!$A$1:$A$49,0),MATCH(orders!I$1,products!$A$1:$G$1,0))</f>
        <v>Exc</v>
      </c>
      <c r="J260" t="str">
        <f>INDEX(products!$A$1:$G$49, MATCH(orders!$D260,products!$A$1:$A$49,0),MATCH(orders!J$1,products!$A$1:$G$1,0))</f>
        <v>D</v>
      </c>
      <c r="K260" s="4">
        <f>INDEX(products!$A$1:$G$49, MATCH(orders!$D260,products!$A$1:$A$49,0),MATCH(orders!K$1,products!$A$1:$G$1,0))</f>
        <v>2.5</v>
      </c>
      <c r="L260" s="5">
        <f>INDEX(products!$A$1:$G$49, MATCH(orders!$D260,products!$A$1:$A$49,0),MATCH(orders!L$1,products!$A$1:$G$1,0))</f>
        <v>27.945</v>
      </c>
      <c r="M260" s="5">
        <f t="shared" si="13"/>
        <v>139.72499999999999</v>
      </c>
      <c r="N260" t="str">
        <f t="shared" si="12"/>
        <v>Excelsa</v>
      </c>
      <c r="O260" t="str">
        <f t="shared" si="14"/>
        <v>Dark</v>
      </c>
      <c r="P260" t="str">
        <f>_xlfn.XLOOKUP(Table1[[#This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 MATCH(orders!$D261,products!$A$1:$A$49,0),MATCH(orders!I$1,products!$A$1:$G$1,0))</f>
        <v>Rob</v>
      </c>
      <c r="J261" t="str">
        <f>INDEX(products!$A$1:$G$49, MATCH(orders!$D261,products!$A$1:$A$49,0),MATCH(orders!J$1,products!$A$1:$G$1,0))</f>
        <v>M</v>
      </c>
      <c r="K261" s="4">
        <f>INDEX(products!$A$1:$G$49, MATCH(orders!$D261,products!$A$1:$A$49,0),MATCH(orders!K$1,products!$A$1:$G$1,0))</f>
        <v>0.2</v>
      </c>
      <c r="L261" s="5">
        <f>INDEX(products!$A$1:$G$49, MATCH(orders!$D261,products!$A$1:$A$49,0),MATCH(orders!L$1,products!$A$1:$G$1,0))</f>
        <v>2.9849999999999999</v>
      </c>
      <c r="M261" s="5">
        <f t="shared" si="13"/>
        <v>5.97</v>
      </c>
      <c r="N261" t="str">
        <f t="shared" si="12"/>
        <v>Robusta</v>
      </c>
      <c r="O261" t="str">
        <f t="shared" si="14"/>
        <v>Medium</v>
      </c>
      <c r="P261" t="str">
        <f>_xlfn.XLOOKUP(Table1[[#This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 MATCH(orders!$D262,products!$A$1:$A$49,0),MATCH(orders!I$1,products!$A$1:$G$1,0))</f>
        <v>Rob</v>
      </c>
      <c r="J262" t="str">
        <f>INDEX(products!$A$1:$G$49, MATCH(orders!$D262,products!$A$1:$A$49,0),MATCH(orders!J$1,products!$A$1:$G$1,0))</f>
        <v>L</v>
      </c>
      <c r="K262" s="4">
        <f>INDEX(products!$A$1:$G$49, MATCH(orders!$D262,products!$A$1:$A$49,0),MATCH(orders!K$1,products!$A$1:$G$1,0))</f>
        <v>2.5</v>
      </c>
      <c r="L262" s="5">
        <f>INDEX(products!$A$1:$G$49, MATCH(orders!$D262,products!$A$1:$A$49,0),MATCH(orders!L$1,products!$A$1:$G$1,0))</f>
        <v>27.484999999999996</v>
      </c>
      <c r="M262" s="5">
        <f t="shared" si="13"/>
        <v>27.484999999999996</v>
      </c>
      <c r="N262" t="str">
        <f t="shared" si="12"/>
        <v>Robusta</v>
      </c>
      <c r="O262" t="str">
        <f t="shared" si="14"/>
        <v>Light</v>
      </c>
      <c r="P262" t="str">
        <f>_xlfn.XLOOKUP(Table1[[#This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 MATCH(orders!$D263,products!$A$1:$A$49,0),MATCH(orders!I$1,products!$A$1:$G$1,0))</f>
        <v>Rob</v>
      </c>
      <c r="J263" t="str">
        <f>INDEX(products!$A$1:$G$49, MATCH(orders!$D263,products!$A$1:$A$49,0),MATCH(orders!J$1,products!$A$1:$G$1,0))</f>
        <v>L</v>
      </c>
      <c r="K263" s="4">
        <f>INDEX(products!$A$1:$G$49, MATCH(orders!$D263,products!$A$1:$A$49,0),MATCH(orders!K$1,products!$A$1:$G$1,0))</f>
        <v>1</v>
      </c>
      <c r="L263" s="5">
        <f>INDEX(products!$A$1:$G$49, MATCH(orders!$D263,products!$A$1:$A$49,0),MATCH(orders!L$1,products!$A$1:$G$1,0))</f>
        <v>11.95</v>
      </c>
      <c r="M263" s="5">
        <f t="shared" si="13"/>
        <v>59.75</v>
      </c>
      <c r="N263" t="str">
        <f t="shared" si="12"/>
        <v>Robusta</v>
      </c>
      <c r="O263" t="str">
        <f t="shared" si="14"/>
        <v>Light</v>
      </c>
      <c r="P263" t="str">
        <f>_xlfn.XLOOKUP(Table1[[#This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 MATCH(orders!$D264,products!$A$1:$A$49,0),MATCH(orders!I$1,products!$A$1:$G$1,0))</f>
        <v>Exc</v>
      </c>
      <c r="J264" t="str">
        <f>INDEX(products!$A$1:$G$49, MATCH(orders!$D264,products!$A$1:$A$49,0),MATCH(orders!J$1,products!$A$1:$G$1,0))</f>
        <v>M</v>
      </c>
      <c r="K264" s="4">
        <f>INDEX(products!$A$1:$G$49, MATCH(orders!$D264,products!$A$1:$A$49,0),MATCH(orders!K$1,products!$A$1:$G$1,0))</f>
        <v>1</v>
      </c>
      <c r="L264" s="5">
        <f>INDEX(products!$A$1:$G$49, MATCH(orders!$D264,products!$A$1:$A$49,0),MATCH(orders!L$1,products!$A$1:$G$1,0))</f>
        <v>13.75</v>
      </c>
      <c r="M264" s="5">
        <f t="shared" si="13"/>
        <v>41.25</v>
      </c>
      <c r="N264" t="str">
        <f t="shared" si="12"/>
        <v>Excelsa</v>
      </c>
      <c r="O264" t="str">
        <f t="shared" si="14"/>
        <v>Medium</v>
      </c>
      <c r="P264" t="str">
        <f>_xlfn.XLOOKUP(Table1[[#This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 MATCH(orders!$D265,products!$A$1:$A$49,0),MATCH(orders!I$1,products!$A$1:$G$1,0))</f>
        <v>Lib</v>
      </c>
      <c r="J265" t="str">
        <f>INDEX(products!$A$1:$G$49, MATCH(orders!$D265,products!$A$1:$A$49,0),MATCH(orders!J$1,products!$A$1:$G$1,0))</f>
        <v>M</v>
      </c>
      <c r="K265" s="4">
        <f>INDEX(products!$A$1:$G$49, MATCH(orders!$D265,products!$A$1:$A$49,0),MATCH(orders!K$1,products!$A$1:$G$1,0))</f>
        <v>2.5</v>
      </c>
      <c r="L265" s="5">
        <f>INDEX(products!$A$1:$G$49, MATCH(orders!$D265,products!$A$1:$A$49,0),MATCH(orders!L$1,products!$A$1:$G$1,0))</f>
        <v>33.464999999999996</v>
      </c>
      <c r="M265" s="5">
        <f t="shared" si="13"/>
        <v>133.85999999999999</v>
      </c>
      <c r="N265" t="str">
        <f t="shared" si="12"/>
        <v>Liberica</v>
      </c>
      <c r="O265" t="str">
        <f t="shared" si="14"/>
        <v>Medium</v>
      </c>
      <c r="P265" t="str">
        <f>_xlfn.XLOOKUP(Table1[[#This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 MATCH(orders!$D266,products!$A$1:$A$49,0),MATCH(orders!I$1,products!$A$1:$G$1,0))</f>
        <v>Rob</v>
      </c>
      <c r="J266" t="str">
        <f>INDEX(products!$A$1:$G$49, MATCH(orders!$D266,products!$A$1:$A$49,0),MATCH(orders!J$1,products!$A$1:$G$1,0))</f>
        <v>L</v>
      </c>
      <c r="K266" s="4">
        <f>INDEX(products!$A$1:$G$49, MATCH(orders!$D266,products!$A$1:$A$49,0),MATCH(orders!K$1,products!$A$1:$G$1,0))</f>
        <v>1</v>
      </c>
      <c r="L266" s="5">
        <f>INDEX(products!$A$1:$G$49, MATCH(orders!$D266,products!$A$1:$A$49,0),MATCH(orders!L$1,products!$A$1:$G$1,0))</f>
        <v>11.95</v>
      </c>
      <c r="M266" s="5">
        <f t="shared" si="13"/>
        <v>59.75</v>
      </c>
      <c r="N266" t="str">
        <f t="shared" si="12"/>
        <v>Robusta</v>
      </c>
      <c r="O266" t="str">
        <f t="shared" si="14"/>
        <v>Light</v>
      </c>
      <c r="P266" t="str">
        <f>_xlfn.XLOOKUP(Table1[[#This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 MATCH(orders!$D267,products!$A$1:$A$49,0),MATCH(orders!I$1,products!$A$1:$G$1,0))</f>
        <v>Ara</v>
      </c>
      <c r="J267" t="str">
        <f>INDEX(products!$A$1:$G$49, MATCH(orders!$D267,products!$A$1:$A$49,0),MATCH(orders!J$1,products!$A$1:$G$1,0))</f>
        <v>D</v>
      </c>
      <c r="K267" s="4">
        <f>INDEX(products!$A$1:$G$49, MATCH(orders!$D267,products!$A$1:$A$49,0),MATCH(orders!K$1,products!$A$1:$G$1,0))</f>
        <v>0.5</v>
      </c>
      <c r="L267" s="5">
        <f>INDEX(products!$A$1:$G$49, MATCH(orders!$D267,products!$A$1:$A$49,0),MATCH(orders!L$1,products!$A$1:$G$1,0))</f>
        <v>5.97</v>
      </c>
      <c r="M267" s="5">
        <f t="shared" si="13"/>
        <v>5.97</v>
      </c>
      <c r="N267" t="str">
        <f t="shared" si="12"/>
        <v>Arabica</v>
      </c>
      <c r="O267" t="str">
        <f t="shared" si="14"/>
        <v>Dark</v>
      </c>
      <c r="P267" t="str">
        <f>_xlfn.XLOOKUP(Table1[[#This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 MATCH(orders!$D268,products!$A$1:$A$49,0),MATCH(orders!I$1,products!$A$1:$G$1,0))</f>
        <v>Exc</v>
      </c>
      <c r="J268" t="str">
        <f>INDEX(products!$A$1:$G$49, MATCH(orders!$D268,products!$A$1:$A$49,0),MATCH(orders!J$1,products!$A$1:$G$1,0))</f>
        <v>D</v>
      </c>
      <c r="K268" s="4">
        <f>INDEX(products!$A$1:$G$49, MATCH(orders!$D268,products!$A$1:$A$49,0),MATCH(orders!K$1,products!$A$1:$G$1,0))</f>
        <v>1</v>
      </c>
      <c r="L268" s="5">
        <f>INDEX(products!$A$1:$G$49, MATCH(orders!$D268,products!$A$1:$A$49,0),MATCH(orders!L$1,products!$A$1:$G$1,0))</f>
        <v>12.15</v>
      </c>
      <c r="M268" s="5">
        <f t="shared" si="13"/>
        <v>24.3</v>
      </c>
      <c r="N268" t="str">
        <f t="shared" si="12"/>
        <v>Excelsa</v>
      </c>
      <c r="O268" t="str">
        <f t="shared" si="14"/>
        <v>Dark</v>
      </c>
      <c r="P268" t="str">
        <f>_xlfn.XLOOKUP(Table1[[#This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 MATCH(orders!$D269,products!$A$1:$A$49,0),MATCH(orders!I$1,products!$A$1:$G$1,0))</f>
        <v>Exc</v>
      </c>
      <c r="J269" t="str">
        <f>INDEX(products!$A$1:$G$49, MATCH(orders!$D269,products!$A$1:$A$49,0),MATCH(orders!J$1,products!$A$1:$G$1,0))</f>
        <v>D</v>
      </c>
      <c r="K269" s="4">
        <f>INDEX(products!$A$1:$G$49, MATCH(orders!$D269,products!$A$1:$A$49,0),MATCH(orders!K$1,products!$A$1:$G$1,0))</f>
        <v>0.2</v>
      </c>
      <c r="L269" s="5">
        <f>INDEX(products!$A$1:$G$49, MATCH(orders!$D269,products!$A$1:$A$49,0),MATCH(orders!L$1,products!$A$1:$G$1,0))</f>
        <v>3.645</v>
      </c>
      <c r="M269" s="5">
        <f t="shared" si="13"/>
        <v>21.87</v>
      </c>
      <c r="N269" t="str">
        <f t="shared" si="12"/>
        <v>Excelsa</v>
      </c>
      <c r="O269" t="str">
        <f t="shared" si="14"/>
        <v>Dark</v>
      </c>
      <c r="P269" t="str">
        <f>_xlfn.XLOOKUP(Table1[[#This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 MATCH(orders!$D270,products!$A$1:$A$49,0),MATCH(orders!I$1,products!$A$1:$G$1,0))</f>
        <v>Ara</v>
      </c>
      <c r="J270" t="str">
        <f>INDEX(products!$A$1:$G$49, MATCH(orders!$D270,products!$A$1:$A$49,0),MATCH(orders!J$1,products!$A$1:$G$1,0))</f>
        <v>D</v>
      </c>
      <c r="K270" s="4">
        <f>INDEX(products!$A$1:$G$49, MATCH(orders!$D270,products!$A$1:$A$49,0),MATCH(orders!K$1,products!$A$1:$G$1,0))</f>
        <v>1</v>
      </c>
      <c r="L270" s="5">
        <f>INDEX(products!$A$1:$G$49, MATCH(orders!$D270,products!$A$1:$A$49,0),MATCH(orders!L$1,products!$A$1:$G$1,0))</f>
        <v>9.9499999999999993</v>
      </c>
      <c r="M270" s="5">
        <f t="shared" si="13"/>
        <v>19.899999999999999</v>
      </c>
      <c r="N270" t="str">
        <f t="shared" si="12"/>
        <v>Arabica</v>
      </c>
      <c r="O270" t="str">
        <f t="shared" si="14"/>
        <v>Dark</v>
      </c>
      <c r="P270" t="str">
        <f>_xlfn.XLOOKUP(Table1[[#This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 MATCH(orders!$D271,products!$A$1:$A$49,0),MATCH(orders!I$1,products!$A$1:$G$1,0))</f>
        <v>Ara</v>
      </c>
      <c r="J271" t="str">
        <f>INDEX(products!$A$1:$G$49, MATCH(orders!$D271,products!$A$1:$A$49,0),MATCH(orders!J$1,products!$A$1:$G$1,0))</f>
        <v>D</v>
      </c>
      <c r="K271" s="4">
        <f>INDEX(products!$A$1:$G$49, MATCH(orders!$D271,products!$A$1:$A$49,0),MATCH(orders!K$1,products!$A$1:$G$1,0))</f>
        <v>0.2</v>
      </c>
      <c r="L271" s="5">
        <f>INDEX(products!$A$1:$G$49, MATCH(orders!$D271,products!$A$1:$A$49,0),MATCH(orders!L$1,products!$A$1:$G$1,0))</f>
        <v>2.9849999999999999</v>
      </c>
      <c r="M271" s="5">
        <f t="shared" si="13"/>
        <v>5.97</v>
      </c>
      <c r="N271" t="str">
        <f t="shared" si="12"/>
        <v>Arabica</v>
      </c>
      <c r="O271" t="str">
        <f t="shared" si="14"/>
        <v>Dark</v>
      </c>
      <c r="P271" t="str">
        <f>_xlfn.XLOOKUP(Table1[[#This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 MATCH(orders!$D272,products!$A$1:$A$49,0),MATCH(orders!I$1,products!$A$1:$G$1,0))</f>
        <v>Exc</v>
      </c>
      <c r="J272" t="str">
        <f>INDEX(products!$A$1:$G$49, MATCH(orders!$D272,products!$A$1:$A$49,0),MATCH(orders!J$1,products!$A$1:$G$1,0))</f>
        <v>D</v>
      </c>
      <c r="K272" s="4">
        <f>INDEX(products!$A$1:$G$49, MATCH(orders!$D272,products!$A$1:$A$49,0),MATCH(orders!K$1,products!$A$1:$G$1,0))</f>
        <v>0.5</v>
      </c>
      <c r="L272" s="5">
        <f>INDEX(products!$A$1:$G$49, MATCH(orders!$D272,products!$A$1:$A$49,0),MATCH(orders!L$1,products!$A$1:$G$1,0))</f>
        <v>7.29</v>
      </c>
      <c r="M272" s="5">
        <f t="shared" si="13"/>
        <v>7.29</v>
      </c>
      <c r="N272" t="str">
        <f t="shared" si="12"/>
        <v>Excelsa</v>
      </c>
      <c r="O272" t="str">
        <f t="shared" si="14"/>
        <v>Dark</v>
      </c>
      <c r="P272" t="str">
        <f>_xlfn.XLOOKUP(Table1[[#This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 MATCH(orders!$D273,products!$A$1:$A$49,0),MATCH(orders!I$1,products!$A$1:$G$1,0))</f>
        <v>Ara</v>
      </c>
      <c r="J273" t="str">
        <f>INDEX(products!$A$1:$G$49, MATCH(orders!$D273,products!$A$1:$A$49,0),MATCH(orders!J$1,products!$A$1:$G$1,0))</f>
        <v>D</v>
      </c>
      <c r="K273" s="4">
        <f>INDEX(products!$A$1:$G$49, MATCH(orders!$D273,products!$A$1:$A$49,0),MATCH(orders!K$1,products!$A$1:$G$1,0))</f>
        <v>0.2</v>
      </c>
      <c r="L273" s="5">
        <f>INDEX(products!$A$1:$G$49, MATCH(orders!$D273,products!$A$1:$A$49,0),MATCH(orders!L$1,products!$A$1:$G$1,0))</f>
        <v>2.9849999999999999</v>
      </c>
      <c r="M273" s="5">
        <f t="shared" si="13"/>
        <v>11.94</v>
      </c>
      <c r="N273" t="str">
        <f t="shared" si="12"/>
        <v>Arabica</v>
      </c>
      <c r="O273" t="str">
        <f t="shared" si="14"/>
        <v>Dark</v>
      </c>
      <c r="P273" t="str">
        <f>_xlfn.XLOOKUP(Table1[[#This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 MATCH(orders!$D274,products!$A$1:$A$49,0),MATCH(orders!I$1,products!$A$1:$G$1,0))</f>
        <v>Rob</v>
      </c>
      <c r="J274" t="str">
        <f>INDEX(products!$A$1:$G$49, MATCH(orders!$D274,products!$A$1:$A$49,0),MATCH(orders!J$1,products!$A$1:$G$1,0))</f>
        <v>L</v>
      </c>
      <c r="K274" s="4">
        <f>INDEX(products!$A$1:$G$49, MATCH(orders!$D274,products!$A$1:$A$49,0),MATCH(orders!K$1,products!$A$1:$G$1,0))</f>
        <v>1</v>
      </c>
      <c r="L274" s="5">
        <f>INDEX(products!$A$1:$G$49, MATCH(orders!$D274,products!$A$1:$A$49,0),MATCH(orders!L$1,products!$A$1:$G$1,0))</f>
        <v>11.95</v>
      </c>
      <c r="M274" s="5">
        <f t="shared" si="13"/>
        <v>71.699999999999989</v>
      </c>
      <c r="N274" t="str">
        <f t="shared" si="12"/>
        <v>Robusta</v>
      </c>
      <c r="O274" t="str">
        <f t="shared" si="14"/>
        <v>Light</v>
      </c>
      <c r="P274" t="str">
        <f>_xlfn.XLOOKUP(Table1[[#This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 MATCH(orders!$D275,products!$A$1:$A$49,0),MATCH(orders!I$1,products!$A$1:$G$1,0))</f>
        <v>Ara</v>
      </c>
      <c r="J275" t="str">
        <f>INDEX(products!$A$1:$G$49, MATCH(orders!$D275,products!$A$1:$A$49,0),MATCH(orders!J$1,products!$A$1:$G$1,0))</f>
        <v>L</v>
      </c>
      <c r="K275" s="4">
        <f>INDEX(products!$A$1:$G$49, MATCH(orders!$D275,products!$A$1:$A$49,0),MATCH(orders!K$1,products!$A$1:$G$1,0))</f>
        <v>0.2</v>
      </c>
      <c r="L275" s="5">
        <f>INDEX(products!$A$1:$G$49, MATCH(orders!$D275,products!$A$1:$A$49,0),MATCH(orders!L$1,products!$A$1:$G$1,0))</f>
        <v>3.8849999999999998</v>
      </c>
      <c r="M275" s="5">
        <f t="shared" si="13"/>
        <v>7.77</v>
      </c>
      <c r="N275" t="str">
        <f t="shared" si="12"/>
        <v>Arabica</v>
      </c>
      <c r="O275" t="str">
        <f t="shared" si="14"/>
        <v>Light</v>
      </c>
      <c r="P275" t="str">
        <f>_xlfn.XLOOKUP(Table1[[#This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 MATCH(orders!$D276,products!$A$1:$A$49,0),MATCH(orders!I$1,products!$A$1:$G$1,0))</f>
        <v>Ara</v>
      </c>
      <c r="J276" t="str">
        <f>INDEX(products!$A$1:$G$49, MATCH(orders!$D276,products!$A$1:$A$49,0),MATCH(orders!J$1,products!$A$1:$G$1,0))</f>
        <v>M</v>
      </c>
      <c r="K276" s="4">
        <f>INDEX(products!$A$1:$G$49, MATCH(orders!$D276,products!$A$1:$A$49,0),MATCH(orders!K$1,products!$A$1:$G$1,0))</f>
        <v>2.5</v>
      </c>
      <c r="L276" s="5">
        <f>INDEX(products!$A$1:$G$49, MATCH(orders!$D276,products!$A$1:$A$49,0),MATCH(orders!L$1,products!$A$1:$G$1,0))</f>
        <v>25.874999999999996</v>
      </c>
      <c r="M276" s="5">
        <f t="shared" si="13"/>
        <v>25.874999999999996</v>
      </c>
      <c r="N276" t="str">
        <f t="shared" si="12"/>
        <v>Arabica</v>
      </c>
      <c r="O276" t="str">
        <f t="shared" si="14"/>
        <v>Medium</v>
      </c>
      <c r="P276" t="str">
        <f>_xlfn.XLOOKUP(Table1[[#This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 MATCH(orders!$D277,products!$A$1:$A$49,0),MATCH(orders!I$1,products!$A$1:$G$1,0))</f>
        <v>Exc</v>
      </c>
      <c r="J277" t="str">
        <f>INDEX(products!$A$1:$G$49, MATCH(orders!$D277,products!$A$1:$A$49,0),MATCH(orders!J$1,products!$A$1:$G$1,0))</f>
        <v>L</v>
      </c>
      <c r="K277" s="4">
        <f>INDEX(products!$A$1:$G$49, MATCH(orders!$D277,products!$A$1:$A$49,0),MATCH(orders!K$1,products!$A$1:$G$1,0))</f>
        <v>2.5</v>
      </c>
      <c r="L277" s="5">
        <f>INDEX(products!$A$1:$G$49, MATCH(orders!$D277,products!$A$1:$A$49,0),MATCH(orders!L$1,products!$A$1:$G$1,0))</f>
        <v>34.154999999999994</v>
      </c>
      <c r="M277" s="5">
        <f t="shared" si="13"/>
        <v>204.92999999999995</v>
      </c>
      <c r="N277" t="str">
        <f t="shared" si="12"/>
        <v>Excelsa</v>
      </c>
      <c r="O277" t="str">
        <f t="shared" si="14"/>
        <v>Light</v>
      </c>
      <c r="P277" t="str">
        <f>_xlfn.XLOOKUP(Table1[[#This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 MATCH(orders!$D278,products!$A$1:$A$49,0),MATCH(orders!I$1,products!$A$1:$G$1,0))</f>
        <v>Rob</v>
      </c>
      <c r="J278" t="str">
        <f>INDEX(products!$A$1:$G$49, MATCH(orders!$D278,products!$A$1:$A$49,0),MATCH(orders!J$1,products!$A$1:$G$1,0))</f>
        <v>L</v>
      </c>
      <c r="K278" s="4">
        <f>INDEX(products!$A$1:$G$49, MATCH(orders!$D278,products!$A$1:$A$49,0),MATCH(orders!K$1,products!$A$1:$G$1,0))</f>
        <v>2.5</v>
      </c>
      <c r="L278" s="5">
        <f>INDEX(products!$A$1:$G$49, MATCH(orders!$D278,products!$A$1:$A$49,0),MATCH(orders!L$1,products!$A$1:$G$1,0))</f>
        <v>27.484999999999996</v>
      </c>
      <c r="M278" s="5">
        <f t="shared" si="13"/>
        <v>109.93999999999998</v>
      </c>
      <c r="N278" t="str">
        <f t="shared" si="12"/>
        <v>Robusta</v>
      </c>
      <c r="O278" t="str">
        <f t="shared" si="14"/>
        <v>Light</v>
      </c>
      <c r="P278" t="str">
        <f>_xlfn.XLOOKUP(Table1[[#This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 MATCH(orders!$D279,products!$A$1:$A$49,0),MATCH(orders!I$1,products!$A$1:$G$1,0))</f>
        <v>Exc</v>
      </c>
      <c r="J279" t="str">
        <f>INDEX(products!$A$1:$G$49, MATCH(orders!$D279,products!$A$1:$A$49,0),MATCH(orders!J$1,products!$A$1:$G$1,0))</f>
        <v>L</v>
      </c>
      <c r="K279" s="4">
        <f>INDEX(products!$A$1:$G$49, MATCH(orders!$D279,products!$A$1:$A$49,0),MATCH(orders!K$1,products!$A$1:$G$1,0))</f>
        <v>1</v>
      </c>
      <c r="L279" s="5">
        <f>INDEX(products!$A$1:$G$49, MATCH(orders!$D279,products!$A$1:$A$49,0),MATCH(orders!L$1,products!$A$1:$G$1,0))</f>
        <v>14.85</v>
      </c>
      <c r="M279" s="5">
        <f t="shared" si="13"/>
        <v>89.1</v>
      </c>
      <c r="N279" t="str">
        <f t="shared" si="12"/>
        <v>Excelsa</v>
      </c>
      <c r="O279" t="str">
        <f t="shared" si="14"/>
        <v>Light</v>
      </c>
      <c r="P279" t="str">
        <f>_xlfn.XLOOKUP(Table1[[#This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 MATCH(orders!$D280,products!$A$1:$A$49,0),MATCH(orders!I$1,products!$A$1:$G$1,0))</f>
        <v>Ara</v>
      </c>
      <c r="J280" t="str">
        <f>INDEX(products!$A$1:$G$49, MATCH(orders!$D280,products!$A$1:$A$49,0),MATCH(orders!J$1,products!$A$1:$G$1,0))</f>
        <v>L</v>
      </c>
      <c r="K280" s="4">
        <f>INDEX(products!$A$1:$G$49, MATCH(orders!$D280,products!$A$1:$A$49,0),MATCH(orders!K$1,products!$A$1:$G$1,0))</f>
        <v>0.2</v>
      </c>
      <c r="L280" s="5">
        <f>INDEX(products!$A$1:$G$49, MATCH(orders!$D280,products!$A$1:$A$49,0),MATCH(orders!L$1,products!$A$1:$G$1,0))</f>
        <v>3.8849999999999998</v>
      </c>
      <c r="M280" s="5">
        <f t="shared" si="13"/>
        <v>7.77</v>
      </c>
      <c r="N280" t="str">
        <f t="shared" si="12"/>
        <v>Arabica</v>
      </c>
      <c r="O280" t="str">
        <f t="shared" si="14"/>
        <v>Light</v>
      </c>
      <c r="P280" t="str">
        <f>_xlfn.XLOOKUP(Table1[[#This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 MATCH(orders!$D281,products!$A$1:$A$49,0),MATCH(orders!I$1,products!$A$1:$G$1,0))</f>
        <v>Lib</v>
      </c>
      <c r="J281" t="str">
        <f>INDEX(products!$A$1:$G$49, MATCH(orders!$D281,products!$A$1:$A$49,0),MATCH(orders!J$1,products!$A$1:$G$1,0))</f>
        <v>M</v>
      </c>
      <c r="K281" s="4">
        <f>INDEX(products!$A$1:$G$49, MATCH(orders!$D281,products!$A$1:$A$49,0),MATCH(orders!K$1,products!$A$1:$G$1,0))</f>
        <v>2.5</v>
      </c>
      <c r="L281" s="5">
        <f>INDEX(products!$A$1:$G$49, MATCH(orders!$D281,products!$A$1:$A$49,0),MATCH(orders!L$1,products!$A$1:$G$1,0))</f>
        <v>33.464999999999996</v>
      </c>
      <c r="M281" s="5">
        <f t="shared" si="13"/>
        <v>33.464999999999996</v>
      </c>
      <c r="N281" t="str">
        <f t="shared" si="12"/>
        <v>Liberica</v>
      </c>
      <c r="O281" t="str">
        <f t="shared" si="14"/>
        <v>Medium</v>
      </c>
      <c r="P281" t="str">
        <f>_xlfn.XLOOKUP(Table1[[#This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 MATCH(orders!$D282,products!$A$1:$A$49,0),MATCH(orders!I$1,products!$A$1:$G$1,0))</f>
        <v>Exc</v>
      </c>
      <c r="J282" t="str">
        <f>INDEX(products!$A$1:$G$49, MATCH(orders!$D282,products!$A$1:$A$49,0),MATCH(orders!J$1,products!$A$1:$G$1,0))</f>
        <v>M</v>
      </c>
      <c r="K282" s="4">
        <f>INDEX(products!$A$1:$G$49, MATCH(orders!$D282,products!$A$1:$A$49,0),MATCH(orders!K$1,products!$A$1:$G$1,0))</f>
        <v>0.5</v>
      </c>
      <c r="L282" s="5">
        <f>INDEX(products!$A$1:$G$49, MATCH(orders!$D282,products!$A$1:$A$49,0),MATCH(orders!L$1,products!$A$1:$G$1,0))</f>
        <v>8.25</v>
      </c>
      <c r="M282" s="5">
        <f t="shared" si="13"/>
        <v>41.25</v>
      </c>
      <c r="N282" t="str">
        <f t="shared" si="12"/>
        <v>Excelsa</v>
      </c>
      <c r="O282" t="str">
        <f t="shared" si="14"/>
        <v>Medium</v>
      </c>
      <c r="P282" t="str">
        <f>_xlfn.XLOOKUP(Table1[[#This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 MATCH(orders!$D283,products!$A$1:$A$49,0),MATCH(orders!I$1,products!$A$1:$G$1,0))</f>
        <v>Exc</v>
      </c>
      <c r="J283" t="str">
        <f>INDEX(products!$A$1:$G$49, MATCH(orders!$D283,products!$A$1:$A$49,0),MATCH(orders!J$1,products!$A$1:$G$1,0))</f>
        <v>L</v>
      </c>
      <c r="K283" s="4">
        <f>INDEX(products!$A$1:$G$49, MATCH(orders!$D283,products!$A$1:$A$49,0),MATCH(orders!K$1,products!$A$1:$G$1,0))</f>
        <v>1</v>
      </c>
      <c r="L283" s="5">
        <f>INDEX(products!$A$1:$G$49, MATCH(orders!$D283,products!$A$1:$A$49,0),MATCH(orders!L$1,products!$A$1:$G$1,0))</f>
        <v>14.85</v>
      </c>
      <c r="M283" s="5">
        <f t="shared" si="13"/>
        <v>59.4</v>
      </c>
      <c r="N283" t="str">
        <f t="shared" si="12"/>
        <v>Excelsa</v>
      </c>
      <c r="O283" t="str">
        <f t="shared" si="14"/>
        <v>Light</v>
      </c>
      <c r="P283" t="str">
        <f>_xlfn.XLOOKUP(Table1[[#This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 MATCH(orders!$D284,products!$A$1:$A$49,0),MATCH(orders!I$1,products!$A$1:$G$1,0))</f>
        <v>Ara</v>
      </c>
      <c r="J284" t="str">
        <f>INDEX(products!$A$1:$G$49, MATCH(orders!$D284,products!$A$1:$A$49,0),MATCH(orders!J$1,products!$A$1:$G$1,0))</f>
        <v>L</v>
      </c>
      <c r="K284" s="4">
        <f>INDEX(products!$A$1:$G$49, MATCH(orders!$D284,products!$A$1:$A$49,0),MATCH(orders!K$1,products!$A$1:$G$1,0))</f>
        <v>0.5</v>
      </c>
      <c r="L284" s="5">
        <f>INDEX(products!$A$1:$G$49, MATCH(orders!$D284,products!$A$1:$A$49,0),MATCH(orders!L$1,products!$A$1:$G$1,0))</f>
        <v>7.77</v>
      </c>
      <c r="M284" s="5">
        <f t="shared" si="13"/>
        <v>7.77</v>
      </c>
      <c r="N284" t="str">
        <f t="shared" si="12"/>
        <v>Arabica</v>
      </c>
      <c r="O284" t="str">
        <f t="shared" si="14"/>
        <v>Light</v>
      </c>
      <c r="P284" t="str">
        <f>_xlfn.XLOOKUP(Table1[[#This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 MATCH(orders!$D285,products!$A$1:$A$49,0),MATCH(orders!I$1,products!$A$1:$G$1,0))</f>
        <v>Rob</v>
      </c>
      <c r="J285" t="str">
        <f>INDEX(products!$A$1:$G$49, MATCH(orders!$D285,products!$A$1:$A$49,0),MATCH(orders!J$1,products!$A$1:$G$1,0))</f>
        <v>D</v>
      </c>
      <c r="K285" s="4">
        <f>INDEX(products!$A$1:$G$49, MATCH(orders!$D285,products!$A$1:$A$49,0),MATCH(orders!K$1,products!$A$1:$G$1,0))</f>
        <v>0.5</v>
      </c>
      <c r="L285" s="5">
        <f>INDEX(products!$A$1:$G$49, MATCH(orders!$D285,products!$A$1:$A$49,0),MATCH(orders!L$1,products!$A$1:$G$1,0))</f>
        <v>5.3699999999999992</v>
      </c>
      <c r="M285" s="5">
        <f t="shared" si="13"/>
        <v>5.3699999999999992</v>
      </c>
      <c r="N285" t="str">
        <f t="shared" si="12"/>
        <v>Robusta</v>
      </c>
      <c r="O285" t="str">
        <f t="shared" si="14"/>
        <v>Dark</v>
      </c>
      <c r="P285" t="str">
        <f>_xlfn.XLOOKUP(Table1[[#This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 MATCH(orders!$D286,products!$A$1:$A$49,0),MATCH(orders!I$1,products!$A$1:$G$1,0))</f>
        <v>Exc</v>
      </c>
      <c r="J286" t="str">
        <f>INDEX(products!$A$1:$G$49, MATCH(orders!$D286,products!$A$1:$A$49,0),MATCH(orders!J$1,products!$A$1:$G$1,0))</f>
        <v>M</v>
      </c>
      <c r="K286" s="4">
        <f>INDEX(products!$A$1:$G$49, MATCH(orders!$D286,products!$A$1:$A$49,0),MATCH(orders!K$1,products!$A$1:$G$1,0))</f>
        <v>2.5</v>
      </c>
      <c r="L286" s="5">
        <f>INDEX(products!$A$1:$G$49, MATCH(orders!$D286,products!$A$1:$A$49,0),MATCH(orders!L$1,products!$A$1:$G$1,0))</f>
        <v>31.624999999999996</v>
      </c>
      <c r="M286" s="5">
        <f t="shared" si="13"/>
        <v>94.874999999999986</v>
      </c>
      <c r="N286" t="str">
        <f t="shared" si="12"/>
        <v>Excelsa</v>
      </c>
      <c r="O286" t="str">
        <f t="shared" si="14"/>
        <v>Medium</v>
      </c>
      <c r="P286" t="str">
        <f>_xlfn.XLOOKUP(Table1[[#This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 MATCH(orders!$D287,products!$A$1:$A$49,0),MATCH(orders!I$1,products!$A$1:$G$1,0))</f>
        <v>Lib</v>
      </c>
      <c r="J287" t="str">
        <f>INDEX(products!$A$1:$G$49, MATCH(orders!$D287,products!$A$1:$A$49,0),MATCH(orders!J$1,products!$A$1:$G$1,0))</f>
        <v>L</v>
      </c>
      <c r="K287" s="4">
        <f>INDEX(products!$A$1:$G$49, MATCH(orders!$D287,products!$A$1:$A$49,0),MATCH(orders!K$1,products!$A$1:$G$1,0))</f>
        <v>2.5</v>
      </c>
      <c r="L287" s="5">
        <f>INDEX(products!$A$1:$G$49, MATCH(orders!$D287,products!$A$1:$A$49,0),MATCH(orders!L$1,products!$A$1:$G$1,0))</f>
        <v>36.454999999999998</v>
      </c>
      <c r="M287" s="5">
        <f t="shared" si="13"/>
        <v>36.454999999999998</v>
      </c>
      <c r="N287" t="str">
        <f t="shared" si="12"/>
        <v>Liberica</v>
      </c>
      <c r="O287" t="str">
        <f t="shared" si="14"/>
        <v>Light</v>
      </c>
      <c r="P287" t="str">
        <f>_xlfn.XLOOKUP(Table1[[#This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 MATCH(orders!$D288,products!$A$1:$A$49,0),MATCH(orders!I$1,products!$A$1:$G$1,0))</f>
        <v>Ara</v>
      </c>
      <c r="J288" t="str">
        <f>INDEX(products!$A$1:$G$49, MATCH(orders!$D288,products!$A$1:$A$49,0),MATCH(orders!J$1,products!$A$1:$G$1,0))</f>
        <v>M</v>
      </c>
      <c r="K288" s="4">
        <f>INDEX(products!$A$1:$G$49, MATCH(orders!$D288,products!$A$1:$A$49,0),MATCH(orders!K$1,products!$A$1:$G$1,0))</f>
        <v>0.2</v>
      </c>
      <c r="L288" s="5">
        <f>INDEX(products!$A$1:$G$49, MATCH(orders!$D288,products!$A$1:$A$49,0),MATCH(orders!L$1,products!$A$1:$G$1,0))</f>
        <v>3.375</v>
      </c>
      <c r="M288" s="5">
        <f t="shared" si="13"/>
        <v>13.5</v>
      </c>
      <c r="N288" t="str">
        <f t="shared" si="12"/>
        <v>Arabica</v>
      </c>
      <c r="O288" t="str">
        <f t="shared" si="14"/>
        <v>Medium</v>
      </c>
      <c r="P288" t="str">
        <f>_xlfn.XLOOKUP(Table1[[#This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 MATCH(orders!$D289,products!$A$1:$A$49,0),MATCH(orders!I$1,products!$A$1:$G$1,0))</f>
        <v>Rob</v>
      </c>
      <c r="J289" t="str">
        <f>INDEX(products!$A$1:$G$49, MATCH(orders!$D289,products!$A$1:$A$49,0),MATCH(orders!J$1,products!$A$1:$G$1,0))</f>
        <v>L</v>
      </c>
      <c r="K289" s="4">
        <f>INDEX(products!$A$1:$G$49, MATCH(orders!$D289,products!$A$1:$A$49,0),MATCH(orders!K$1,products!$A$1:$G$1,0))</f>
        <v>0.2</v>
      </c>
      <c r="L289" s="5">
        <f>INDEX(products!$A$1:$G$49, MATCH(orders!$D289,products!$A$1:$A$49,0),MATCH(orders!L$1,products!$A$1:$G$1,0))</f>
        <v>3.5849999999999995</v>
      </c>
      <c r="M289" s="5">
        <f t="shared" si="13"/>
        <v>14.339999999999998</v>
      </c>
      <c r="N289" t="str">
        <f t="shared" si="12"/>
        <v>Robusta</v>
      </c>
      <c r="O289" t="str">
        <f t="shared" si="14"/>
        <v>Light</v>
      </c>
      <c r="P289" t="str">
        <f>_xlfn.XLOOKUP(Table1[[#This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 MATCH(orders!$D290,products!$A$1:$A$49,0),MATCH(orders!I$1,products!$A$1:$G$1,0))</f>
        <v>Exc</v>
      </c>
      <c r="J290" t="str">
        <f>INDEX(products!$A$1:$G$49, MATCH(orders!$D290,products!$A$1:$A$49,0),MATCH(orders!J$1,products!$A$1:$G$1,0))</f>
        <v>M</v>
      </c>
      <c r="K290" s="4">
        <f>INDEX(products!$A$1:$G$49, MATCH(orders!$D290,products!$A$1:$A$49,0),MATCH(orders!K$1,products!$A$1:$G$1,0))</f>
        <v>0.5</v>
      </c>
      <c r="L290" s="5">
        <f>INDEX(products!$A$1:$G$49, MATCH(orders!$D290,products!$A$1:$A$49,0),MATCH(orders!L$1,products!$A$1:$G$1,0))</f>
        <v>8.25</v>
      </c>
      <c r="M290" s="5">
        <f t="shared" si="13"/>
        <v>8.25</v>
      </c>
      <c r="N290" t="str">
        <f t="shared" si="12"/>
        <v>Excelsa</v>
      </c>
      <c r="O290" t="str">
        <f t="shared" si="14"/>
        <v>Medium</v>
      </c>
      <c r="P290" t="str">
        <f>_xlfn.XLOOKUP(Table1[[#This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 MATCH(orders!$D291,products!$A$1:$A$49,0),MATCH(orders!I$1,products!$A$1:$G$1,0))</f>
        <v>Rob</v>
      </c>
      <c r="J291" t="str">
        <f>INDEX(products!$A$1:$G$49, MATCH(orders!$D291,products!$A$1:$A$49,0),MATCH(orders!J$1,products!$A$1:$G$1,0))</f>
        <v>D</v>
      </c>
      <c r="K291" s="4">
        <f>INDEX(products!$A$1:$G$49, MATCH(orders!$D291,products!$A$1:$A$49,0),MATCH(orders!K$1,products!$A$1:$G$1,0))</f>
        <v>0.2</v>
      </c>
      <c r="L291" s="5">
        <f>INDEX(products!$A$1:$G$49, MATCH(orders!$D291,products!$A$1:$A$49,0),MATCH(orders!L$1,products!$A$1:$G$1,0))</f>
        <v>2.6849999999999996</v>
      </c>
      <c r="M291" s="5">
        <f t="shared" si="13"/>
        <v>13.424999999999997</v>
      </c>
      <c r="N291" t="str">
        <f t="shared" si="12"/>
        <v>Robusta</v>
      </c>
      <c r="O291" t="str">
        <f t="shared" si="14"/>
        <v>Dark</v>
      </c>
      <c r="P291" t="str">
        <f>_xlfn.XLOOKUP(Table1[[#This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 MATCH(orders!$D292,products!$A$1:$A$49,0),MATCH(orders!I$1,products!$A$1:$G$1,0))</f>
        <v>Ara</v>
      </c>
      <c r="J292" t="str">
        <f>INDEX(products!$A$1:$G$49, MATCH(orders!$D292,products!$A$1:$A$49,0),MATCH(orders!J$1,products!$A$1:$G$1,0))</f>
        <v>D</v>
      </c>
      <c r="K292" s="4">
        <f>INDEX(products!$A$1:$G$49, MATCH(orders!$D292,products!$A$1:$A$49,0),MATCH(orders!K$1,products!$A$1:$G$1,0))</f>
        <v>1</v>
      </c>
      <c r="L292" s="5">
        <f>INDEX(products!$A$1:$G$49, MATCH(orders!$D292,products!$A$1:$A$49,0),MATCH(orders!L$1,products!$A$1:$G$1,0))</f>
        <v>9.9499999999999993</v>
      </c>
      <c r="M292" s="5">
        <f t="shared" si="13"/>
        <v>49.75</v>
      </c>
      <c r="N292" t="str">
        <f t="shared" si="12"/>
        <v>Arabica</v>
      </c>
      <c r="O292" t="str">
        <f t="shared" si="14"/>
        <v>Dark</v>
      </c>
      <c r="P292" t="str">
        <f>_xlfn.XLOOKUP(Table1[[#This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 MATCH(orders!$D293,products!$A$1:$A$49,0),MATCH(orders!I$1,products!$A$1:$G$1,0))</f>
        <v>Exc</v>
      </c>
      <c r="J293" t="str">
        <f>INDEX(products!$A$1:$G$49, MATCH(orders!$D293,products!$A$1:$A$49,0),MATCH(orders!J$1,products!$A$1:$G$1,0))</f>
        <v>M</v>
      </c>
      <c r="K293" s="4">
        <f>INDEX(products!$A$1:$G$49, MATCH(orders!$D293,products!$A$1:$A$49,0),MATCH(orders!K$1,products!$A$1:$G$1,0))</f>
        <v>0.5</v>
      </c>
      <c r="L293" s="5">
        <f>INDEX(products!$A$1:$G$49, MATCH(orders!$D293,products!$A$1:$A$49,0),MATCH(orders!L$1,products!$A$1:$G$1,0))</f>
        <v>8.25</v>
      </c>
      <c r="M293" s="5">
        <f t="shared" si="13"/>
        <v>16.5</v>
      </c>
      <c r="N293" t="str">
        <f t="shared" si="12"/>
        <v>Excelsa</v>
      </c>
      <c r="O293" t="str">
        <f t="shared" si="14"/>
        <v>Medium</v>
      </c>
      <c r="P293" t="str">
        <f>_xlfn.XLOOKUP(Table1[[#This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 MATCH(orders!$D294,products!$A$1:$A$49,0),MATCH(orders!I$1,products!$A$1:$G$1,0))</f>
        <v>Ara</v>
      </c>
      <c r="J294" t="str">
        <f>INDEX(products!$A$1:$G$49, MATCH(orders!$D294,products!$A$1:$A$49,0),MATCH(orders!J$1,products!$A$1:$G$1,0))</f>
        <v>D</v>
      </c>
      <c r="K294" s="4">
        <f>INDEX(products!$A$1:$G$49, MATCH(orders!$D294,products!$A$1:$A$49,0),MATCH(orders!K$1,products!$A$1:$G$1,0))</f>
        <v>0.5</v>
      </c>
      <c r="L294" s="5">
        <f>INDEX(products!$A$1:$G$49, MATCH(orders!$D294,products!$A$1:$A$49,0),MATCH(orders!L$1,products!$A$1:$G$1,0))</f>
        <v>5.97</v>
      </c>
      <c r="M294" s="5">
        <f t="shared" si="13"/>
        <v>17.91</v>
      </c>
      <c r="N294" t="str">
        <f t="shared" si="12"/>
        <v>Arabica</v>
      </c>
      <c r="O294" t="str">
        <f t="shared" si="14"/>
        <v>Dark</v>
      </c>
      <c r="P294" t="str">
        <f>_xlfn.XLOOKUP(Table1[[#This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 MATCH(orders!$D295,products!$A$1:$A$49,0),MATCH(orders!I$1,products!$A$1:$G$1,0))</f>
        <v>Ara</v>
      </c>
      <c r="J295" t="str">
        <f>INDEX(products!$A$1:$G$49, MATCH(orders!$D295,products!$A$1:$A$49,0),MATCH(orders!J$1,products!$A$1:$G$1,0))</f>
        <v>D</v>
      </c>
      <c r="K295" s="4">
        <f>INDEX(products!$A$1:$G$49, MATCH(orders!$D295,products!$A$1:$A$49,0),MATCH(orders!K$1,products!$A$1:$G$1,0))</f>
        <v>0.5</v>
      </c>
      <c r="L295" s="5">
        <f>INDEX(products!$A$1:$G$49, MATCH(orders!$D295,products!$A$1:$A$49,0),MATCH(orders!L$1,products!$A$1:$G$1,0))</f>
        <v>5.97</v>
      </c>
      <c r="M295" s="5">
        <f t="shared" si="13"/>
        <v>29.849999999999998</v>
      </c>
      <c r="N295" t="str">
        <f t="shared" si="12"/>
        <v>Arabica</v>
      </c>
      <c r="O295" t="str">
        <f t="shared" si="14"/>
        <v>Dark</v>
      </c>
      <c r="P295" t="str">
        <f>_xlfn.XLOOKUP(Table1[[#This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 MATCH(orders!$D296,products!$A$1:$A$49,0),MATCH(orders!I$1,products!$A$1:$G$1,0))</f>
        <v>Exc</v>
      </c>
      <c r="J296" t="str">
        <f>INDEX(products!$A$1:$G$49, MATCH(orders!$D296,products!$A$1:$A$49,0),MATCH(orders!J$1,products!$A$1:$G$1,0))</f>
        <v>L</v>
      </c>
      <c r="K296" s="4">
        <f>INDEX(products!$A$1:$G$49, MATCH(orders!$D296,products!$A$1:$A$49,0),MATCH(orders!K$1,products!$A$1:$G$1,0))</f>
        <v>1</v>
      </c>
      <c r="L296" s="5">
        <f>INDEX(products!$A$1:$G$49, MATCH(orders!$D296,products!$A$1:$A$49,0),MATCH(orders!L$1,products!$A$1:$G$1,0))</f>
        <v>14.85</v>
      </c>
      <c r="M296" s="5">
        <f t="shared" si="13"/>
        <v>44.55</v>
      </c>
      <c r="N296" t="str">
        <f t="shared" si="12"/>
        <v>Excelsa</v>
      </c>
      <c r="O296" t="str">
        <f t="shared" si="14"/>
        <v>Light</v>
      </c>
      <c r="P296" t="str">
        <f>_xlfn.XLOOKUP(Table1[[#This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 MATCH(orders!$D297,products!$A$1:$A$49,0),MATCH(orders!I$1,products!$A$1:$G$1,0))</f>
        <v>Exc</v>
      </c>
      <c r="J297" t="str">
        <f>INDEX(products!$A$1:$G$49, MATCH(orders!$D297,products!$A$1:$A$49,0),MATCH(orders!J$1,products!$A$1:$G$1,0))</f>
        <v>M</v>
      </c>
      <c r="K297" s="4">
        <f>INDEX(products!$A$1:$G$49, MATCH(orders!$D297,products!$A$1:$A$49,0),MATCH(orders!K$1,products!$A$1:$G$1,0))</f>
        <v>1</v>
      </c>
      <c r="L297" s="5">
        <f>INDEX(products!$A$1:$G$49, MATCH(orders!$D297,products!$A$1:$A$49,0),MATCH(orders!L$1,products!$A$1:$G$1,0))</f>
        <v>13.75</v>
      </c>
      <c r="M297" s="5">
        <f t="shared" si="13"/>
        <v>27.5</v>
      </c>
      <c r="N297" t="str">
        <f t="shared" si="12"/>
        <v>Excelsa</v>
      </c>
      <c r="O297" t="str">
        <f t="shared" si="14"/>
        <v>Medium</v>
      </c>
      <c r="P297" t="str">
        <f>_xlfn.XLOOKUP(Table1[[#This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 MATCH(orders!$D298,products!$A$1:$A$49,0),MATCH(orders!I$1,products!$A$1:$G$1,0))</f>
        <v>Rob</v>
      </c>
      <c r="J298" t="str">
        <f>INDEX(products!$A$1:$G$49, MATCH(orders!$D298,products!$A$1:$A$49,0),MATCH(orders!J$1,products!$A$1:$G$1,0))</f>
        <v>M</v>
      </c>
      <c r="K298" s="4">
        <f>INDEX(products!$A$1:$G$49, MATCH(orders!$D298,products!$A$1:$A$49,0),MATCH(orders!K$1,products!$A$1:$G$1,0))</f>
        <v>0.5</v>
      </c>
      <c r="L298" s="5">
        <f>INDEX(products!$A$1:$G$49, MATCH(orders!$D298,products!$A$1:$A$49,0),MATCH(orders!L$1,products!$A$1:$G$1,0))</f>
        <v>5.97</v>
      </c>
      <c r="M298" s="5">
        <f t="shared" si="13"/>
        <v>35.82</v>
      </c>
      <c r="N298" t="str">
        <f t="shared" si="12"/>
        <v>Robusta</v>
      </c>
      <c r="O298" t="str">
        <f t="shared" si="14"/>
        <v>Medium</v>
      </c>
      <c r="P298" t="str">
        <f>_xlfn.XLOOKUP(Table1[[#This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 MATCH(orders!$D299,products!$A$1:$A$49,0),MATCH(orders!I$1,products!$A$1:$G$1,0))</f>
        <v>Rob</v>
      </c>
      <c r="J299" t="str">
        <f>INDEX(products!$A$1:$G$49, MATCH(orders!$D299,products!$A$1:$A$49,0),MATCH(orders!J$1,products!$A$1:$G$1,0))</f>
        <v>D</v>
      </c>
      <c r="K299" s="4">
        <f>INDEX(products!$A$1:$G$49, MATCH(orders!$D299,products!$A$1:$A$49,0),MATCH(orders!K$1,products!$A$1:$G$1,0))</f>
        <v>0.5</v>
      </c>
      <c r="L299" s="5">
        <f>INDEX(products!$A$1:$G$49, MATCH(orders!$D299,products!$A$1:$A$49,0),MATCH(orders!L$1,products!$A$1:$G$1,0))</f>
        <v>5.3699999999999992</v>
      </c>
      <c r="M299" s="5">
        <f t="shared" si="13"/>
        <v>16.11</v>
      </c>
      <c r="N299" t="str">
        <f t="shared" si="12"/>
        <v>Robusta</v>
      </c>
      <c r="O299" t="str">
        <f t="shared" si="14"/>
        <v>Dark</v>
      </c>
      <c r="P299" t="str">
        <f>_xlfn.XLOOKUP(Table1[[#This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 MATCH(orders!$D300,products!$A$1:$A$49,0),MATCH(orders!I$1,products!$A$1:$G$1,0))</f>
        <v>Exc</v>
      </c>
      <c r="J300" t="str">
        <f>INDEX(products!$A$1:$G$49, MATCH(orders!$D300,products!$A$1:$A$49,0),MATCH(orders!J$1,products!$A$1:$G$1,0))</f>
        <v>L</v>
      </c>
      <c r="K300" s="4">
        <f>INDEX(products!$A$1:$G$49, MATCH(orders!$D300,products!$A$1:$A$49,0),MATCH(orders!K$1,products!$A$1:$G$1,0))</f>
        <v>0.2</v>
      </c>
      <c r="L300" s="5">
        <f>INDEX(products!$A$1:$G$49, MATCH(orders!$D300,products!$A$1:$A$49,0),MATCH(orders!L$1,products!$A$1:$G$1,0))</f>
        <v>4.4550000000000001</v>
      </c>
      <c r="M300" s="5">
        <f t="shared" si="13"/>
        <v>26.73</v>
      </c>
      <c r="N300" t="str">
        <f t="shared" si="12"/>
        <v>Excelsa</v>
      </c>
      <c r="O300" t="str">
        <f t="shared" si="14"/>
        <v>Light</v>
      </c>
      <c r="P300" t="str">
        <f>_xlfn.XLOOKUP(Table1[[#This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 MATCH(orders!$D301,products!$A$1:$A$49,0),MATCH(orders!I$1,products!$A$1:$G$1,0))</f>
        <v>Exc</v>
      </c>
      <c r="J301" t="str">
        <f>INDEX(products!$A$1:$G$49, MATCH(orders!$D301,products!$A$1:$A$49,0),MATCH(orders!J$1,products!$A$1:$G$1,0))</f>
        <v>L</v>
      </c>
      <c r="K301" s="4">
        <f>INDEX(products!$A$1:$G$49, MATCH(orders!$D301,products!$A$1:$A$49,0),MATCH(orders!K$1,products!$A$1:$G$1,0))</f>
        <v>2.5</v>
      </c>
      <c r="L301" s="5">
        <f>INDEX(products!$A$1:$G$49, MATCH(orders!$D301,products!$A$1:$A$49,0),MATCH(orders!L$1,products!$A$1:$G$1,0))</f>
        <v>34.154999999999994</v>
      </c>
      <c r="M301" s="5">
        <f t="shared" si="13"/>
        <v>204.92999999999995</v>
      </c>
      <c r="N301" t="str">
        <f t="shared" si="12"/>
        <v>Excelsa</v>
      </c>
      <c r="O301" t="str">
        <f t="shared" si="14"/>
        <v>Light</v>
      </c>
      <c r="P301" t="str">
        <f>_xlfn.XLOOKUP(Table1[[#This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 MATCH(orders!$D302,products!$A$1:$A$49,0),MATCH(orders!I$1,products!$A$1:$G$1,0))</f>
        <v>Ara</v>
      </c>
      <c r="J302" t="str">
        <f>INDEX(products!$A$1:$G$49, MATCH(orders!$D302,products!$A$1:$A$49,0),MATCH(orders!J$1,products!$A$1:$G$1,0))</f>
        <v>L</v>
      </c>
      <c r="K302" s="4">
        <f>INDEX(products!$A$1:$G$49, MATCH(orders!$D302,products!$A$1:$A$49,0),MATCH(orders!K$1,products!$A$1:$G$1,0))</f>
        <v>1</v>
      </c>
      <c r="L302" s="5">
        <f>INDEX(products!$A$1:$G$49, MATCH(orders!$D302,products!$A$1:$A$49,0),MATCH(orders!L$1,products!$A$1:$G$1,0))</f>
        <v>12.95</v>
      </c>
      <c r="M302" s="5">
        <f t="shared" si="13"/>
        <v>38.849999999999994</v>
      </c>
      <c r="N302" t="str">
        <f t="shared" si="12"/>
        <v>Arabica</v>
      </c>
      <c r="O302" t="str">
        <f t="shared" si="14"/>
        <v>Light</v>
      </c>
      <c r="P302" t="str">
        <f>_xlfn.XLOOKUP(Table1[[#This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 MATCH(orders!$D303,products!$A$1:$A$49,0),MATCH(orders!I$1,products!$A$1:$G$1,0))</f>
        <v>Lib</v>
      </c>
      <c r="J303" t="str">
        <f>INDEX(products!$A$1:$G$49, MATCH(orders!$D303,products!$A$1:$A$49,0),MATCH(orders!J$1,products!$A$1:$G$1,0))</f>
        <v>D</v>
      </c>
      <c r="K303" s="4">
        <f>INDEX(products!$A$1:$G$49, MATCH(orders!$D303,products!$A$1:$A$49,0),MATCH(orders!K$1,products!$A$1:$G$1,0))</f>
        <v>0.2</v>
      </c>
      <c r="L303" s="5">
        <f>INDEX(products!$A$1:$G$49, MATCH(orders!$D303,products!$A$1:$A$49,0),MATCH(orders!L$1,products!$A$1:$G$1,0))</f>
        <v>3.8849999999999998</v>
      </c>
      <c r="M303" s="5">
        <f t="shared" si="13"/>
        <v>15.54</v>
      </c>
      <c r="N303" t="str">
        <f t="shared" si="12"/>
        <v>Liberica</v>
      </c>
      <c r="O303" t="str">
        <f t="shared" si="14"/>
        <v>Dark</v>
      </c>
      <c r="P303" t="str">
        <f>_xlfn.XLOOKUP(Table1[[#This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 MATCH(orders!$D304,products!$A$1:$A$49,0),MATCH(orders!I$1,products!$A$1:$G$1,0))</f>
        <v>Ara</v>
      </c>
      <c r="J304" t="str">
        <f>INDEX(products!$A$1:$G$49, MATCH(orders!$D304,products!$A$1:$A$49,0),MATCH(orders!J$1,products!$A$1:$G$1,0))</f>
        <v>M</v>
      </c>
      <c r="K304" s="4">
        <f>INDEX(products!$A$1:$G$49, MATCH(orders!$D304,products!$A$1:$A$49,0),MATCH(orders!K$1,products!$A$1:$G$1,0))</f>
        <v>0.5</v>
      </c>
      <c r="L304" s="5">
        <f>INDEX(products!$A$1:$G$49, MATCH(orders!$D304,products!$A$1:$A$49,0),MATCH(orders!L$1,products!$A$1:$G$1,0))</f>
        <v>6.75</v>
      </c>
      <c r="M304" s="5">
        <f t="shared" si="13"/>
        <v>6.75</v>
      </c>
      <c r="N304" t="str">
        <f t="shared" si="12"/>
        <v>Arabica</v>
      </c>
      <c r="O304" t="str">
        <f t="shared" si="14"/>
        <v>Medium</v>
      </c>
      <c r="P304" t="str">
        <f>_xlfn.XLOOKUP(Table1[[#This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 MATCH(orders!$D305,products!$A$1:$A$49,0),MATCH(orders!I$1,products!$A$1:$G$1,0))</f>
        <v>Exc</v>
      </c>
      <c r="J305" t="str">
        <f>INDEX(products!$A$1:$G$49, MATCH(orders!$D305,products!$A$1:$A$49,0),MATCH(orders!J$1,products!$A$1:$G$1,0))</f>
        <v>D</v>
      </c>
      <c r="K305" s="4">
        <f>INDEX(products!$A$1:$G$49, MATCH(orders!$D305,products!$A$1:$A$49,0),MATCH(orders!K$1,products!$A$1:$G$1,0))</f>
        <v>2.5</v>
      </c>
      <c r="L305" s="5">
        <f>INDEX(products!$A$1:$G$49, MATCH(orders!$D305,products!$A$1:$A$49,0),MATCH(orders!L$1,products!$A$1:$G$1,0))</f>
        <v>27.945</v>
      </c>
      <c r="M305" s="5">
        <f t="shared" si="13"/>
        <v>111.78</v>
      </c>
      <c r="N305" t="str">
        <f t="shared" si="12"/>
        <v>Excelsa</v>
      </c>
      <c r="O305" t="str">
        <f t="shared" si="14"/>
        <v>Dark</v>
      </c>
      <c r="P305" t="str">
        <f>_xlfn.XLOOKUP(Table1[[#This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 MATCH(orders!$D306,products!$A$1:$A$49,0),MATCH(orders!I$1,products!$A$1:$G$1,0))</f>
        <v>Ara</v>
      </c>
      <c r="J306" t="str">
        <f>INDEX(products!$A$1:$G$49, MATCH(orders!$D306,products!$A$1:$A$49,0),MATCH(orders!J$1,products!$A$1:$G$1,0))</f>
        <v>L</v>
      </c>
      <c r="K306" s="4">
        <f>INDEX(products!$A$1:$G$49, MATCH(orders!$D306,products!$A$1:$A$49,0),MATCH(orders!K$1,products!$A$1:$G$1,0))</f>
        <v>0.2</v>
      </c>
      <c r="L306" s="5">
        <f>INDEX(products!$A$1:$G$49, MATCH(orders!$D306,products!$A$1:$A$49,0),MATCH(orders!L$1,products!$A$1:$G$1,0))</f>
        <v>3.8849999999999998</v>
      </c>
      <c r="M306" s="5">
        <f t="shared" si="13"/>
        <v>3.8849999999999998</v>
      </c>
      <c r="N306" t="str">
        <f t="shared" si="12"/>
        <v>Arabica</v>
      </c>
      <c r="O306" t="str">
        <f t="shared" si="14"/>
        <v>Light</v>
      </c>
      <c r="P306" t="str">
        <f>_xlfn.XLOOKUP(Table1[[#This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 MATCH(orders!$D307,products!$A$1:$A$49,0),MATCH(orders!I$1,products!$A$1:$G$1,0))</f>
        <v>Lib</v>
      </c>
      <c r="J307" t="str">
        <f>INDEX(products!$A$1:$G$49, MATCH(orders!$D307,products!$A$1:$A$49,0),MATCH(orders!J$1,products!$A$1:$G$1,0))</f>
        <v>M</v>
      </c>
      <c r="K307" s="4">
        <f>INDEX(products!$A$1:$G$49, MATCH(orders!$D307,products!$A$1:$A$49,0),MATCH(orders!K$1,products!$A$1:$G$1,0))</f>
        <v>0.2</v>
      </c>
      <c r="L307" s="5">
        <f>INDEX(products!$A$1:$G$49, MATCH(orders!$D307,products!$A$1:$A$49,0),MATCH(orders!L$1,products!$A$1:$G$1,0))</f>
        <v>4.3650000000000002</v>
      </c>
      <c r="M307" s="5">
        <f t="shared" si="13"/>
        <v>21.825000000000003</v>
      </c>
      <c r="N307" t="str">
        <f t="shared" si="12"/>
        <v>Liberica</v>
      </c>
      <c r="O307" t="str">
        <f t="shared" si="14"/>
        <v>Medium</v>
      </c>
      <c r="P307" t="str">
        <f>_xlfn.XLOOKUP(Table1[[#This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 MATCH(orders!$D308,products!$A$1:$A$49,0),MATCH(orders!I$1,products!$A$1:$G$1,0))</f>
        <v>Rob</v>
      </c>
      <c r="J308" t="str">
        <f>INDEX(products!$A$1:$G$49, MATCH(orders!$D308,products!$A$1:$A$49,0),MATCH(orders!J$1,products!$A$1:$G$1,0))</f>
        <v>M</v>
      </c>
      <c r="K308" s="4">
        <f>INDEX(products!$A$1:$G$49, MATCH(orders!$D308,products!$A$1:$A$49,0),MATCH(orders!K$1,products!$A$1:$G$1,0))</f>
        <v>0.2</v>
      </c>
      <c r="L308" s="5">
        <f>INDEX(products!$A$1:$G$49, MATCH(orders!$D308,products!$A$1:$A$49,0),MATCH(orders!L$1,products!$A$1:$G$1,0))</f>
        <v>2.9849999999999999</v>
      </c>
      <c r="M308" s="5">
        <f t="shared" si="13"/>
        <v>14.924999999999999</v>
      </c>
      <c r="N308" t="str">
        <f t="shared" si="12"/>
        <v>Robusta</v>
      </c>
      <c r="O308" t="str">
        <f t="shared" si="14"/>
        <v>Medium</v>
      </c>
      <c r="P308" t="str">
        <f>_xlfn.XLOOKUP(Table1[[#This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 MATCH(orders!$D309,products!$A$1:$A$49,0),MATCH(orders!I$1,products!$A$1:$G$1,0))</f>
        <v>Ara</v>
      </c>
      <c r="J309" t="str">
        <f>INDEX(products!$A$1:$G$49, MATCH(orders!$D309,products!$A$1:$A$49,0),MATCH(orders!J$1,products!$A$1:$G$1,0))</f>
        <v>M</v>
      </c>
      <c r="K309" s="4">
        <f>INDEX(products!$A$1:$G$49, MATCH(orders!$D309,products!$A$1:$A$49,0),MATCH(orders!K$1,products!$A$1:$G$1,0))</f>
        <v>1</v>
      </c>
      <c r="L309" s="5">
        <f>INDEX(products!$A$1:$G$49, MATCH(orders!$D309,products!$A$1:$A$49,0),MATCH(orders!L$1,products!$A$1:$G$1,0))</f>
        <v>11.25</v>
      </c>
      <c r="M309" s="5">
        <f t="shared" si="13"/>
        <v>33.75</v>
      </c>
      <c r="N309" t="str">
        <f t="shared" si="12"/>
        <v>Arabica</v>
      </c>
      <c r="O309" t="str">
        <f t="shared" si="14"/>
        <v>Medium</v>
      </c>
      <c r="P309" t="str">
        <f>_xlfn.XLOOKUP(Table1[[#This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 MATCH(orders!$D310,products!$A$1:$A$49,0),MATCH(orders!I$1,products!$A$1:$G$1,0))</f>
        <v>Ara</v>
      </c>
      <c r="J310" t="str">
        <f>INDEX(products!$A$1:$G$49, MATCH(orders!$D310,products!$A$1:$A$49,0),MATCH(orders!J$1,products!$A$1:$G$1,0))</f>
        <v>M</v>
      </c>
      <c r="K310" s="4">
        <f>INDEX(products!$A$1:$G$49, MATCH(orders!$D310,products!$A$1:$A$49,0),MATCH(orders!K$1,products!$A$1:$G$1,0))</f>
        <v>1</v>
      </c>
      <c r="L310" s="5">
        <f>INDEX(products!$A$1:$G$49, MATCH(orders!$D310,products!$A$1:$A$49,0),MATCH(orders!L$1,products!$A$1:$G$1,0))</f>
        <v>11.25</v>
      </c>
      <c r="M310" s="5">
        <f t="shared" si="13"/>
        <v>33.75</v>
      </c>
      <c r="N310" t="str">
        <f t="shared" si="12"/>
        <v>Arabica</v>
      </c>
      <c r="O310" t="str">
        <f t="shared" si="14"/>
        <v>Medium</v>
      </c>
      <c r="P310" t="str">
        <f>_xlfn.XLOOKUP(Table1[[#This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 MATCH(orders!$D311,products!$A$1:$A$49,0),MATCH(orders!I$1,products!$A$1:$G$1,0))</f>
        <v>Lib</v>
      </c>
      <c r="J311" t="str">
        <f>INDEX(products!$A$1:$G$49, MATCH(orders!$D311,products!$A$1:$A$49,0),MATCH(orders!J$1,products!$A$1:$G$1,0))</f>
        <v>M</v>
      </c>
      <c r="K311" s="4">
        <f>INDEX(products!$A$1:$G$49, MATCH(orders!$D311,products!$A$1:$A$49,0),MATCH(orders!K$1,products!$A$1:$G$1,0))</f>
        <v>0.2</v>
      </c>
      <c r="L311" s="5">
        <f>INDEX(products!$A$1:$G$49, MATCH(orders!$D311,products!$A$1:$A$49,0),MATCH(orders!L$1,products!$A$1:$G$1,0))</f>
        <v>4.3650000000000002</v>
      </c>
      <c r="M311" s="5">
        <f t="shared" si="13"/>
        <v>26.19</v>
      </c>
      <c r="N311" t="str">
        <f t="shared" si="12"/>
        <v>Liberica</v>
      </c>
      <c r="O311" t="str">
        <f t="shared" si="14"/>
        <v>Medium</v>
      </c>
      <c r="P311" t="str">
        <f>_xlfn.XLOOKUP(Table1[[#This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 MATCH(orders!$D312,products!$A$1:$A$49,0),MATCH(orders!I$1,products!$A$1:$G$1,0))</f>
        <v>Exc</v>
      </c>
      <c r="J312" t="str">
        <f>INDEX(products!$A$1:$G$49, MATCH(orders!$D312,products!$A$1:$A$49,0),MATCH(orders!J$1,products!$A$1:$G$1,0))</f>
        <v>L</v>
      </c>
      <c r="K312" s="4">
        <f>INDEX(products!$A$1:$G$49, MATCH(orders!$D312,products!$A$1:$A$49,0),MATCH(orders!K$1,products!$A$1:$G$1,0))</f>
        <v>1</v>
      </c>
      <c r="L312" s="5">
        <f>INDEX(products!$A$1:$G$49, MATCH(orders!$D312,products!$A$1:$A$49,0),MATCH(orders!L$1,products!$A$1:$G$1,0))</f>
        <v>14.85</v>
      </c>
      <c r="M312" s="5">
        <f t="shared" si="13"/>
        <v>14.85</v>
      </c>
      <c r="N312" t="str">
        <f t="shared" si="12"/>
        <v>Excelsa</v>
      </c>
      <c r="O312" t="str">
        <f t="shared" si="14"/>
        <v>Light</v>
      </c>
      <c r="P312" t="str">
        <f>_xlfn.XLOOKUP(Table1[[#This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 MATCH(orders!$D313,products!$A$1:$A$49,0),MATCH(orders!I$1,products!$A$1:$G$1,0))</f>
        <v>Exc</v>
      </c>
      <c r="J313" t="str">
        <f>INDEX(products!$A$1:$G$49, MATCH(orders!$D313,products!$A$1:$A$49,0),MATCH(orders!J$1,products!$A$1:$G$1,0))</f>
        <v>M</v>
      </c>
      <c r="K313" s="4">
        <f>INDEX(products!$A$1:$G$49, MATCH(orders!$D313,products!$A$1:$A$49,0),MATCH(orders!K$1,products!$A$1:$G$1,0))</f>
        <v>2.5</v>
      </c>
      <c r="L313" s="5">
        <f>INDEX(products!$A$1:$G$49, MATCH(orders!$D313,products!$A$1:$A$49,0),MATCH(orders!L$1,products!$A$1:$G$1,0))</f>
        <v>31.624999999999996</v>
      </c>
      <c r="M313" s="5">
        <f t="shared" si="13"/>
        <v>189.74999999999997</v>
      </c>
      <c r="N313" t="str">
        <f t="shared" si="12"/>
        <v>Excelsa</v>
      </c>
      <c r="O313" t="str">
        <f t="shared" si="14"/>
        <v>Medium</v>
      </c>
      <c r="P313" t="str">
        <f>_xlfn.XLOOKUP(Table1[[#This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 MATCH(orders!$D314,products!$A$1:$A$49,0),MATCH(orders!I$1,products!$A$1:$G$1,0))</f>
        <v>Rob</v>
      </c>
      <c r="J314" t="str">
        <f>INDEX(products!$A$1:$G$49, MATCH(orders!$D314,products!$A$1:$A$49,0),MATCH(orders!J$1,products!$A$1:$G$1,0))</f>
        <v>M</v>
      </c>
      <c r="K314" s="4">
        <f>INDEX(products!$A$1:$G$49, MATCH(orders!$D314,products!$A$1:$A$49,0),MATCH(orders!K$1,products!$A$1:$G$1,0))</f>
        <v>0.5</v>
      </c>
      <c r="L314" s="5">
        <f>INDEX(products!$A$1:$G$49, MATCH(orders!$D314,products!$A$1:$A$49,0),MATCH(orders!L$1,products!$A$1:$G$1,0))</f>
        <v>5.97</v>
      </c>
      <c r="M314" s="5">
        <f t="shared" si="13"/>
        <v>5.97</v>
      </c>
      <c r="N314" t="str">
        <f t="shared" si="12"/>
        <v>Robusta</v>
      </c>
      <c r="O314" t="str">
        <f t="shared" si="14"/>
        <v>Medium</v>
      </c>
      <c r="P314" t="str">
        <f>_xlfn.XLOOKUP(Table1[[#This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 MATCH(orders!$D315,products!$A$1:$A$49,0),MATCH(orders!I$1,products!$A$1:$G$1,0))</f>
        <v>Rob</v>
      </c>
      <c r="J315" t="str">
        <f>INDEX(products!$A$1:$G$49, MATCH(orders!$D315,products!$A$1:$A$49,0),MATCH(orders!J$1,products!$A$1:$G$1,0))</f>
        <v>M</v>
      </c>
      <c r="K315" s="4">
        <f>INDEX(products!$A$1:$G$49, MATCH(orders!$D315,products!$A$1:$A$49,0),MATCH(orders!K$1,products!$A$1:$G$1,0))</f>
        <v>1</v>
      </c>
      <c r="L315" s="5">
        <f>INDEX(products!$A$1:$G$49, MATCH(orders!$D315,products!$A$1:$A$49,0),MATCH(orders!L$1,products!$A$1:$G$1,0))</f>
        <v>9.9499999999999993</v>
      </c>
      <c r="M315" s="5">
        <f t="shared" si="13"/>
        <v>29.849999999999998</v>
      </c>
      <c r="N315" t="str">
        <f t="shared" si="12"/>
        <v>Robusta</v>
      </c>
      <c r="O315" t="str">
        <f t="shared" si="14"/>
        <v>Medium</v>
      </c>
      <c r="P315" t="str">
        <f>_xlfn.XLOOKUP(Table1[[#This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 MATCH(orders!$D316,products!$A$1:$A$49,0),MATCH(orders!I$1,products!$A$1:$G$1,0))</f>
        <v>Rob</v>
      </c>
      <c r="J316" t="str">
        <f>INDEX(products!$A$1:$G$49, MATCH(orders!$D316,products!$A$1:$A$49,0),MATCH(orders!J$1,products!$A$1:$G$1,0))</f>
        <v>D</v>
      </c>
      <c r="K316" s="4">
        <f>INDEX(products!$A$1:$G$49, MATCH(orders!$D316,products!$A$1:$A$49,0),MATCH(orders!K$1,products!$A$1:$G$1,0))</f>
        <v>1</v>
      </c>
      <c r="L316" s="5">
        <f>INDEX(products!$A$1:$G$49, MATCH(orders!$D316,products!$A$1:$A$49,0),MATCH(orders!L$1,products!$A$1:$G$1,0))</f>
        <v>8.9499999999999993</v>
      </c>
      <c r="M316" s="5">
        <f t="shared" si="13"/>
        <v>44.75</v>
      </c>
      <c r="N316" t="str">
        <f t="shared" si="12"/>
        <v>Robusta</v>
      </c>
      <c r="O316" t="str">
        <f t="shared" si="14"/>
        <v>Dark</v>
      </c>
      <c r="P316" t="str">
        <f>_xlfn.XLOOKUP(Table1[[#This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 MATCH(orders!$D317,products!$A$1:$A$49,0),MATCH(orders!I$1,products!$A$1:$G$1,0))</f>
        <v>Exc</v>
      </c>
      <c r="J317" t="str">
        <f>INDEX(products!$A$1:$G$49, MATCH(orders!$D317,products!$A$1:$A$49,0),MATCH(orders!J$1,products!$A$1:$G$1,0))</f>
        <v>L</v>
      </c>
      <c r="K317" s="4">
        <f>INDEX(products!$A$1:$G$49, MATCH(orders!$D317,products!$A$1:$A$49,0),MATCH(orders!K$1,products!$A$1:$G$1,0))</f>
        <v>2.5</v>
      </c>
      <c r="L317" s="5">
        <f>INDEX(products!$A$1:$G$49, MATCH(orders!$D317,products!$A$1:$A$49,0),MATCH(orders!L$1,products!$A$1:$G$1,0))</f>
        <v>34.154999999999994</v>
      </c>
      <c r="M317" s="5">
        <f t="shared" si="13"/>
        <v>34.154999999999994</v>
      </c>
      <c r="N317" t="str">
        <f t="shared" si="12"/>
        <v>Excelsa</v>
      </c>
      <c r="O317" t="str">
        <f t="shared" si="14"/>
        <v>Light</v>
      </c>
      <c r="P317" t="str">
        <f>_xlfn.XLOOKUP(Table1[[#This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 MATCH(orders!$D318,products!$A$1:$A$49,0),MATCH(orders!I$1,products!$A$1:$G$1,0))</f>
        <v>Exc</v>
      </c>
      <c r="J318" t="str">
        <f>INDEX(products!$A$1:$G$49, MATCH(orders!$D318,products!$A$1:$A$49,0),MATCH(orders!J$1,products!$A$1:$G$1,0))</f>
        <v>L</v>
      </c>
      <c r="K318" s="4">
        <f>INDEX(products!$A$1:$G$49, MATCH(orders!$D318,products!$A$1:$A$49,0),MATCH(orders!K$1,products!$A$1:$G$1,0))</f>
        <v>2.5</v>
      </c>
      <c r="L318" s="5">
        <f>INDEX(products!$A$1:$G$49, MATCH(orders!$D318,products!$A$1:$A$49,0),MATCH(orders!L$1,products!$A$1:$G$1,0))</f>
        <v>34.154999999999994</v>
      </c>
      <c r="M318" s="5">
        <f t="shared" si="13"/>
        <v>204.92999999999995</v>
      </c>
      <c r="N318" t="str">
        <f t="shared" si="12"/>
        <v>Excelsa</v>
      </c>
      <c r="O318" t="str">
        <f t="shared" si="14"/>
        <v>Light</v>
      </c>
      <c r="P318" t="str">
        <f>_xlfn.XLOOKUP(Table1[[#This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 MATCH(orders!$D319,products!$A$1:$A$49,0),MATCH(orders!I$1,products!$A$1:$G$1,0))</f>
        <v>Exc</v>
      </c>
      <c r="J319" t="str">
        <f>INDEX(products!$A$1:$G$49, MATCH(orders!$D319,products!$A$1:$A$49,0),MATCH(orders!J$1,products!$A$1:$G$1,0))</f>
        <v>D</v>
      </c>
      <c r="K319" s="4">
        <f>INDEX(products!$A$1:$G$49, MATCH(orders!$D319,products!$A$1:$A$49,0),MATCH(orders!K$1,products!$A$1:$G$1,0))</f>
        <v>0.5</v>
      </c>
      <c r="L319" s="5">
        <f>INDEX(products!$A$1:$G$49, MATCH(orders!$D319,products!$A$1:$A$49,0),MATCH(orders!L$1,products!$A$1:$G$1,0))</f>
        <v>7.29</v>
      </c>
      <c r="M319" s="5">
        <f t="shared" si="13"/>
        <v>21.87</v>
      </c>
      <c r="N319" t="str">
        <f t="shared" si="12"/>
        <v>Excelsa</v>
      </c>
      <c r="O319" t="str">
        <f t="shared" si="14"/>
        <v>Dark</v>
      </c>
      <c r="P319" t="str">
        <f>_xlfn.XLOOKUP(Table1[[#This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 MATCH(orders!$D320,products!$A$1:$A$49,0),MATCH(orders!I$1,products!$A$1:$G$1,0))</f>
        <v>Ara</v>
      </c>
      <c r="J320" t="str">
        <f>INDEX(products!$A$1:$G$49, MATCH(orders!$D320,products!$A$1:$A$49,0),MATCH(orders!J$1,products!$A$1:$G$1,0))</f>
        <v>M</v>
      </c>
      <c r="K320" s="4">
        <f>INDEX(products!$A$1:$G$49, MATCH(orders!$D320,products!$A$1:$A$49,0),MATCH(orders!K$1,products!$A$1:$G$1,0))</f>
        <v>2.5</v>
      </c>
      <c r="L320" s="5">
        <f>INDEX(products!$A$1:$G$49, MATCH(orders!$D320,products!$A$1:$A$49,0),MATCH(orders!L$1,products!$A$1:$G$1,0))</f>
        <v>25.874999999999996</v>
      </c>
      <c r="M320" s="5">
        <f t="shared" si="13"/>
        <v>51.749999999999993</v>
      </c>
      <c r="N320" t="str">
        <f t="shared" si="12"/>
        <v>Arabica</v>
      </c>
      <c r="O320" t="str">
        <f t="shared" si="14"/>
        <v>Medium</v>
      </c>
      <c r="P320" t="str">
        <f>_xlfn.XLOOKUP(Table1[[#This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 MATCH(orders!$D321,products!$A$1:$A$49,0),MATCH(orders!I$1,products!$A$1:$G$1,0))</f>
        <v>Exc</v>
      </c>
      <c r="J321" t="str">
        <f>INDEX(products!$A$1:$G$49, MATCH(orders!$D321,products!$A$1:$A$49,0),MATCH(orders!J$1,products!$A$1:$G$1,0))</f>
        <v>M</v>
      </c>
      <c r="K321" s="4">
        <f>INDEX(products!$A$1:$G$49, MATCH(orders!$D321,products!$A$1:$A$49,0),MATCH(orders!K$1,products!$A$1:$G$1,0))</f>
        <v>0.2</v>
      </c>
      <c r="L321" s="5">
        <f>INDEX(products!$A$1:$G$49, MATCH(orders!$D321,products!$A$1:$A$49,0),MATCH(orders!L$1,products!$A$1:$G$1,0))</f>
        <v>4.125</v>
      </c>
      <c r="M321" s="5">
        <f t="shared" si="13"/>
        <v>8.25</v>
      </c>
      <c r="N321" t="str">
        <f t="shared" si="12"/>
        <v>Excelsa</v>
      </c>
      <c r="O321" t="str">
        <f t="shared" si="14"/>
        <v>Medium</v>
      </c>
      <c r="P321" t="str">
        <f>_xlfn.XLOOKUP(Table1[[#This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 MATCH(orders!$D322,products!$A$1:$A$49,0),MATCH(orders!I$1,products!$A$1:$G$1,0))</f>
        <v>Ara</v>
      </c>
      <c r="J322" t="str">
        <f>INDEX(products!$A$1:$G$49, MATCH(orders!$D322,products!$A$1:$A$49,0),MATCH(orders!J$1,products!$A$1:$G$1,0))</f>
        <v>L</v>
      </c>
      <c r="K322" s="4">
        <f>INDEX(products!$A$1:$G$49, MATCH(orders!$D322,products!$A$1:$A$49,0),MATCH(orders!K$1,products!$A$1:$G$1,0))</f>
        <v>0.2</v>
      </c>
      <c r="L322" s="5">
        <f>INDEX(products!$A$1:$G$49, MATCH(orders!$D322,products!$A$1:$A$49,0),MATCH(orders!L$1,products!$A$1:$G$1,0))</f>
        <v>3.8849999999999998</v>
      </c>
      <c r="M322" s="5">
        <f t="shared" si="13"/>
        <v>19.424999999999997</v>
      </c>
      <c r="N322" t="str">
        <f t="shared" ref="N322:N385" si="15">IF(I322="Rob","Robusta",IF(I322="Exc","Excelsa",IF(I322="Ara","Arabica",IF(I322="Lib","Liberica",""))))</f>
        <v>Arabica</v>
      </c>
      <c r="O322" t="str">
        <f t="shared" si="14"/>
        <v>Light</v>
      </c>
      <c r="P322" t="str">
        <f>_xlfn.XLOOKUP(Table1[[#This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 MATCH(orders!$D323,products!$A$1:$A$49,0),MATCH(orders!I$1,products!$A$1:$G$1,0))</f>
        <v>Ara</v>
      </c>
      <c r="J323" t="str">
        <f>INDEX(products!$A$1:$G$49, MATCH(orders!$D323,products!$A$1:$A$49,0),MATCH(orders!J$1,products!$A$1:$G$1,0))</f>
        <v>M</v>
      </c>
      <c r="K323" s="4">
        <f>INDEX(products!$A$1:$G$49, MATCH(orders!$D323,products!$A$1:$A$49,0),MATCH(orders!K$1,products!$A$1:$G$1,0))</f>
        <v>0.2</v>
      </c>
      <c r="L323" s="5">
        <f>INDEX(products!$A$1:$G$49, MATCH(orders!$D323,products!$A$1:$A$49,0),MATCH(orders!L$1,products!$A$1:$G$1,0))</f>
        <v>3.375</v>
      </c>
      <c r="M323" s="5">
        <f t="shared" ref="M323:M386" si="16">L323*E323</f>
        <v>20.25</v>
      </c>
      <c r="N323" t="str">
        <f t="shared" si="15"/>
        <v>Arabica</v>
      </c>
      <c r="O323" t="str">
        <f t="shared" ref="O323:O386" si="17">IF(J323="M","Medium",IF(J323="L","Light",IF(J323="D","Dark","")))</f>
        <v>Medium</v>
      </c>
      <c r="P323" t="str">
        <f>_xlfn.XLOOKUP(Table1[[#This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 MATCH(orders!$D324,products!$A$1:$A$49,0),MATCH(orders!I$1,products!$A$1:$G$1,0))</f>
        <v>Lib</v>
      </c>
      <c r="J324" t="str">
        <f>INDEX(products!$A$1:$G$49, MATCH(orders!$D324,products!$A$1:$A$49,0),MATCH(orders!J$1,products!$A$1:$G$1,0))</f>
        <v>D</v>
      </c>
      <c r="K324" s="4">
        <f>INDEX(products!$A$1:$G$49, MATCH(orders!$D324,products!$A$1:$A$49,0),MATCH(orders!K$1,products!$A$1:$G$1,0))</f>
        <v>0.5</v>
      </c>
      <c r="L324" s="5">
        <f>INDEX(products!$A$1:$G$49, MATCH(orders!$D324,products!$A$1:$A$49,0),MATCH(orders!L$1,products!$A$1:$G$1,0))</f>
        <v>7.77</v>
      </c>
      <c r="M324" s="5">
        <f t="shared" si="16"/>
        <v>23.31</v>
      </c>
      <c r="N324" t="str">
        <f t="shared" si="15"/>
        <v>Liberica</v>
      </c>
      <c r="O324" t="str">
        <f t="shared" si="17"/>
        <v>Dark</v>
      </c>
      <c r="P324" t="str">
        <f>_xlfn.XLOOKUP(Table1[[#This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 MATCH(orders!$D325,products!$A$1:$A$49,0),MATCH(orders!I$1,products!$A$1:$G$1,0))</f>
        <v>Exc</v>
      </c>
      <c r="J325" t="str">
        <f>INDEX(products!$A$1:$G$49, MATCH(orders!$D325,products!$A$1:$A$49,0),MATCH(orders!J$1,products!$A$1:$G$1,0))</f>
        <v>D</v>
      </c>
      <c r="K325" s="4">
        <f>INDEX(products!$A$1:$G$49, MATCH(orders!$D325,products!$A$1:$A$49,0),MATCH(orders!K$1,products!$A$1:$G$1,0))</f>
        <v>0.2</v>
      </c>
      <c r="L325" s="5">
        <f>INDEX(products!$A$1:$G$49, MATCH(orders!$D325,products!$A$1:$A$49,0),MATCH(orders!L$1,products!$A$1:$G$1,0))</f>
        <v>3.645</v>
      </c>
      <c r="M325" s="5">
        <f t="shared" si="16"/>
        <v>18.225000000000001</v>
      </c>
      <c r="N325" t="str">
        <f t="shared" si="15"/>
        <v>Excelsa</v>
      </c>
      <c r="O325" t="str">
        <f t="shared" si="17"/>
        <v>Dark</v>
      </c>
      <c r="P325" t="str">
        <f>_xlfn.XLOOKUP(Table1[[#This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 MATCH(orders!$D326,products!$A$1:$A$49,0),MATCH(orders!I$1,products!$A$1:$G$1,0))</f>
        <v>Exc</v>
      </c>
      <c r="J326" t="str">
        <f>INDEX(products!$A$1:$G$49, MATCH(orders!$D326,products!$A$1:$A$49,0),MATCH(orders!J$1,products!$A$1:$G$1,0))</f>
        <v>M</v>
      </c>
      <c r="K326" s="4">
        <f>INDEX(products!$A$1:$G$49, MATCH(orders!$D326,products!$A$1:$A$49,0),MATCH(orders!K$1,products!$A$1:$G$1,0))</f>
        <v>1</v>
      </c>
      <c r="L326" s="5">
        <f>INDEX(products!$A$1:$G$49, MATCH(orders!$D326,products!$A$1:$A$49,0),MATCH(orders!L$1,products!$A$1:$G$1,0))</f>
        <v>13.75</v>
      </c>
      <c r="M326" s="5">
        <f t="shared" si="16"/>
        <v>13.75</v>
      </c>
      <c r="N326" t="str">
        <f t="shared" si="15"/>
        <v>Excelsa</v>
      </c>
      <c r="O326" t="str">
        <f t="shared" si="17"/>
        <v>Medium</v>
      </c>
      <c r="P326" t="str">
        <f>_xlfn.XLOOKUP(Table1[[#This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 MATCH(orders!$D327,products!$A$1:$A$49,0),MATCH(orders!I$1,products!$A$1:$G$1,0))</f>
        <v>Ara</v>
      </c>
      <c r="J327" t="str">
        <f>INDEX(products!$A$1:$G$49, MATCH(orders!$D327,products!$A$1:$A$49,0),MATCH(orders!J$1,products!$A$1:$G$1,0))</f>
        <v>L</v>
      </c>
      <c r="K327" s="4">
        <f>INDEX(products!$A$1:$G$49, MATCH(orders!$D327,products!$A$1:$A$49,0),MATCH(orders!K$1,products!$A$1:$G$1,0))</f>
        <v>2.5</v>
      </c>
      <c r="L327" s="5">
        <f>INDEX(products!$A$1:$G$49, MATCH(orders!$D327,products!$A$1:$A$49,0),MATCH(orders!L$1,products!$A$1:$G$1,0))</f>
        <v>29.784999999999997</v>
      </c>
      <c r="M327" s="5">
        <f t="shared" si="16"/>
        <v>29.784999999999997</v>
      </c>
      <c r="N327" t="str">
        <f t="shared" si="15"/>
        <v>Arabica</v>
      </c>
      <c r="O327" t="str">
        <f t="shared" si="17"/>
        <v>Light</v>
      </c>
      <c r="P327" t="str">
        <f>_xlfn.XLOOKUP(Table1[[#This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 MATCH(orders!$D328,products!$A$1:$A$49,0),MATCH(orders!I$1,products!$A$1:$G$1,0))</f>
        <v>Rob</v>
      </c>
      <c r="J328" t="str">
        <f>INDEX(products!$A$1:$G$49, MATCH(orders!$D328,products!$A$1:$A$49,0),MATCH(orders!J$1,products!$A$1:$G$1,0))</f>
        <v>D</v>
      </c>
      <c r="K328" s="4">
        <f>INDEX(products!$A$1:$G$49, MATCH(orders!$D328,products!$A$1:$A$49,0),MATCH(orders!K$1,products!$A$1:$G$1,0))</f>
        <v>1</v>
      </c>
      <c r="L328" s="5">
        <f>INDEX(products!$A$1:$G$49, MATCH(orders!$D328,products!$A$1:$A$49,0),MATCH(orders!L$1,products!$A$1:$G$1,0))</f>
        <v>8.9499999999999993</v>
      </c>
      <c r="M328" s="5">
        <f t="shared" si="16"/>
        <v>44.75</v>
      </c>
      <c r="N328" t="str">
        <f t="shared" si="15"/>
        <v>Robusta</v>
      </c>
      <c r="O328" t="str">
        <f t="shared" si="17"/>
        <v>Dark</v>
      </c>
      <c r="P328" t="str">
        <f>_xlfn.XLOOKUP(Table1[[#This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 MATCH(orders!$D329,products!$A$1:$A$49,0),MATCH(orders!I$1,products!$A$1:$G$1,0))</f>
        <v>Rob</v>
      </c>
      <c r="J329" t="str">
        <f>INDEX(products!$A$1:$G$49, MATCH(orders!$D329,products!$A$1:$A$49,0),MATCH(orders!J$1,products!$A$1:$G$1,0))</f>
        <v>D</v>
      </c>
      <c r="K329" s="4">
        <f>INDEX(products!$A$1:$G$49, MATCH(orders!$D329,products!$A$1:$A$49,0),MATCH(orders!K$1,products!$A$1:$G$1,0))</f>
        <v>1</v>
      </c>
      <c r="L329" s="5">
        <f>INDEX(products!$A$1:$G$49, MATCH(orders!$D329,products!$A$1:$A$49,0),MATCH(orders!L$1,products!$A$1:$G$1,0))</f>
        <v>8.9499999999999993</v>
      </c>
      <c r="M329" s="5">
        <f t="shared" si="16"/>
        <v>44.75</v>
      </c>
      <c r="N329" t="str">
        <f t="shared" si="15"/>
        <v>Robusta</v>
      </c>
      <c r="O329" t="str">
        <f t="shared" si="17"/>
        <v>Dark</v>
      </c>
      <c r="P329" t="str">
        <f>_xlfn.XLOOKUP(Table1[[#This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 MATCH(orders!$D330,products!$A$1:$A$49,0),MATCH(orders!I$1,products!$A$1:$G$1,0))</f>
        <v>Lib</v>
      </c>
      <c r="J330" t="str">
        <f>INDEX(products!$A$1:$G$49, MATCH(orders!$D330,products!$A$1:$A$49,0),MATCH(orders!J$1,products!$A$1:$G$1,0))</f>
        <v>L</v>
      </c>
      <c r="K330" s="4">
        <f>INDEX(products!$A$1:$G$49, MATCH(orders!$D330,products!$A$1:$A$49,0),MATCH(orders!K$1,products!$A$1:$G$1,0))</f>
        <v>0.5</v>
      </c>
      <c r="L330" s="5">
        <f>INDEX(products!$A$1:$G$49, MATCH(orders!$D330,products!$A$1:$A$49,0),MATCH(orders!L$1,products!$A$1:$G$1,0))</f>
        <v>9.51</v>
      </c>
      <c r="M330" s="5">
        <f t="shared" si="16"/>
        <v>38.04</v>
      </c>
      <c r="N330" t="str">
        <f t="shared" si="15"/>
        <v>Liberica</v>
      </c>
      <c r="O330" t="str">
        <f t="shared" si="17"/>
        <v>Light</v>
      </c>
      <c r="P330" t="str">
        <f>_xlfn.XLOOKUP(Table1[[#This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 MATCH(orders!$D331,products!$A$1:$A$49,0),MATCH(orders!I$1,products!$A$1:$G$1,0))</f>
        <v>Rob</v>
      </c>
      <c r="J331" t="str">
        <f>INDEX(products!$A$1:$G$49, MATCH(orders!$D331,products!$A$1:$A$49,0),MATCH(orders!J$1,products!$A$1:$G$1,0))</f>
        <v>D</v>
      </c>
      <c r="K331" s="4">
        <f>INDEX(products!$A$1:$G$49, MATCH(orders!$D331,products!$A$1:$A$49,0),MATCH(orders!K$1,products!$A$1:$G$1,0))</f>
        <v>0.5</v>
      </c>
      <c r="L331" s="5">
        <f>INDEX(products!$A$1:$G$49, MATCH(orders!$D331,products!$A$1:$A$49,0),MATCH(orders!L$1,products!$A$1:$G$1,0))</f>
        <v>5.3699999999999992</v>
      </c>
      <c r="M331" s="5">
        <f t="shared" si="16"/>
        <v>21.479999999999997</v>
      </c>
      <c r="N331" t="str">
        <f t="shared" si="15"/>
        <v>Robusta</v>
      </c>
      <c r="O331" t="str">
        <f t="shared" si="17"/>
        <v>Dark</v>
      </c>
      <c r="P331" t="str">
        <f>_xlfn.XLOOKUP(Table1[[#This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 MATCH(orders!$D332,products!$A$1:$A$49,0),MATCH(orders!I$1,products!$A$1:$G$1,0))</f>
        <v>Rob</v>
      </c>
      <c r="J332" t="str">
        <f>INDEX(products!$A$1:$G$49, MATCH(orders!$D332,products!$A$1:$A$49,0),MATCH(orders!J$1,products!$A$1:$G$1,0))</f>
        <v>D</v>
      </c>
      <c r="K332" s="4">
        <f>INDEX(products!$A$1:$G$49, MATCH(orders!$D332,products!$A$1:$A$49,0),MATCH(orders!K$1,products!$A$1:$G$1,0))</f>
        <v>0.5</v>
      </c>
      <c r="L332" s="5">
        <f>INDEX(products!$A$1:$G$49, MATCH(orders!$D332,products!$A$1:$A$49,0),MATCH(orders!L$1,products!$A$1:$G$1,0))</f>
        <v>5.3699999999999992</v>
      </c>
      <c r="M332" s="5">
        <f t="shared" si="16"/>
        <v>16.11</v>
      </c>
      <c r="N332" t="str">
        <f t="shared" si="15"/>
        <v>Robusta</v>
      </c>
      <c r="O332" t="str">
        <f t="shared" si="17"/>
        <v>Dark</v>
      </c>
      <c r="P332" t="str">
        <f>_xlfn.XLOOKUP(Table1[[#This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 MATCH(orders!$D333,products!$A$1:$A$49,0),MATCH(orders!I$1,products!$A$1:$G$1,0))</f>
        <v>Rob</v>
      </c>
      <c r="J333" t="str">
        <f>INDEX(products!$A$1:$G$49, MATCH(orders!$D333,products!$A$1:$A$49,0),MATCH(orders!J$1,products!$A$1:$G$1,0))</f>
        <v>M</v>
      </c>
      <c r="K333" s="4">
        <f>INDEX(products!$A$1:$G$49, MATCH(orders!$D333,products!$A$1:$A$49,0),MATCH(orders!K$1,products!$A$1:$G$1,0))</f>
        <v>2.5</v>
      </c>
      <c r="L333" s="5">
        <f>INDEX(products!$A$1:$G$49, MATCH(orders!$D333,products!$A$1:$A$49,0),MATCH(orders!L$1,products!$A$1:$G$1,0))</f>
        <v>22.884999999999998</v>
      </c>
      <c r="M333" s="5">
        <f t="shared" si="16"/>
        <v>22.884999999999998</v>
      </c>
      <c r="N333" t="str">
        <f t="shared" si="15"/>
        <v>Robusta</v>
      </c>
      <c r="O333" t="str">
        <f t="shared" si="17"/>
        <v>Medium</v>
      </c>
      <c r="P333" t="str">
        <f>_xlfn.XLOOKUP(Table1[[#This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 MATCH(orders!$D334,products!$A$1:$A$49,0),MATCH(orders!I$1,products!$A$1:$G$1,0))</f>
        <v>Ara</v>
      </c>
      <c r="J334" t="str">
        <f>INDEX(products!$A$1:$G$49, MATCH(orders!$D334,products!$A$1:$A$49,0),MATCH(orders!J$1,products!$A$1:$G$1,0))</f>
        <v>D</v>
      </c>
      <c r="K334" s="4">
        <f>INDEX(products!$A$1:$G$49, MATCH(orders!$D334,products!$A$1:$A$49,0),MATCH(orders!K$1,products!$A$1:$G$1,0))</f>
        <v>0.5</v>
      </c>
      <c r="L334" s="5">
        <f>INDEX(products!$A$1:$G$49, MATCH(orders!$D334,products!$A$1:$A$49,0),MATCH(orders!L$1,products!$A$1:$G$1,0))</f>
        <v>5.97</v>
      </c>
      <c r="M334" s="5">
        <f t="shared" si="16"/>
        <v>17.91</v>
      </c>
      <c r="N334" t="str">
        <f t="shared" si="15"/>
        <v>Arabica</v>
      </c>
      <c r="O334" t="str">
        <f t="shared" si="17"/>
        <v>Dark</v>
      </c>
      <c r="P334" t="str">
        <f>_xlfn.XLOOKUP(Table1[[#This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 MATCH(orders!$D335,products!$A$1:$A$49,0),MATCH(orders!I$1,products!$A$1:$G$1,0))</f>
        <v>Rob</v>
      </c>
      <c r="J335" t="str">
        <f>INDEX(products!$A$1:$G$49, MATCH(orders!$D335,products!$A$1:$A$49,0),MATCH(orders!J$1,products!$A$1:$G$1,0))</f>
        <v>M</v>
      </c>
      <c r="K335" s="4">
        <f>INDEX(products!$A$1:$G$49, MATCH(orders!$D335,products!$A$1:$A$49,0),MATCH(orders!K$1,products!$A$1:$G$1,0))</f>
        <v>0.5</v>
      </c>
      <c r="L335" s="5">
        <f>INDEX(products!$A$1:$G$49, MATCH(orders!$D335,products!$A$1:$A$49,0),MATCH(orders!L$1,products!$A$1:$G$1,0))</f>
        <v>5.97</v>
      </c>
      <c r="M335" s="5">
        <f t="shared" si="16"/>
        <v>23.88</v>
      </c>
      <c r="N335" t="str">
        <f t="shared" si="15"/>
        <v>Robusta</v>
      </c>
      <c r="O335" t="str">
        <f t="shared" si="17"/>
        <v>Medium</v>
      </c>
      <c r="P335" t="str">
        <f>_xlfn.XLOOKUP(Table1[[#This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 MATCH(orders!$D336,products!$A$1:$A$49,0),MATCH(orders!I$1,products!$A$1:$G$1,0))</f>
        <v>Rob</v>
      </c>
      <c r="J336" t="str">
        <f>INDEX(products!$A$1:$G$49, MATCH(orders!$D336,products!$A$1:$A$49,0),MATCH(orders!J$1,products!$A$1:$G$1,0))</f>
        <v>L</v>
      </c>
      <c r="K336" s="4">
        <f>INDEX(products!$A$1:$G$49, MATCH(orders!$D336,products!$A$1:$A$49,0),MATCH(orders!K$1,products!$A$1:$G$1,0))</f>
        <v>1</v>
      </c>
      <c r="L336" s="5">
        <f>INDEX(products!$A$1:$G$49, MATCH(orders!$D336,products!$A$1:$A$49,0),MATCH(orders!L$1,products!$A$1:$G$1,0))</f>
        <v>11.95</v>
      </c>
      <c r="M336" s="5">
        <f t="shared" si="16"/>
        <v>59.75</v>
      </c>
      <c r="N336" t="str">
        <f t="shared" si="15"/>
        <v>Robusta</v>
      </c>
      <c r="O336" t="str">
        <f t="shared" si="17"/>
        <v>Light</v>
      </c>
      <c r="P336" t="str">
        <f>_xlfn.XLOOKUP(Table1[[#This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 MATCH(orders!$D337,products!$A$1:$A$49,0),MATCH(orders!I$1,products!$A$1:$G$1,0))</f>
        <v>Lib</v>
      </c>
      <c r="J337" t="str">
        <f>INDEX(products!$A$1:$G$49, MATCH(orders!$D337,products!$A$1:$A$49,0),MATCH(orders!J$1,products!$A$1:$G$1,0))</f>
        <v>L</v>
      </c>
      <c r="K337" s="4">
        <f>INDEX(products!$A$1:$G$49, MATCH(orders!$D337,products!$A$1:$A$49,0),MATCH(orders!K$1,products!$A$1:$G$1,0))</f>
        <v>0.2</v>
      </c>
      <c r="L337" s="5">
        <f>INDEX(products!$A$1:$G$49, MATCH(orders!$D337,products!$A$1:$A$49,0),MATCH(orders!L$1,products!$A$1:$G$1,0))</f>
        <v>4.7549999999999999</v>
      </c>
      <c r="M337" s="5">
        <f t="shared" si="16"/>
        <v>28.53</v>
      </c>
      <c r="N337" t="str">
        <f t="shared" si="15"/>
        <v>Liberica</v>
      </c>
      <c r="O337" t="str">
        <f t="shared" si="17"/>
        <v>Light</v>
      </c>
      <c r="P337" t="str">
        <f>_xlfn.XLOOKUP(Table1[[#This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 MATCH(orders!$D338,products!$A$1:$A$49,0),MATCH(orders!I$1,products!$A$1:$G$1,0))</f>
        <v>Ara</v>
      </c>
      <c r="J338" t="str">
        <f>INDEX(products!$A$1:$G$49, MATCH(orders!$D338,products!$A$1:$A$49,0),MATCH(orders!J$1,products!$A$1:$G$1,0))</f>
        <v>M</v>
      </c>
      <c r="K338" s="4">
        <f>INDEX(products!$A$1:$G$49, MATCH(orders!$D338,products!$A$1:$A$49,0),MATCH(orders!K$1,products!$A$1:$G$1,0))</f>
        <v>1</v>
      </c>
      <c r="L338" s="5">
        <f>INDEX(products!$A$1:$G$49, MATCH(orders!$D338,products!$A$1:$A$49,0),MATCH(orders!L$1,products!$A$1:$G$1,0))</f>
        <v>11.25</v>
      </c>
      <c r="M338" s="5">
        <f t="shared" si="16"/>
        <v>45</v>
      </c>
      <c r="N338" t="str">
        <f t="shared" si="15"/>
        <v>Arabica</v>
      </c>
      <c r="O338" t="str">
        <f t="shared" si="17"/>
        <v>Medium</v>
      </c>
      <c r="P338" t="str">
        <f>_xlfn.XLOOKUP(Table1[[#This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 MATCH(orders!$D339,products!$A$1:$A$49,0),MATCH(orders!I$1,products!$A$1:$G$1,0))</f>
        <v>Exc</v>
      </c>
      <c r="J339" t="str">
        <f>INDEX(products!$A$1:$G$49, MATCH(orders!$D339,products!$A$1:$A$49,0),MATCH(orders!J$1,products!$A$1:$G$1,0))</f>
        <v>D</v>
      </c>
      <c r="K339" s="4">
        <f>INDEX(products!$A$1:$G$49, MATCH(orders!$D339,products!$A$1:$A$49,0),MATCH(orders!K$1,products!$A$1:$G$1,0))</f>
        <v>2.5</v>
      </c>
      <c r="L339" s="5">
        <f>INDEX(products!$A$1:$G$49, MATCH(orders!$D339,products!$A$1:$A$49,0),MATCH(orders!L$1,products!$A$1:$G$1,0))</f>
        <v>27.945</v>
      </c>
      <c r="M339" s="5">
        <f t="shared" si="16"/>
        <v>55.89</v>
      </c>
      <c r="N339" t="str">
        <f t="shared" si="15"/>
        <v>Excelsa</v>
      </c>
      <c r="O339" t="str">
        <f t="shared" si="17"/>
        <v>Dark</v>
      </c>
      <c r="P339" t="str">
        <f>_xlfn.XLOOKUP(Table1[[#This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 MATCH(orders!$D340,products!$A$1:$A$49,0),MATCH(orders!I$1,products!$A$1:$G$1,0))</f>
        <v>Exc</v>
      </c>
      <c r="J340" t="str">
        <f>INDEX(products!$A$1:$G$49, MATCH(orders!$D340,products!$A$1:$A$49,0),MATCH(orders!J$1,products!$A$1:$G$1,0))</f>
        <v>L</v>
      </c>
      <c r="K340" s="4">
        <f>INDEX(products!$A$1:$G$49, MATCH(orders!$D340,products!$A$1:$A$49,0),MATCH(orders!K$1,products!$A$1:$G$1,0))</f>
        <v>1</v>
      </c>
      <c r="L340" s="5">
        <f>INDEX(products!$A$1:$G$49, MATCH(orders!$D340,products!$A$1:$A$49,0),MATCH(orders!L$1,products!$A$1:$G$1,0))</f>
        <v>14.85</v>
      </c>
      <c r="M340" s="5">
        <f t="shared" si="16"/>
        <v>59.4</v>
      </c>
      <c r="N340" t="str">
        <f t="shared" si="15"/>
        <v>Excelsa</v>
      </c>
      <c r="O340" t="str">
        <f t="shared" si="17"/>
        <v>Light</v>
      </c>
      <c r="P340" t="str">
        <f>_xlfn.XLOOKUP(Table1[[#This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 MATCH(orders!$D341,products!$A$1:$A$49,0),MATCH(orders!I$1,products!$A$1:$G$1,0))</f>
        <v>Exc</v>
      </c>
      <c r="J341" t="str">
        <f>INDEX(products!$A$1:$G$49, MATCH(orders!$D341,products!$A$1:$A$49,0),MATCH(orders!J$1,products!$A$1:$G$1,0))</f>
        <v>D</v>
      </c>
      <c r="K341" s="4">
        <f>INDEX(products!$A$1:$G$49, MATCH(orders!$D341,products!$A$1:$A$49,0),MATCH(orders!K$1,products!$A$1:$G$1,0))</f>
        <v>0.2</v>
      </c>
      <c r="L341" s="5">
        <f>INDEX(products!$A$1:$G$49, MATCH(orders!$D341,products!$A$1:$A$49,0),MATCH(orders!L$1,products!$A$1:$G$1,0))</f>
        <v>3.645</v>
      </c>
      <c r="M341" s="5">
        <f t="shared" si="16"/>
        <v>7.29</v>
      </c>
      <c r="N341" t="str">
        <f t="shared" si="15"/>
        <v>Excelsa</v>
      </c>
      <c r="O341" t="str">
        <f t="shared" si="17"/>
        <v>Dark</v>
      </c>
      <c r="P341" t="str">
        <f>_xlfn.XLOOKUP(Table1[[#This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 MATCH(orders!$D342,products!$A$1:$A$49,0),MATCH(orders!I$1,products!$A$1:$G$1,0))</f>
        <v>Exc</v>
      </c>
      <c r="J342" t="str">
        <f>INDEX(products!$A$1:$G$49, MATCH(orders!$D342,products!$A$1:$A$49,0),MATCH(orders!J$1,products!$A$1:$G$1,0))</f>
        <v>D</v>
      </c>
      <c r="K342" s="4">
        <f>INDEX(products!$A$1:$G$49, MATCH(orders!$D342,products!$A$1:$A$49,0),MATCH(orders!K$1,products!$A$1:$G$1,0))</f>
        <v>0.5</v>
      </c>
      <c r="L342" s="5">
        <f>INDEX(products!$A$1:$G$49, MATCH(orders!$D342,products!$A$1:$A$49,0),MATCH(orders!L$1,products!$A$1:$G$1,0))</f>
        <v>7.29</v>
      </c>
      <c r="M342" s="5">
        <f t="shared" si="16"/>
        <v>7.29</v>
      </c>
      <c r="N342" t="str">
        <f t="shared" si="15"/>
        <v>Excelsa</v>
      </c>
      <c r="O342" t="str">
        <f t="shared" si="17"/>
        <v>Dark</v>
      </c>
      <c r="P342" t="str">
        <f>_xlfn.XLOOKUP(Table1[[#This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 MATCH(orders!$D343,products!$A$1:$A$49,0),MATCH(orders!I$1,products!$A$1:$G$1,0))</f>
        <v>Exc</v>
      </c>
      <c r="J343" t="str">
        <f>INDEX(products!$A$1:$G$49, MATCH(orders!$D343,products!$A$1:$A$49,0),MATCH(orders!J$1,products!$A$1:$G$1,0))</f>
        <v>L</v>
      </c>
      <c r="K343" s="4">
        <f>INDEX(products!$A$1:$G$49, MATCH(orders!$D343,products!$A$1:$A$49,0),MATCH(orders!K$1,products!$A$1:$G$1,0))</f>
        <v>0.5</v>
      </c>
      <c r="L343" s="5">
        <f>INDEX(products!$A$1:$G$49, MATCH(orders!$D343,products!$A$1:$A$49,0),MATCH(orders!L$1,products!$A$1:$G$1,0))</f>
        <v>8.91</v>
      </c>
      <c r="M343" s="5">
        <f t="shared" si="16"/>
        <v>17.82</v>
      </c>
      <c r="N343" t="str">
        <f t="shared" si="15"/>
        <v>Excelsa</v>
      </c>
      <c r="O343" t="str">
        <f t="shared" si="17"/>
        <v>Light</v>
      </c>
      <c r="P343" t="str">
        <f>_xlfn.XLOOKUP(Table1[[#This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 MATCH(orders!$D344,products!$A$1:$A$49,0),MATCH(orders!I$1,products!$A$1:$G$1,0))</f>
        <v>Lib</v>
      </c>
      <c r="J344" t="str">
        <f>INDEX(products!$A$1:$G$49, MATCH(orders!$D344,products!$A$1:$A$49,0),MATCH(orders!J$1,products!$A$1:$G$1,0))</f>
        <v>D</v>
      </c>
      <c r="K344" s="4">
        <f>INDEX(products!$A$1:$G$49, MATCH(orders!$D344,products!$A$1:$A$49,0),MATCH(orders!K$1,products!$A$1:$G$1,0))</f>
        <v>0.5</v>
      </c>
      <c r="L344" s="5">
        <f>INDEX(products!$A$1:$G$49, MATCH(orders!$D344,products!$A$1:$A$49,0),MATCH(orders!L$1,products!$A$1:$G$1,0))</f>
        <v>7.77</v>
      </c>
      <c r="M344" s="5">
        <f t="shared" si="16"/>
        <v>38.849999999999994</v>
      </c>
      <c r="N344" t="str">
        <f t="shared" si="15"/>
        <v>Liberica</v>
      </c>
      <c r="O344" t="str">
        <f t="shared" si="17"/>
        <v>Dark</v>
      </c>
      <c r="P344" t="str">
        <f>_xlfn.XLOOKUP(Table1[[#This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 MATCH(orders!$D345,products!$A$1:$A$49,0),MATCH(orders!I$1,products!$A$1:$G$1,0))</f>
        <v>Rob</v>
      </c>
      <c r="J345" t="str">
        <f>INDEX(products!$A$1:$G$49, MATCH(orders!$D345,products!$A$1:$A$49,0),MATCH(orders!J$1,products!$A$1:$G$1,0))</f>
        <v>D</v>
      </c>
      <c r="K345" s="4">
        <f>INDEX(products!$A$1:$G$49, MATCH(orders!$D345,products!$A$1:$A$49,0),MATCH(orders!K$1,products!$A$1:$G$1,0))</f>
        <v>0.5</v>
      </c>
      <c r="L345" s="5">
        <f>INDEX(products!$A$1:$G$49, MATCH(orders!$D345,products!$A$1:$A$49,0),MATCH(orders!L$1,products!$A$1:$G$1,0))</f>
        <v>5.3699999999999992</v>
      </c>
      <c r="M345" s="5">
        <f t="shared" si="16"/>
        <v>32.22</v>
      </c>
      <c r="N345" t="str">
        <f t="shared" si="15"/>
        <v>Robusta</v>
      </c>
      <c r="O345" t="str">
        <f t="shared" si="17"/>
        <v>Dark</v>
      </c>
      <c r="P345" t="str">
        <f>_xlfn.XLOOKUP(Table1[[#This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 MATCH(orders!$D346,products!$A$1:$A$49,0),MATCH(orders!I$1,products!$A$1:$G$1,0))</f>
        <v>Rob</v>
      </c>
      <c r="J346" t="str">
        <f>INDEX(products!$A$1:$G$49, MATCH(orders!$D346,products!$A$1:$A$49,0),MATCH(orders!J$1,products!$A$1:$G$1,0))</f>
        <v>M</v>
      </c>
      <c r="K346" s="4">
        <f>INDEX(products!$A$1:$G$49, MATCH(orders!$D346,products!$A$1:$A$49,0),MATCH(orders!K$1,products!$A$1:$G$1,0))</f>
        <v>1</v>
      </c>
      <c r="L346" s="5">
        <f>INDEX(products!$A$1:$G$49, MATCH(orders!$D346,products!$A$1:$A$49,0),MATCH(orders!L$1,products!$A$1:$G$1,0))</f>
        <v>9.9499999999999993</v>
      </c>
      <c r="M346" s="5">
        <f t="shared" si="16"/>
        <v>19.899999999999999</v>
      </c>
      <c r="N346" t="str">
        <f t="shared" si="15"/>
        <v>Robusta</v>
      </c>
      <c r="O346" t="str">
        <f t="shared" si="17"/>
        <v>Medium</v>
      </c>
      <c r="P346" t="str">
        <f>_xlfn.XLOOKUP(Table1[[#This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 MATCH(orders!$D347,products!$A$1:$A$49,0),MATCH(orders!I$1,products!$A$1:$G$1,0))</f>
        <v>Rob</v>
      </c>
      <c r="J347" t="str">
        <f>INDEX(products!$A$1:$G$49, MATCH(orders!$D347,products!$A$1:$A$49,0),MATCH(orders!J$1,products!$A$1:$G$1,0))</f>
        <v>L</v>
      </c>
      <c r="K347" s="4">
        <f>INDEX(products!$A$1:$G$49, MATCH(orders!$D347,products!$A$1:$A$49,0),MATCH(orders!K$1,products!$A$1:$G$1,0))</f>
        <v>1</v>
      </c>
      <c r="L347" s="5">
        <f>INDEX(products!$A$1:$G$49, MATCH(orders!$D347,products!$A$1:$A$49,0),MATCH(orders!L$1,products!$A$1:$G$1,0))</f>
        <v>11.95</v>
      </c>
      <c r="M347" s="5">
        <f t="shared" si="16"/>
        <v>59.75</v>
      </c>
      <c r="N347" t="str">
        <f t="shared" si="15"/>
        <v>Robusta</v>
      </c>
      <c r="O347" t="str">
        <f t="shared" si="17"/>
        <v>Light</v>
      </c>
      <c r="P347" t="str">
        <f>_xlfn.XLOOKUP(Table1[[#This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 MATCH(orders!$D348,products!$A$1:$A$49,0),MATCH(orders!I$1,products!$A$1:$G$1,0))</f>
        <v>Ara</v>
      </c>
      <c r="J348" t="str">
        <f>INDEX(products!$A$1:$G$49, MATCH(orders!$D348,products!$A$1:$A$49,0),MATCH(orders!J$1,products!$A$1:$G$1,0))</f>
        <v>L</v>
      </c>
      <c r="K348" s="4">
        <f>INDEX(products!$A$1:$G$49, MATCH(orders!$D348,products!$A$1:$A$49,0),MATCH(orders!K$1,products!$A$1:$G$1,0))</f>
        <v>0.5</v>
      </c>
      <c r="L348" s="5">
        <f>INDEX(products!$A$1:$G$49, MATCH(orders!$D348,products!$A$1:$A$49,0),MATCH(orders!L$1,products!$A$1:$G$1,0))</f>
        <v>7.77</v>
      </c>
      <c r="M348" s="5">
        <f t="shared" si="16"/>
        <v>23.31</v>
      </c>
      <c r="N348" t="str">
        <f t="shared" si="15"/>
        <v>Arabica</v>
      </c>
      <c r="O348" t="str">
        <f t="shared" si="17"/>
        <v>Light</v>
      </c>
      <c r="P348" t="str">
        <f>_xlfn.XLOOKUP(Table1[[#This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 MATCH(orders!$D349,products!$A$1:$A$49,0),MATCH(orders!I$1,products!$A$1:$G$1,0))</f>
        <v>Lib</v>
      </c>
      <c r="J349" t="str">
        <f>INDEX(products!$A$1:$G$49, MATCH(orders!$D349,products!$A$1:$A$49,0),MATCH(orders!J$1,products!$A$1:$G$1,0))</f>
        <v>M</v>
      </c>
      <c r="K349" s="4">
        <f>INDEX(products!$A$1:$G$49, MATCH(orders!$D349,products!$A$1:$A$49,0),MATCH(orders!K$1,products!$A$1:$G$1,0))</f>
        <v>1</v>
      </c>
      <c r="L349" s="5">
        <f>INDEX(products!$A$1:$G$49, MATCH(orders!$D349,products!$A$1:$A$49,0),MATCH(orders!L$1,products!$A$1:$G$1,0))</f>
        <v>14.55</v>
      </c>
      <c r="M349" s="5">
        <f t="shared" si="16"/>
        <v>43.650000000000006</v>
      </c>
      <c r="N349" t="str">
        <f t="shared" si="15"/>
        <v>Liberica</v>
      </c>
      <c r="O349" t="str">
        <f t="shared" si="17"/>
        <v>Medium</v>
      </c>
      <c r="P349" t="str">
        <f>_xlfn.XLOOKUP(Table1[[#This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 MATCH(orders!$D350,products!$A$1:$A$49,0),MATCH(orders!I$1,products!$A$1:$G$1,0))</f>
        <v>Exc</v>
      </c>
      <c r="J350" t="str">
        <f>INDEX(products!$A$1:$G$49, MATCH(orders!$D350,products!$A$1:$A$49,0),MATCH(orders!J$1,products!$A$1:$G$1,0))</f>
        <v>L</v>
      </c>
      <c r="K350" s="4">
        <f>INDEX(products!$A$1:$G$49, MATCH(orders!$D350,products!$A$1:$A$49,0),MATCH(orders!K$1,products!$A$1:$G$1,0))</f>
        <v>2.5</v>
      </c>
      <c r="L350" s="5">
        <f>INDEX(products!$A$1:$G$49, MATCH(orders!$D350,products!$A$1:$A$49,0),MATCH(orders!L$1,products!$A$1:$G$1,0))</f>
        <v>34.154999999999994</v>
      </c>
      <c r="M350" s="5">
        <f t="shared" si="16"/>
        <v>204.92999999999995</v>
      </c>
      <c r="N350" t="str">
        <f t="shared" si="15"/>
        <v>Excelsa</v>
      </c>
      <c r="O350" t="str">
        <f t="shared" si="17"/>
        <v>Light</v>
      </c>
      <c r="P350" t="str">
        <f>_xlfn.XLOOKUP(Table1[[#This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 MATCH(orders!$D351,products!$A$1:$A$49,0),MATCH(orders!I$1,products!$A$1:$G$1,0))</f>
        <v>Rob</v>
      </c>
      <c r="J351" t="str">
        <f>INDEX(products!$A$1:$G$49, MATCH(orders!$D351,products!$A$1:$A$49,0),MATCH(orders!J$1,products!$A$1:$G$1,0))</f>
        <v>L</v>
      </c>
      <c r="K351" s="4">
        <f>INDEX(products!$A$1:$G$49, MATCH(orders!$D351,products!$A$1:$A$49,0),MATCH(orders!K$1,products!$A$1:$G$1,0))</f>
        <v>0.2</v>
      </c>
      <c r="L351" s="5">
        <f>INDEX(products!$A$1:$G$49, MATCH(orders!$D351,products!$A$1:$A$49,0),MATCH(orders!L$1,products!$A$1:$G$1,0))</f>
        <v>3.5849999999999995</v>
      </c>
      <c r="M351" s="5">
        <f t="shared" si="16"/>
        <v>14.339999999999998</v>
      </c>
      <c r="N351" t="str">
        <f t="shared" si="15"/>
        <v>Robusta</v>
      </c>
      <c r="O351" t="str">
        <f t="shared" si="17"/>
        <v>Light</v>
      </c>
      <c r="P351" t="str">
        <f>_xlfn.XLOOKUP(Table1[[#This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 MATCH(orders!$D352,products!$A$1:$A$49,0),MATCH(orders!I$1,products!$A$1:$G$1,0))</f>
        <v>Ara</v>
      </c>
      <c r="J352" t="str">
        <f>INDEX(products!$A$1:$G$49, MATCH(orders!$D352,products!$A$1:$A$49,0),MATCH(orders!J$1,products!$A$1:$G$1,0))</f>
        <v>D</v>
      </c>
      <c r="K352" s="4">
        <f>INDEX(products!$A$1:$G$49, MATCH(orders!$D352,products!$A$1:$A$49,0),MATCH(orders!K$1,products!$A$1:$G$1,0))</f>
        <v>0.5</v>
      </c>
      <c r="L352" s="5">
        <f>INDEX(products!$A$1:$G$49, MATCH(orders!$D352,products!$A$1:$A$49,0),MATCH(orders!L$1,products!$A$1:$G$1,0))</f>
        <v>5.97</v>
      </c>
      <c r="M352" s="5">
        <f t="shared" si="16"/>
        <v>23.88</v>
      </c>
      <c r="N352" t="str">
        <f t="shared" si="15"/>
        <v>Arabica</v>
      </c>
      <c r="O352" t="str">
        <f t="shared" si="17"/>
        <v>Dark</v>
      </c>
      <c r="P352" t="str">
        <f>_xlfn.XLOOKUP(Table1[[#This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 MATCH(orders!$D353,products!$A$1:$A$49,0),MATCH(orders!I$1,products!$A$1:$G$1,0))</f>
        <v>Ara</v>
      </c>
      <c r="J353" t="str">
        <f>INDEX(products!$A$1:$G$49, MATCH(orders!$D353,products!$A$1:$A$49,0),MATCH(orders!J$1,products!$A$1:$G$1,0))</f>
        <v>M</v>
      </c>
      <c r="K353" s="4">
        <f>INDEX(products!$A$1:$G$49, MATCH(orders!$D353,products!$A$1:$A$49,0),MATCH(orders!K$1,products!$A$1:$G$1,0))</f>
        <v>1</v>
      </c>
      <c r="L353" s="5">
        <f>INDEX(products!$A$1:$G$49, MATCH(orders!$D353,products!$A$1:$A$49,0),MATCH(orders!L$1,products!$A$1:$G$1,0))</f>
        <v>11.25</v>
      </c>
      <c r="M353" s="5">
        <f t="shared" si="16"/>
        <v>22.5</v>
      </c>
      <c r="N353" t="str">
        <f t="shared" si="15"/>
        <v>Arabica</v>
      </c>
      <c r="O353" t="str">
        <f t="shared" si="17"/>
        <v>Medium</v>
      </c>
      <c r="P353" t="str">
        <f>_xlfn.XLOOKUP(Table1[[#This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 MATCH(orders!$D354,products!$A$1:$A$49,0),MATCH(orders!I$1,products!$A$1:$G$1,0))</f>
        <v>Exc</v>
      </c>
      <c r="J354" t="str">
        <f>INDEX(products!$A$1:$G$49, MATCH(orders!$D354,products!$A$1:$A$49,0),MATCH(orders!J$1,products!$A$1:$G$1,0))</f>
        <v>D</v>
      </c>
      <c r="K354" s="4">
        <f>INDEX(products!$A$1:$G$49, MATCH(orders!$D354,products!$A$1:$A$49,0),MATCH(orders!K$1,products!$A$1:$G$1,0))</f>
        <v>0.5</v>
      </c>
      <c r="L354" s="5">
        <f>INDEX(products!$A$1:$G$49, MATCH(orders!$D354,products!$A$1:$A$49,0),MATCH(orders!L$1,products!$A$1:$G$1,0))</f>
        <v>7.29</v>
      </c>
      <c r="M354" s="5">
        <f t="shared" si="16"/>
        <v>36.450000000000003</v>
      </c>
      <c r="N354" t="str">
        <f t="shared" si="15"/>
        <v>Excelsa</v>
      </c>
      <c r="O354" t="str">
        <f t="shared" si="17"/>
        <v>Dark</v>
      </c>
      <c r="P354" t="str">
        <f>_xlfn.XLOOKUP(Table1[[#This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 MATCH(orders!$D355,products!$A$1:$A$49,0),MATCH(orders!I$1,products!$A$1:$G$1,0))</f>
        <v>Ara</v>
      </c>
      <c r="J355" t="str">
        <f>INDEX(products!$A$1:$G$49, MATCH(orders!$D355,products!$A$1:$A$49,0),MATCH(orders!J$1,products!$A$1:$G$1,0))</f>
        <v>M</v>
      </c>
      <c r="K355" s="4">
        <f>INDEX(products!$A$1:$G$49, MATCH(orders!$D355,products!$A$1:$A$49,0),MATCH(orders!K$1,products!$A$1:$G$1,0))</f>
        <v>0.5</v>
      </c>
      <c r="L355" s="5">
        <f>INDEX(products!$A$1:$G$49, MATCH(orders!$D355,products!$A$1:$A$49,0),MATCH(orders!L$1,products!$A$1:$G$1,0))</f>
        <v>6.75</v>
      </c>
      <c r="M355" s="5">
        <f t="shared" si="16"/>
        <v>27</v>
      </c>
      <c r="N355" t="str">
        <f t="shared" si="15"/>
        <v>Arabica</v>
      </c>
      <c r="O355" t="str">
        <f t="shared" si="17"/>
        <v>Medium</v>
      </c>
      <c r="P355" t="str">
        <f>_xlfn.XLOOKUP(Table1[[#This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 MATCH(orders!$D356,products!$A$1:$A$49,0),MATCH(orders!I$1,products!$A$1:$G$1,0))</f>
        <v>Ara</v>
      </c>
      <c r="J356" t="str">
        <f>INDEX(products!$A$1:$G$49, MATCH(orders!$D356,products!$A$1:$A$49,0),MATCH(orders!J$1,products!$A$1:$G$1,0))</f>
        <v>M</v>
      </c>
      <c r="K356" s="4">
        <f>INDEX(products!$A$1:$G$49, MATCH(orders!$D356,products!$A$1:$A$49,0),MATCH(orders!K$1,products!$A$1:$G$1,0))</f>
        <v>2.5</v>
      </c>
      <c r="L356" s="5">
        <f>INDEX(products!$A$1:$G$49, MATCH(orders!$D356,products!$A$1:$A$49,0),MATCH(orders!L$1,products!$A$1:$G$1,0))</f>
        <v>25.874999999999996</v>
      </c>
      <c r="M356" s="5">
        <f t="shared" si="16"/>
        <v>155.24999999999997</v>
      </c>
      <c r="N356" t="str">
        <f t="shared" si="15"/>
        <v>Arabica</v>
      </c>
      <c r="O356" t="str">
        <f t="shared" si="17"/>
        <v>Medium</v>
      </c>
      <c r="P356" t="str">
        <f>_xlfn.XLOOKUP(Table1[[#This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 MATCH(orders!$D357,products!$A$1:$A$49,0),MATCH(orders!I$1,products!$A$1:$G$1,0))</f>
        <v>Ara</v>
      </c>
      <c r="J357" t="str">
        <f>INDEX(products!$A$1:$G$49, MATCH(orders!$D357,products!$A$1:$A$49,0),MATCH(orders!J$1,products!$A$1:$G$1,0))</f>
        <v>D</v>
      </c>
      <c r="K357" s="4">
        <f>INDEX(products!$A$1:$G$49, MATCH(orders!$D357,products!$A$1:$A$49,0),MATCH(orders!K$1,products!$A$1:$G$1,0))</f>
        <v>2.5</v>
      </c>
      <c r="L357" s="5">
        <f>INDEX(products!$A$1:$G$49, MATCH(orders!$D357,products!$A$1:$A$49,0),MATCH(orders!L$1,products!$A$1:$G$1,0))</f>
        <v>22.884999999999998</v>
      </c>
      <c r="M357" s="5">
        <f t="shared" si="16"/>
        <v>114.42499999999998</v>
      </c>
      <c r="N357" t="str">
        <f t="shared" si="15"/>
        <v>Arabica</v>
      </c>
      <c r="O357" t="str">
        <f t="shared" si="17"/>
        <v>Dark</v>
      </c>
      <c r="P357" t="str">
        <f>_xlfn.XLOOKUP(Table1[[#This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 MATCH(orders!$D358,products!$A$1:$A$49,0),MATCH(orders!I$1,products!$A$1:$G$1,0))</f>
        <v>Lib</v>
      </c>
      <c r="J358" t="str">
        <f>INDEX(products!$A$1:$G$49, MATCH(orders!$D358,products!$A$1:$A$49,0),MATCH(orders!J$1,products!$A$1:$G$1,0))</f>
        <v>D</v>
      </c>
      <c r="K358" s="4">
        <f>INDEX(products!$A$1:$G$49, MATCH(orders!$D358,products!$A$1:$A$49,0),MATCH(orders!K$1,products!$A$1:$G$1,0))</f>
        <v>1</v>
      </c>
      <c r="L358" s="5">
        <f>INDEX(products!$A$1:$G$49, MATCH(orders!$D358,products!$A$1:$A$49,0),MATCH(orders!L$1,products!$A$1:$G$1,0))</f>
        <v>12.95</v>
      </c>
      <c r="M358" s="5">
        <f t="shared" si="16"/>
        <v>51.8</v>
      </c>
      <c r="N358" t="str">
        <f t="shared" si="15"/>
        <v>Liberica</v>
      </c>
      <c r="O358" t="str">
        <f t="shared" si="17"/>
        <v>Dark</v>
      </c>
      <c r="P358" t="str">
        <f>_xlfn.XLOOKUP(Table1[[#This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 MATCH(orders!$D359,products!$A$1:$A$49,0),MATCH(orders!I$1,products!$A$1:$G$1,0))</f>
        <v>Ara</v>
      </c>
      <c r="J359" t="str">
        <f>INDEX(products!$A$1:$G$49, MATCH(orders!$D359,products!$A$1:$A$49,0),MATCH(orders!J$1,products!$A$1:$G$1,0))</f>
        <v>M</v>
      </c>
      <c r="K359" s="4">
        <f>INDEX(products!$A$1:$G$49, MATCH(orders!$D359,products!$A$1:$A$49,0),MATCH(orders!K$1,products!$A$1:$G$1,0))</f>
        <v>2.5</v>
      </c>
      <c r="L359" s="5">
        <f>INDEX(products!$A$1:$G$49, MATCH(orders!$D359,products!$A$1:$A$49,0),MATCH(orders!L$1,products!$A$1:$G$1,0))</f>
        <v>25.874999999999996</v>
      </c>
      <c r="M359" s="5">
        <f t="shared" si="16"/>
        <v>155.24999999999997</v>
      </c>
      <c r="N359" t="str">
        <f t="shared" si="15"/>
        <v>Arabica</v>
      </c>
      <c r="O359" t="str">
        <f t="shared" si="17"/>
        <v>Medium</v>
      </c>
      <c r="P359" t="str">
        <f>_xlfn.XLOOKUP(Table1[[#This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 MATCH(orders!$D360,products!$A$1:$A$49,0),MATCH(orders!I$1,products!$A$1:$G$1,0))</f>
        <v>Ara</v>
      </c>
      <c r="J360" t="str">
        <f>INDEX(products!$A$1:$G$49, MATCH(orders!$D360,products!$A$1:$A$49,0),MATCH(orders!J$1,products!$A$1:$G$1,0))</f>
        <v>L</v>
      </c>
      <c r="K360" s="4">
        <f>INDEX(products!$A$1:$G$49, MATCH(orders!$D360,products!$A$1:$A$49,0),MATCH(orders!K$1,products!$A$1:$G$1,0))</f>
        <v>2.5</v>
      </c>
      <c r="L360" s="5">
        <f>INDEX(products!$A$1:$G$49, MATCH(orders!$D360,products!$A$1:$A$49,0),MATCH(orders!L$1,products!$A$1:$G$1,0))</f>
        <v>29.784999999999997</v>
      </c>
      <c r="M360" s="5">
        <f t="shared" si="16"/>
        <v>29.784999999999997</v>
      </c>
      <c r="N360" t="str">
        <f t="shared" si="15"/>
        <v>Arabica</v>
      </c>
      <c r="O360" t="str">
        <f t="shared" si="17"/>
        <v>Light</v>
      </c>
      <c r="P360" t="str">
        <f>_xlfn.XLOOKUP(Table1[[#This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 MATCH(orders!$D361,products!$A$1:$A$49,0),MATCH(orders!I$1,products!$A$1:$G$1,0))</f>
        <v>Rob</v>
      </c>
      <c r="J361" t="str">
        <f>INDEX(products!$A$1:$G$49, MATCH(orders!$D361,products!$A$1:$A$49,0),MATCH(orders!J$1,products!$A$1:$G$1,0))</f>
        <v>L</v>
      </c>
      <c r="K361" s="4">
        <f>INDEX(products!$A$1:$G$49, MATCH(orders!$D361,products!$A$1:$A$49,0),MATCH(orders!K$1,products!$A$1:$G$1,0))</f>
        <v>0.2</v>
      </c>
      <c r="L361" s="5">
        <f>INDEX(products!$A$1:$G$49, MATCH(orders!$D361,products!$A$1:$A$49,0),MATCH(orders!L$1,products!$A$1:$G$1,0))</f>
        <v>3.5849999999999995</v>
      </c>
      <c r="M361" s="5">
        <f t="shared" si="16"/>
        <v>21.509999999999998</v>
      </c>
      <c r="N361" t="str">
        <f t="shared" si="15"/>
        <v>Robusta</v>
      </c>
      <c r="O361" t="str">
        <f t="shared" si="17"/>
        <v>Light</v>
      </c>
      <c r="P361" t="str">
        <f>_xlfn.XLOOKUP(Table1[[#This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 MATCH(orders!$D362,products!$A$1:$A$49,0),MATCH(orders!I$1,products!$A$1:$G$1,0))</f>
        <v>Rob</v>
      </c>
      <c r="J362" t="str">
        <f>INDEX(products!$A$1:$G$49, MATCH(orders!$D362,products!$A$1:$A$49,0),MATCH(orders!J$1,products!$A$1:$G$1,0))</f>
        <v>D</v>
      </c>
      <c r="K362" s="4">
        <f>INDEX(products!$A$1:$G$49, MATCH(orders!$D362,products!$A$1:$A$49,0),MATCH(orders!K$1,products!$A$1:$G$1,0))</f>
        <v>2.5</v>
      </c>
      <c r="L362" s="5">
        <f>INDEX(products!$A$1:$G$49, MATCH(orders!$D362,products!$A$1:$A$49,0),MATCH(orders!L$1,products!$A$1:$G$1,0))</f>
        <v>20.584999999999997</v>
      </c>
      <c r="M362" s="5">
        <f t="shared" si="16"/>
        <v>41.169999999999995</v>
      </c>
      <c r="N362" t="str">
        <f t="shared" si="15"/>
        <v>Robusta</v>
      </c>
      <c r="O362" t="str">
        <f t="shared" si="17"/>
        <v>Dark</v>
      </c>
      <c r="P362" t="str">
        <f>_xlfn.XLOOKUP(Table1[[#This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 MATCH(orders!$D363,products!$A$1:$A$49,0),MATCH(orders!I$1,products!$A$1:$G$1,0))</f>
        <v>Rob</v>
      </c>
      <c r="J363" t="str">
        <f>INDEX(products!$A$1:$G$49, MATCH(orders!$D363,products!$A$1:$A$49,0),MATCH(orders!J$1,products!$A$1:$G$1,0))</f>
        <v>M</v>
      </c>
      <c r="K363" s="4">
        <f>INDEX(products!$A$1:$G$49, MATCH(orders!$D363,products!$A$1:$A$49,0),MATCH(orders!K$1,products!$A$1:$G$1,0))</f>
        <v>0.5</v>
      </c>
      <c r="L363" s="5">
        <f>INDEX(products!$A$1:$G$49, MATCH(orders!$D363,products!$A$1:$A$49,0),MATCH(orders!L$1,products!$A$1:$G$1,0))</f>
        <v>5.97</v>
      </c>
      <c r="M363" s="5">
        <f t="shared" si="16"/>
        <v>5.97</v>
      </c>
      <c r="N363" t="str">
        <f t="shared" si="15"/>
        <v>Robusta</v>
      </c>
      <c r="O363" t="str">
        <f t="shared" si="17"/>
        <v>Medium</v>
      </c>
      <c r="P363" t="str">
        <f>_xlfn.XLOOKUP(Table1[[#This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 MATCH(orders!$D364,products!$A$1:$A$49,0),MATCH(orders!I$1,products!$A$1:$G$1,0))</f>
        <v>Exc</v>
      </c>
      <c r="J364" t="str">
        <f>INDEX(products!$A$1:$G$49, MATCH(orders!$D364,products!$A$1:$A$49,0),MATCH(orders!J$1,products!$A$1:$G$1,0))</f>
        <v>L</v>
      </c>
      <c r="K364" s="4">
        <f>INDEX(products!$A$1:$G$49, MATCH(orders!$D364,products!$A$1:$A$49,0),MATCH(orders!K$1,products!$A$1:$G$1,0))</f>
        <v>1</v>
      </c>
      <c r="L364" s="5">
        <f>INDEX(products!$A$1:$G$49, MATCH(orders!$D364,products!$A$1:$A$49,0),MATCH(orders!L$1,products!$A$1:$G$1,0))</f>
        <v>14.85</v>
      </c>
      <c r="M364" s="5">
        <f t="shared" si="16"/>
        <v>74.25</v>
      </c>
      <c r="N364" t="str">
        <f t="shared" si="15"/>
        <v>Excelsa</v>
      </c>
      <c r="O364" t="str">
        <f t="shared" si="17"/>
        <v>Light</v>
      </c>
      <c r="P364" t="str">
        <f>_xlfn.XLOOKUP(Table1[[#This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 MATCH(orders!$D365,products!$A$1:$A$49,0),MATCH(orders!I$1,products!$A$1:$G$1,0))</f>
        <v>Lib</v>
      </c>
      <c r="J365" t="str">
        <f>INDEX(products!$A$1:$G$49, MATCH(orders!$D365,products!$A$1:$A$49,0),MATCH(orders!J$1,products!$A$1:$G$1,0))</f>
        <v>M</v>
      </c>
      <c r="K365" s="4">
        <f>INDEX(products!$A$1:$G$49, MATCH(orders!$D365,products!$A$1:$A$49,0),MATCH(orders!K$1,products!$A$1:$G$1,0))</f>
        <v>1</v>
      </c>
      <c r="L365" s="5">
        <f>INDEX(products!$A$1:$G$49, MATCH(orders!$D365,products!$A$1:$A$49,0),MATCH(orders!L$1,products!$A$1:$G$1,0))</f>
        <v>14.55</v>
      </c>
      <c r="M365" s="5">
        <f t="shared" si="16"/>
        <v>87.300000000000011</v>
      </c>
      <c r="N365" t="str">
        <f t="shared" si="15"/>
        <v>Liberica</v>
      </c>
      <c r="O365" t="str">
        <f t="shared" si="17"/>
        <v>Medium</v>
      </c>
      <c r="P365" t="str">
        <f>_xlfn.XLOOKUP(Table1[[#This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 MATCH(orders!$D366,products!$A$1:$A$49,0),MATCH(orders!I$1,products!$A$1:$G$1,0))</f>
        <v>Exc</v>
      </c>
      <c r="J366" t="str">
        <f>INDEX(products!$A$1:$G$49, MATCH(orders!$D366,products!$A$1:$A$49,0),MATCH(orders!J$1,products!$A$1:$G$1,0))</f>
        <v>D</v>
      </c>
      <c r="K366" s="4">
        <f>INDEX(products!$A$1:$G$49, MATCH(orders!$D366,products!$A$1:$A$49,0),MATCH(orders!K$1,products!$A$1:$G$1,0))</f>
        <v>1</v>
      </c>
      <c r="L366" s="5">
        <f>INDEX(products!$A$1:$G$49, MATCH(orders!$D366,products!$A$1:$A$49,0),MATCH(orders!L$1,products!$A$1:$G$1,0))</f>
        <v>12.15</v>
      </c>
      <c r="M366" s="5">
        <f t="shared" si="16"/>
        <v>72.900000000000006</v>
      </c>
      <c r="N366" t="str">
        <f t="shared" si="15"/>
        <v>Excelsa</v>
      </c>
      <c r="O366" t="str">
        <f t="shared" si="17"/>
        <v>Dark</v>
      </c>
      <c r="P366" t="str">
        <f>_xlfn.XLOOKUP(Table1[[#This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 MATCH(orders!$D367,products!$A$1:$A$49,0),MATCH(orders!I$1,products!$A$1:$G$1,0))</f>
        <v>Lib</v>
      </c>
      <c r="J367" t="str">
        <f>INDEX(products!$A$1:$G$49, MATCH(orders!$D367,products!$A$1:$A$49,0),MATCH(orders!J$1,products!$A$1:$G$1,0))</f>
        <v>D</v>
      </c>
      <c r="K367" s="4">
        <f>INDEX(products!$A$1:$G$49, MATCH(orders!$D367,products!$A$1:$A$49,0),MATCH(orders!K$1,products!$A$1:$G$1,0))</f>
        <v>0.5</v>
      </c>
      <c r="L367" s="5">
        <f>INDEX(products!$A$1:$G$49, MATCH(orders!$D367,products!$A$1:$A$49,0),MATCH(orders!L$1,products!$A$1:$G$1,0))</f>
        <v>7.77</v>
      </c>
      <c r="M367" s="5">
        <f t="shared" si="16"/>
        <v>7.77</v>
      </c>
      <c r="N367" t="str">
        <f t="shared" si="15"/>
        <v>Liberica</v>
      </c>
      <c r="O367" t="str">
        <f t="shared" si="17"/>
        <v>Dark</v>
      </c>
      <c r="P367" t="str">
        <f>_xlfn.XLOOKUP(Table1[[#This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 MATCH(orders!$D368,products!$A$1:$A$49,0),MATCH(orders!I$1,products!$A$1:$G$1,0))</f>
        <v>Exc</v>
      </c>
      <c r="J368" t="str">
        <f>INDEX(products!$A$1:$G$49, MATCH(orders!$D368,products!$A$1:$A$49,0),MATCH(orders!J$1,products!$A$1:$G$1,0))</f>
        <v>D</v>
      </c>
      <c r="K368" s="4">
        <f>INDEX(products!$A$1:$G$49, MATCH(orders!$D368,products!$A$1:$A$49,0),MATCH(orders!K$1,products!$A$1:$G$1,0))</f>
        <v>0.5</v>
      </c>
      <c r="L368" s="5">
        <f>INDEX(products!$A$1:$G$49, MATCH(orders!$D368,products!$A$1:$A$49,0),MATCH(orders!L$1,products!$A$1:$G$1,0))</f>
        <v>7.29</v>
      </c>
      <c r="M368" s="5">
        <f t="shared" si="16"/>
        <v>43.74</v>
      </c>
      <c r="N368" t="str">
        <f t="shared" si="15"/>
        <v>Excelsa</v>
      </c>
      <c r="O368" t="str">
        <f t="shared" si="17"/>
        <v>Dark</v>
      </c>
      <c r="P368" t="str">
        <f>_xlfn.XLOOKUP(Table1[[#This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 MATCH(orders!$D369,products!$A$1:$A$49,0),MATCH(orders!I$1,products!$A$1:$G$1,0))</f>
        <v>Lib</v>
      </c>
      <c r="J369" t="str">
        <f>INDEX(products!$A$1:$G$49, MATCH(orders!$D369,products!$A$1:$A$49,0),MATCH(orders!J$1,products!$A$1:$G$1,0))</f>
        <v>M</v>
      </c>
      <c r="K369" s="4">
        <f>INDEX(products!$A$1:$G$49, MATCH(orders!$D369,products!$A$1:$A$49,0),MATCH(orders!K$1,products!$A$1:$G$1,0))</f>
        <v>0.2</v>
      </c>
      <c r="L369" s="5">
        <f>INDEX(products!$A$1:$G$49, MATCH(orders!$D369,products!$A$1:$A$49,0),MATCH(orders!L$1,products!$A$1:$G$1,0))</f>
        <v>4.3650000000000002</v>
      </c>
      <c r="M369" s="5">
        <f t="shared" si="16"/>
        <v>8.73</v>
      </c>
      <c r="N369" t="str">
        <f t="shared" si="15"/>
        <v>Liberica</v>
      </c>
      <c r="O369" t="str">
        <f t="shared" si="17"/>
        <v>Medium</v>
      </c>
      <c r="P369" t="str">
        <f>_xlfn.XLOOKUP(Table1[[#This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 MATCH(orders!$D370,products!$A$1:$A$49,0),MATCH(orders!I$1,products!$A$1:$G$1,0))</f>
        <v>Exc</v>
      </c>
      <c r="J370" t="str">
        <f>INDEX(products!$A$1:$G$49, MATCH(orders!$D370,products!$A$1:$A$49,0),MATCH(orders!J$1,products!$A$1:$G$1,0))</f>
        <v>M</v>
      </c>
      <c r="K370" s="4">
        <f>INDEX(products!$A$1:$G$49, MATCH(orders!$D370,products!$A$1:$A$49,0),MATCH(orders!K$1,products!$A$1:$G$1,0))</f>
        <v>2.5</v>
      </c>
      <c r="L370" s="5">
        <f>INDEX(products!$A$1:$G$49, MATCH(orders!$D370,products!$A$1:$A$49,0),MATCH(orders!L$1,products!$A$1:$G$1,0))</f>
        <v>31.624999999999996</v>
      </c>
      <c r="M370" s="5">
        <f t="shared" si="16"/>
        <v>63.249999999999993</v>
      </c>
      <c r="N370" t="str">
        <f t="shared" si="15"/>
        <v>Excelsa</v>
      </c>
      <c r="O370" t="str">
        <f t="shared" si="17"/>
        <v>Medium</v>
      </c>
      <c r="P370" t="str">
        <f>_xlfn.XLOOKUP(Table1[[#This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 MATCH(orders!$D371,products!$A$1:$A$49,0),MATCH(orders!I$1,products!$A$1:$G$1,0))</f>
        <v>Exc</v>
      </c>
      <c r="J371" t="str">
        <f>INDEX(products!$A$1:$G$49, MATCH(orders!$D371,products!$A$1:$A$49,0),MATCH(orders!J$1,products!$A$1:$G$1,0))</f>
        <v>L</v>
      </c>
      <c r="K371" s="4">
        <f>INDEX(products!$A$1:$G$49, MATCH(orders!$D371,products!$A$1:$A$49,0),MATCH(orders!K$1,products!$A$1:$G$1,0))</f>
        <v>0.5</v>
      </c>
      <c r="L371" s="5">
        <f>INDEX(products!$A$1:$G$49, MATCH(orders!$D371,products!$A$1:$A$49,0),MATCH(orders!L$1,products!$A$1:$G$1,0))</f>
        <v>8.91</v>
      </c>
      <c r="M371" s="5">
        <f t="shared" si="16"/>
        <v>8.91</v>
      </c>
      <c r="N371" t="str">
        <f t="shared" si="15"/>
        <v>Excelsa</v>
      </c>
      <c r="O371" t="str">
        <f t="shared" si="17"/>
        <v>Light</v>
      </c>
      <c r="P371" t="str">
        <f>_xlfn.XLOOKUP(Table1[[#This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 MATCH(orders!$D372,products!$A$1:$A$49,0),MATCH(orders!I$1,products!$A$1:$G$1,0))</f>
        <v>Exc</v>
      </c>
      <c r="J372" t="str">
        <f>INDEX(products!$A$1:$G$49, MATCH(orders!$D372,products!$A$1:$A$49,0),MATCH(orders!J$1,products!$A$1:$G$1,0))</f>
        <v>D</v>
      </c>
      <c r="K372" s="4">
        <f>INDEX(products!$A$1:$G$49, MATCH(orders!$D372,products!$A$1:$A$49,0),MATCH(orders!K$1,products!$A$1:$G$1,0))</f>
        <v>1</v>
      </c>
      <c r="L372" s="5">
        <f>INDEX(products!$A$1:$G$49, MATCH(orders!$D372,products!$A$1:$A$49,0),MATCH(orders!L$1,products!$A$1:$G$1,0))</f>
        <v>12.15</v>
      </c>
      <c r="M372" s="5">
        <f t="shared" si="16"/>
        <v>24.3</v>
      </c>
      <c r="N372" t="str">
        <f t="shared" si="15"/>
        <v>Excelsa</v>
      </c>
      <c r="O372" t="str">
        <f t="shared" si="17"/>
        <v>Dark</v>
      </c>
      <c r="P372" t="str">
        <f>_xlfn.XLOOKUP(Table1[[#This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 MATCH(orders!$D373,products!$A$1:$A$49,0),MATCH(orders!I$1,products!$A$1:$G$1,0))</f>
        <v>Ara</v>
      </c>
      <c r="J373" t="str">
        <f>INDEX(products!$A$1:$G$49, MATCH(orders!$D373,products!$A$1:$A$49,0),MATCH(orders!J$1,products!$A$1:$G$1,0))</f>
        <v>L</v>
      </c>
      <c r="K373" s="4">
        <f>INDEX(products!$A$1:$G$49, MATCH(orders!$D373,products!$A$1:$A$49,0),MATCH(orders!K$1,products!$A$1:$G$1,0))</f>
        <v>0.5</v>
      </c>
      <c r="L373" s="5">
        <f>INDEX(products!$A$1:$G$49, MATCH(orders!$D373,products!$A$1:$A$49,0),MATCH(orders!L$1,products!$A$1:$G$1,0))</f>
        <v>7.77</v>
      </c>
      <c r="M373" s="5">
        <f t="shared" si="16"/>
        <v>46.62</v>
      </c>
      <c r="N373" t="str">
        <f t="shared" si="15"/>
        <v>Arabica</v>
      </c>
      <c r="O373" t="str">
        <f t="shared" si="17"/>
        <v>Light</v>
      </c>
      <c r="P373" t="str">
        <f>_xlfn.XLOOKUP(Table1[[#This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 MATCH(orders!$D374,products!$A$1:$A$49,0),MATCH(orders!I$1,products!$A$1:$G$1,0))</f>
        <v>Rob</v>
      </c>
      <c r="J374" t="str">
        <f>INDEX(products!$A$1:$G$49, MATCH(orders!$D374,products!$A$1:$A$49,0),MATCH(orders!J$1,products!$A$1:$G$1,0))</f>
        <v>L</v>
      </c>
      <c r="K374" s="4">
        <f>INDEX(products!$A$1:$G$49, MATCH(orders!$D374,products!$A$1:$A$49,0),MATCH(orders!K$1,products!$A$1:$G$1,0))</f>
        <v>0.5</v>
      </c>
      <c r="L374" s="5">
        <f>INDEX(products!$A$1:$G$49, MATCH(orders!$D374,products!$A$1:$A$49,0),MATCH(orders!L$1,products!$A$1:$G$1,0))</f>
        <v>7.169999999999999</v>
      </c>
      <c r="M374" s="5">
        <f t="shared" si="16"/>
        <v>43.019999999999996</v>
      </c>
      <c r="N374" t="str">
        <f t="shared" si="15"/>
        <v>Robusta</v>
      </c>
      <c r="O374" t="str">
        <f t="shared" si="17"/>
        <v>Light</v>
      </c>
      <c r="P374" t="str">
        <f>_xlfn.XLOOKUP(Table1[[#This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 MATCH(orders!$D375,products!$A$1:$A$49,0),MATCH(orders!I$1,products!$A$1:$G$1,0))</f>
        <v>Ara</v>
      </c>
      <c r="J375" t="str">
        <f>INDEX(products!$A$1:$G$49, MATCH(orders!$D375,products!$A$1:$A$49,0),MATCH(orders!J$1,products!$A$1:$G$1,0))</f>
        <v>D</v>
      </c>
      <c r="K375" s="4">
        <f>INDEX(products!$A$1:$G$49, MATCH(orders!$D375,products!$A$1:$A$49,0),MATCH(orders!K$1,products!$A$1:$G$1,0))</f>
        <v>0.5</v>
      </c>
      <c r="L375" s="5">
        <f>INDEX(products!$A$1:$G$49, MATCH(orders!$D375,products!$A$1:$A$49,0),MATCH(orders!L$1,products!$A$1:$G$1,0))</f>
        <v>5.97</v>
      </c>
      <c r="M375" s="5">
        <f t="shared" si="16"/>
        <v>17.91</v>
      </c>
      <c r="N375" t="str">
        <f t="shared" si="15"/>
        <v>Arabica</v>
      </c>
      <c r="O375" t="str">
        <f t="shared" si="17"/>
        <v>Dark</v>
      </c>
      <c r="P375" t="str">
        <f>_xlfn.XLOOKUP(Table1[[#This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 MATCH(orders!$D376,products!$A$1:$A$49,0),MATCH(orders!I$1,products!$A$1:$G$1,0))</f>
        <v>Lib</v>
      </c>
      <c r="J376" t="str">
        <f>INDEX(products!$A$1:$G$49, MATCH(orders!$D376,products!$A$1:$A$49,0),MATCH(orders!J$1,products!$A$1:$G$1,0))</f>
        <v>L</v>
      </c>
      <c r="K376" s="4">
        <f>INDEX(products!$A$1:$G$49, MATCH(orders!$D376,products!$A$1:$A$49,0),MATCH(orders!K$1,products!$A$1:$G$1,0))</f>
        <v>0.5</v>
      </c>
      <c r="L376" s="5">
        <f>INDEX(products!$A$1:$G$49, MATCH(orders!$D376,products!$A$1:$A$49,0),MATCH(orders!L$1,products!$A$1:$G$1,0))</f>
        <v>9.51</v>
      </c>
      <c r="M376" s="5">
        <f t="shared" si="16"/>
        <v>38.04</v>
      </c>
      <c r="N376" t="str">
        <f t="shared" si="15"/>
        <v>Liberica</v>
      </c>
      <c r="O376" t="str">
        <f t="shared" si="17"/>
        <v>Light</v>
      </c>
      <c r="P376" t="str">
        <f>_xlfn.XLOOKUP(Table1[[#This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 MATCH(orders!$D377,products!$A$1:$A$49,0),MATCH(orders!I$1,products!$A$1:$G$1,0))</f>
        <v>Ara</v>
      </c>
      <c r="J377" t="str">
        <f>INDEX(products!$A$1:$G$49, MATCH(orders!$D377,products!$A$1:$A$49,0),MATCH(orders!J$1,products!$A$1:$G$1,0))</f>
        <v>M</v>
      </c>
      <c r="K377" s="4">
        <f>INDEX(products!$A$1:$G$49, MATCH(orders!$D377,products!$A$1:$A$49,0),MATCH(orders!K$1,products!$A$1:$G$1,0))</f>
        <v>0.2</v>
      </c>
      <c r="L377" s="5">
        <f>INDEX(products!$A$1:$G$49, MATCH(orders!$D377,products!$A$1:$A$49,0),MATCH(orders!L$1,products!$A$1:$G$1,0))</f>
        <v>3.375</v>
      </c>
      <c r="M377" s="5">
        <f t="shared" si="16"/>
        <v>6.75</v>
      </c>
      <c r="N377" t="str">
        <f t="shared" si="15"/>
        <v>Arabica</v>
      </c>
      <c r="O377" t="str">
        <f t="shared" si="17"/>
        <v>Medium</v>
      </c>
      <c r="P377" t="str">
        <f>_xlfn.XLOOKUP(Table1[[#This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 MATCH(orders!$D378,products!$A$1:$A$49,0),MATCH(orders!I$1,products!$A$1:$G$1,0))</f>
        <v>Rob</v>
      </c>
      <c r="J378" t="str">
        <f>INDEX(products!$A$1:$G$49, MATCH(orders!$D378,products!$A$1:$A$49,0),MATCH(orders!J$1,products!$A$1:$G$1,0))</f>
        <v>M</v>
      </c>
      <c r="K378" s="4">
        <f>INDEX(products!$A$1:$G$49, MATCH(orders!$D378,products!$A$1:$A$49,0),MATCH(orders!K$1,products!$A$1:$G$1,0))</f>
        <v>0.5</v>
      </c>
      <c r="L378" s="5">
        <f>INDEX(products!$A$1:$G$49, MATCH(orders!$D378,products!$A$1:$A$49,0),MATCH(orders!L$1,products!$A$1:$G$1,0))</f>
        <v>5.97</v>
      </c>
      <c r="M378" s="5">
        <f t="shared" si="16"/>
        <v>5.97</v>
      </c>
      <c r="N378" t="str">
        <f t="shared" si="15"/>
        <v>Robusta</v>
      </c>
      <c r="O378" t="str">
        <f t="shared" si="17"/>
        <v>Medium</v>
      </c>
      <c r="P378" t="str">
        <f>_xlfn.XLOOKUP(Table1[[#This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 MATCH(orders!$D379,products!$A$1:$A$49,0),MATCH(orders!I$1,products!$A$1:$G$1,0))</f>
        <v>Rob</v>
      </c>
      <c r="J379" t="str">
        <f>INDEX(products!$A$1:$G$49, MATCH(orders!$D379,products!$A$1:$A$49,0),MATCH(orders!J$1,products!$A$1:$G$1,0))</f>
        <v>D</v>
      </c>
      <c r="K379" s="4">
        <f>INDEX(products!$A$1:$G$49, MATCH(orders!$D379,products!$A$1:$A$49,0),MATCH(orders!K$1,products!$A$1:$G$1,0))</f>
        <v>0.2</v>
      </c>
      <c r="L379" s="5">
        <f>INDEX(products!$A$1:$G$49, MATCH(orders!$D379,products!$A$1:$A$49,0),MATCH(orders!L$1,products!$A$1:$G$1,0))</f>
        <v>2.6849999999999996</v>
      </c>
      <c r="M379" s="5">
        <f t="shared" si="16"/>
        <v>8.0549999999999997</v>
      </c>
      <c r="N379" t="str">
        <f t="shared" si="15"/>
        <v>Robusta</v>
      </c>
      <c r="O379" t="str">
        <f t="shared" si="17"/>
        <v>Dark</v>
      </c>
      <c r="P379" t="str">
        <f>_xlfn.XLOOKUP(Table1[[#This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 MATCH(orders!$D380,products!$A$1:$A$49,0),MATCH(orders!I$1,products!$A$1:$G$1,0))</f>
        <v>Ara</v>
      </c>
      <c r="J380" t="str">
        <f>INDEX(products!$A$1:$G$49, MATCH(orders!$D380,products!$A$1:$A$49,0),MATCH(orders!J$1,products!$A$1:$G$1,0))</f>
        <v>L</v>
      </c>
      <c r="K380" s="4">
        <f>INDEX(products!$A$1:$G$49, MATCH(orders!$D380,products!$A$1:$A$49,0),MATCH(orders!K$1,products!$A$1:$G$1,0))</f>
        <v>0.5</v>
      </c>
      <c r="L380" s="5">
        <f>INDEX(products!$A$1:$G$49, MATCH(orders!$D380,products!$A$1:$A$49,0),MATCH(orders!L$1,products!$A$1:$G$1,0))</f>
        <v>7.77</v>
      </c>
      <c r="M380" s="5">
        <f t="shared" si="16"/>
        <v>23.31</v>
      </c>
      <c r="N380" t="str">
        <f t="shared" si="15"/>
        <v>Arabica</v>
      </c>
      <c r="O380" t="str">
        <f t="shared" si="17"/>
        <v>Light</v>
      </c>
      <c r="P380" t="str">
        <f>_xlfn.XLOOKUP(Table1[[#This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 MATCH(orders!$D381,products!$A$1:$A$49,0),MATCH(orders!I$1,products!$A$1:$G$1,0))</f>
        <v>Rob</v>
      </c>
      <c r="J381" t="str">
        <f>INDEX(products!$A$1:$G$49, MATCH(orders!$D381,products!$A$1:$A$49,0),MATCH(orders!J$1,products!$A$1:$G$1,0))</f>
        <v>L</v>
      </c>
      <c r="K381" s="4">
        <f>INDEX(products!$A$1:$G$49, MATCH(orders!$D381,products!$A$1:$A$49,0),MATCH(orders!K$1,products!$A$1:$G$1,0))</f>
        <v>0.5</v>
      </c>
      <c r="L381" s="5">
        <f>INDEX(products!$A$1:$G$49, MATCH(orders!$D381,products!$A$1:$A$49,0),MATCH(orders!L$1,products!$A$1:$G$1,0))</f>
        <v>7.169999999999999</v>
      </c>
      <c r="M381" s="5">
        <f t="shared" si="16"/>
        <v>43.019999999999996</v>
      </c>
      <c r="N381" t="str">
        <f t="shared" si="15"/>
        <v>Robusta</v>
      </c>
      <c r="O381" t="str">
        <f t="shared" si="17"/>
        <v>Light</v>
      </c>
      <c r="P381" t="str">
        <f>_xlfn.XLOOKUP(Table1[[#This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 MATCH(orders!$D382,products!$A$1:$A$49,0),MATCH(orders!I$1,products!$A$1:$G$1,0))</f>
        <v>Lib</v>
      </c>
      <c r="J382" t="str">
        <f>INDEX(products!$A$1:$G$49, MATCH(orders!$D382,products!$A$1:$A$49,0),MATCH(orders!J$1,products!$A$1:$G$1,0))</f>
        <v>D</v>
      </c>
      <c r="K382" s="4">
        <f>INDEX(products!$A$1:$G$49, MATCH(orders!$D382,products!$A$1:$A$49,0),MATCH(orders!K$1,products!$A$1:$G$1,0))</f>
        <v>0.5</v>
      </c>
      <c r="L382" s="5">
        <f>INDEX(products!$A$1:$G$49, MATCH(orders!$D382,products!$A$1:$A$49,0),MATCH(orders!L$1,products!$A$1:$G$1,0))</f>
        <v>7.77</v>
      </c>
      <c r="M382" s="5">
        <f t="shared" si="16"/>
        <v>23.31</v>
      </c>
      <c r="N382" t="str">
        <f t="shared" si="15"/>
        <v>Liberica</v>
      </c>
      <c r="O382" t="str">
        <f t="shared" si="17"/>
        <v>Dark</v>
      </c>
      <c r="P382" t="str">
        <f>_xlfn.XLOOKUP(Table1[[#This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 MATCH(orders!$D383,products!$A$1:$A$49,0),MATCH(orders!I$1,products!$A$1:$G$1,0))</f>
        <v>Ara</v>
      </c>
      <c r="J383" t="str">
        <f>INDEX(products!$A$1:$G$49, MATCH(orders!$D383,products!$A$1:$A$49,0),MATCH(orders!J$1,products!$A$1:$G$1,0))</f>
        <v>D</v>
      </c>
      <c r="K383" s="4">
        <f>INDEX(products!$A$1:$G$49, MATCH(orders!$D383,products!$A$1:$A$49,0),MATCH(orders!K$1,products!$A$1:$G$1,0))</f>
        <v>0.2</v>
      </c>
      <c r="L383" s="5">
        <f>INDEX(products!$A$1:$G$49, MATCH(orders!$D383,products!$A$1:$A$49,0),MATCH(orders!L$1,products!$A$1:$G$1,0))</f>
        <v>2.9849999999999999</v>
      </c>
      <c r="M383" s="5">
        <f t="shared" si="16"/>
        <v>14.924999999999999</v>
      </c>
      <c r="N383" t="str">
        <f t="shared" si="15"/>
        <v>Arabica</v>
      </c>
      <c r="O383" t="str">
        <f t="shared" si="17"/>
        <v>Dark</v>
      </c>
      <c r="P383" t="str">
        <f>_xlfn.XLOOKUP(Table1[[#This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 MATCH(orders!$D384,products!$A$1:$A$49,0),MATCH(orders!I$1,products!$A$1:$G$1,0))</f>
        <v>Exc</v>
      </c>
      <c r="J384" t="str">
        <f>INDEX(products!$A$1:$G$49, MATCH(orders!$D384,products!$A$1:$A$49,0),MATCH(orders!J$1,products!$A$1:$G$1,0))</f>
        <v>D</v>
      </c>
      <c r="K384" s="4">
        <f>INDEX(products!$A$1:$G$49, MATCH(orders!$D384,products!$A$1:$A$49,0),MATCH(orders!K$1,products!$A$1:$G$1,0))</f>
        <v>0.5</v>
      </c>
      <c r="L384" s="5">
        <f>INDEX(products!$A$1:$G$49, MATCH(orders!$D384,products!$A$1:$A$49,0),MATCH(orders!L$1,products!$A$1:$G$1,0))</f>
        <v>7.29</v>
      </c>
      <c r="M384" s="5">
        <f t="shared" si="16"/>
        <v>21.87</v>
      </c>
      <c r="N384" t="str">
        <f t="shared" si="15"/>
        <v>Excelsa</v>
      </c>
      <c r="O384" t="str">
        <f t="shared" si="17"/>
        <v>Dark</v>
      </c>
      <c r="P384" t="str">
        <f>_xlfn.XLOOKUP(Table1[[#This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 MATCH(orders!$D385,products!$A$1:$A$49,0),MATCH(orders!I$1,products!$A$1:$G$1,0))</f>
        <v>Exc</v>
      </c>
      <c r="J385" t="str">
        <f>INDEX(products!$A$1:$G$49, MATCH(orders!$D385,products!$A$1:$A$49,0),MATCH(orders!J$1,products!$A$1:$G$1,0))</f>
        <v>L</v>
      </c>
      <c r="K385" s="4">
        <f>INDEX(products!$A$1:$G$49, MATCH(orders!$D385,products!$A$1:$A$49,0),MATCH(orders!K$1,products!$A$1:$G$1,0))</f>
        <v>0.5</v>
      </c>
      <c r="L385" s="5">
        <f>INDEX(products!$A$1:$G$49, MATCH(orders!$D385,products!$A$1:$A$49,0),MATCH(orders!L$1,products!$A$1:$G$1,0))</f>
        <v>8.91</v>
      </c>
      <c r="M385" s="5">
        <f t="shared" si="16"/>
        <v>53.46</v>
      </c>
      <c r="N385" t="str">
        <f t="shared" si="15"/>
        <v>Excelsa</v>
      </c>
      <c r="O385" t="str">
        <f t="shared" si="17"/>
        <v>Light</v>
      </c>
      <c r="P385" t="str">
        <f>_xlfn.XLOOKUP(Table1[[#This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 MATCH(orders!$D386,products!$A$1:$A$49,0),MATCH(orders!I$1,products!$A$1:$G$1,0))</f>
        <v>Ara</v>
      </c>
      <c r="J386" t="str">
        <f>INDEX(products!$A$1:$G$49, MATCH(orders!$D386,products!$A$1:$A$49,0),MATCH(orders!J$1,products!$A$1:$G$1,0))</f>
        <v>L</v>
      </c>
      <c r="K386" s="4">
        <f>INDEX(products!$A$1:$G$49, MATCH(orders!$D386,products!$A$1:$A$49,0),MATCH(orders!K$1,products!$A$1:$G$1,0))</f>
        <v>2.5</v>
      </c>
      <c r="L386" s="5">
        <f>INDEX(products!$A$1:$G$49, MATCH(orders!$D386,products!$A$1:$A$49,0),MATCH(orders!L$1,products!$A$1:$G$1,0))</f>
        <v>29.784999999999997</v>
      </c>
      <c r="M386" s="5">
        <f t="shared" si="16"/>
        <v>119.13999999999999</v>
      </c>
      <c r="N386" t="str">
        <f t="shared" ref="N386:N449" si="18">IF(I386="Rob","Robusta",IF(I386="Exc","Excelsa",IF(I386="Ara","Arabica",IF(I386="Lib","Liberica",""))))</f>
        <v>Arabica</v>
      </c>
      <c r="O386" t="str">
        <f t="shared" si="17"/>
        <v>Light</v>
      </c>
      <c r="P386" t="str">
        <f>_xlfn.XLOOKUP(Table1[[#This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 MATCH(orders!$D387,products!$A$1:$A$49,0),MATCH(orders!I$1,products!$A$1:$G$1,0))</f>
        <v>Lib</v>
      </c>
      <c r="J387" t="str">
        <f>INDEX(products!$A$1:$G$49, MATCH(orders!$D387,products!$A$1:$A$49,0),MATCH(orders!J$1,products!$A$1:$G$1,0))</f>
        <v>M</v>
      </c>
      <c r="K387" s="4">
        <f>INDEX(products!$A$1:$G$49, MATCH(orders!$D387,products!$A$1:$A$49,0),MATCH(orders!K$1,products!$A$1:$G$1,0))</f>
        <v>0.5</v>
      </c>
      <c r="L387" s="5">
        <f>INDEX(products!$A$1:$G$49, MATCH(orders!$D387,products!$A$1:$A$49,0),MATCH(orders!L$1,products!$A$1:$G$1,0))</f>
        <v>8.73</v>
      </c>
      <c r="M387" s="5">
        <f t="shared" ref="M387:M450" si="19">L387*E387</f>
        <v>43.650000000000006</v>
      </c>
      <c r="N387" t="str">
        <f t="shared" si="18"/>
        <v>Liberica</v>
      </c>
      <c r="O387" t="str">
        <f t="shared" ref="O387:O450" si="20">IF(J387="M","Medium",IF(J387="L","Light",IF(J387="D","Dark","")))</f>
        <v>Medium</v>
      </c>
      <c r="P387" t="str">
        <f>_xlfn.XLOOKUP(Table1[[#This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 MATCH(orders!$D388,products!$A$1:$A$49,0),MATCH(orders!I$1,products!$A$1:$G$1,0))</f>
        <v>Ara</v>
      </c>
      <c r="J388" t="str">
        <f>INDEX(products!$A$1:$G$49, MATCH(orders!$D388,products!$A$1:$A$49,0),MATCH(orders!J$1,products!$A$1:$G$1,0))</f>
        <v>D</v>
      </c>
      <c r="K388" s="4">
        <f>INDEX(products!$A$1:$G$49, MATCH(orders!$D388,products!$A$1:$A$49,0),MATCH(orders!K$1,products!$A$1:$G$1,0))</f>
        <v>0.2</v>
      </c>
      <c r="L388" s="5">
        <f>INDEX(products!$A$1:$G$49, MATCH(orders!$D388,products!$A$1:$A$49,0),MATCH(orders!L$1,products!$A$1:$G$1,0))</f>
        <v>2.9849999999999999</v>
      </c>
      <c r="M388" s="5">
        <f t="shared" si="19"/>
        <v>17.91</v>
      </c>
      <c r="N388" t="str">
        <f t="shared" si="18"/>
        <v>Arabica</v>
      </c>
      <c r="O388" t="str">
        <f t="shared" si="20"/>
        <v>Dark</v>
      </c>
      <c r="P388" t="str">
        <f>_xlfn.XLOOKUP(Table1[[#This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 MATCH(orders!$D389,products!$A$1:$A$49,0),MATCH(orders!I$1,products!$A$1:$G$1,0))</f>
        <v>Exc</v>
      </c>
      <c r="J389" t="str">
        <f>INDEX(products!$A$1:$G$49, MATCH(orders!$D389,products!$A$1:$A$49,0),MATCH(orders!J$1,products!$A$1:$G$1,0))</f>
        <v>L</v>
      </c>
      <c r="K389" s="4">
        <f>INDEX(products!$A$1:$G$49, MATCH(orders!$D389,products!$A$1:$A$49,0),MATCH(orders!K$1,products!$A$1:$G$1,0))</f>
        <v>1</v>
      </c>
      <c r="L389" s="5">
        <f>INDEX(products!$A$1:$G$49, MATCH(orders!$D389,products!$A$1:$A$49,0),MATCH(orders!L$1,products!$A$1:$G$1,0))</f>
        <v>14.85</v>
      </c>
      <c r="M389" s="5">
        <f t="shared" si="19"/>
        <v>74.25</v>
      </c>
      <c r="N389" t="str">
        <f t="shared" si="18"/>
        <v>Excelsa</v>
      </c>
      <c r="O389" t="str">
        <f t="shared" si="20"/>
        <v>Light</v>
      </c>
      <c r="P389" t="str">
        <f>_xlfn.XLOOKUP(Table1[[#This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 MATCH(orders!$D390,products!$A$1:$A$49,0),MATCH(orders!I$1,products!$A$1:$G$1,0))</f>
        <v>Lib</v>
      </c>
      <c r="J390" t="str">
        <f>INDEX(products!$A$1:$G$49, MATCH(orders!$D390,products!$A$1:$A$49,0),MATCH(orders!J$1,products!$A$1:$G$1,0))</f>
        <v>D</v>
      </c>
      <c r="K390" s="4">
        <f>INDEX(products!$A$1:$G$49, MATCH(orders!$D390,products!$A$1:$A$49,0),MATCH(orders!K$1,products!$A$1:$G$1,0))</f>
        <v>0.2</v>
      </c>
      <c r="L390" s="5">
        <f>INDEX(products!$A$1:$G$49, MATCH(orders!$D390,products!$A$1:$A$49,0),MATCH(orders!L$1,products!$A$1:$G$1,0))</f>
        <v>3.8849999999999998</v>
      </c>
      <c r="M390" s="5">
        <f t="shared" si="19"/>
        <v>11.654999999999999</v>
      </c>
      <c r="N390" t="str">
        <f t="shared" si="18"/>
        <v>Liberica</v>
      </c>
      <c r="O390" t="str">
        <f t="shared" si="20"/>
        <v>Dark</v>
      </c>
      <c r="P390" t="str">
        <f>_xlfn.XLOOKUP(Table1[[#This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 MATCH(orders!$D391,products!$A$1:$A$49,0),MATCH(orders!I$1,products!$A$1:$G$1,0))</f>
        <v>Lib</v>
      </c>
      <c r="J391" t="str">
        <f>INDEX(products!$A$1:$G$49, MATCH(orders!$D391,products!$A$1:$A$49,0),MATCH(orders!J$1,products!$A$1:$G$1,0))</f>
        <v>D</v>
      </c>
      <c r="K391" s="4">
        <f>INDEX(products!$A$1:$G$49, MATCH(orders!$D391,products!$A$1:$A$49,0),MATCH(orders!K$1,products!$A$1:$G$1,0))</f>
        <v>0.5</v>
      </c>
      <c r="L391" s="5">
        <f>INDEX(products!$A$1:$G$49, MATCH(orders!$D391,products!$A$1:$A$49,0),MATCH(orders!L$1,products!$A$1:$G$1,0))</f>
        <v>7.77</v>
      </c>
      <c r="M391" s="5">
        <f t="shared" si="19"/>
        <v>23.31</v>
      </c>
      <c r="N391" t="str">
        <f t="shared" si="18"/>
        <v>Liberica</v>
      </c>
      <c r="O391" t="str">
        <f t="shared" si="20"/>
        <v>Dark</v>
      </c>
      <c r="P391" t="str">
        <f>_xlfn.XLOOKUP(Table1[[#This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 MATCH(orders!$D392,products!$A$1:$A$49,0),MATCH(orders!I$1,products!$A$1:$G$1,0))</f>
        <v>Exc</v>
      </c>
      <c r="J392" t="str">
        <f>INDEX(products!$A$1:$G$49, MATCH(orders!$D392,products!$A$1:$A$49,0),MATCH(orders!J$1,products!$A$1:$G$1,0))</f>
        <v>D</v>
      </c>
      <c r="K392" s="4">
        <f>INDEX(products!$A$1:$G$49, MATCH(orders!$D392,products!$A$1:$A$49,0),MATCH(orders!K$1,products!$A$1:$G$1,0))</f>
        <v>0.5</v>
      </c>
      <c r="L392" s="5">
        <f>INDEX(products!$A$1:$G$49, MATCH(orders!$D392,products!$A$1:$A$49,0),MATCH(orders!L$1,products!$A$1:$G$1,0))</f>
        <v>7.29</v>
      </c>
      <c r="M392" s="5">
        <f t="shared" si="19"/>
        <v>14.58</v>
      </c>
      <c r="N392" t="str">
        <f t="shared" si="18"/>
        <v>Excelsa</v>
      </c>
      <c r="O392" t="str">
        <f t="shared" si="20"/>
        <v>Dark</v>
      </c>
      <c r="P392" t="str">
        <f>_xlfn.XLOOKUP(Table1[[#This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 MATCH(orders!$D393,products!$A$1:$A$49,0),MATCH(orders!I$1,products!$A$1:$G$1,0))</f>
        <v>Ara</v>
      </c>
      <c r="J393" t="str">
        <f>INDEX(products!$A$1:$G$49, MATCH(orders!$D393,products!$A$1:$A$49,0),MATCH(orders!J$1,products!$A$1:$G$1,0))</f>
        <v>M</v>
      </c>
      <c r="K393" s="4">
        <f>INDEX(products!$A$1:$G$49, MATCH(orders!$D393,products!$A$1:$A$49,0),MATCH(orders!K$1,products!$A$1:$G$1,0))</f>
        <v>0.5</v>
      </c>
      <c r="L393" s="5">
        <f>INDEX(products!$A$1:$G$49, MATCH(orders!$D393,products!$A$1:$A$49,0),MATCH(orders!L$1,products!$A$1:$G$1,0))</f>
        <v>6.75</v>
      </c>
      <c r="M393" s="5">
        <f t="shared" si="19"/>
        <v>13.5</v>
      </c>
      <c r="N393" t="str">
        <f t="shared" si="18"/>
        <v>Arabica</v>
      </c>
      <c r="O393" t="str">
        <f t="shared" si="20"/>
        <v>Medium</v>
      </c>
      <c r="P393" t="str">
        <f>_xlfn.XLOOKUP(Table1[[#This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 MATCH(orders!$D394,products!$A$1:$A$49,0),MATCH(orders!I$1,products!$A$1:$G$1,0))</f>
        <v>Exc</v>
      </c>
      <c r="J394" t="str">
        <f>INDEX(products!$A$1:$G$49, MATCH(orders!$D394,products!$A$1:$A$49,0),MATCH(orders!J$1,products!$A$1:$G$1,0))</f>
        <v>L</v>
      </c>
      <c r="K394" s="4">
        <f>INDEX(products!$A$1:$G$49, MATCH(orders!$D394,products!$A$1:$A$49,0),MATCH(orders!K$1,products!$A$1:$G$1,0))</f>
        <v>1</v>
      </c>
      <c r="L394" s="5">
        <f>INDEX(products!$A$1:$G$49, MATCH(orders!$D394,products!$A$1:$A$49,0),MATCH(orders!L$1,products!$A$1:$G$1,0))</f>
        <v>14.85</v>
      </c>
      <c r="M394" s="5">
        <f t="shared" si="19"/>
        <v>89.1</v>
      </c>
      <c r="N394" t="str">
        <f t="shared" si="18"/>
        <v>Excelsa</v>
      </c>
      <c r="O394" t="str">
        <f t="shared" si="20"/>
        <v>Light</v>
      </c>
      <c r="P394" t="str">
        <f>_xlfn.XLOOKUP(Table1[[#This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 MATCH(orders!$D395,products!$A$1:$A$49,0),MATCH(orders!I$1,products!$A$1:$G$1,0))</f>
        <v>Ara</v>
      </c>
      <c r="J395" t="str">
        <f>INDEX(products!$A$1:$G$49, MATCH(orders!$D395,products!$A$1:$A$49,0),MATCH(orders!J$1,products!$A$1:$G$1,0))</f>
        <v>L</v>
      </c>
      <c r="K395" s="4">
        <f>INDEX(products!$A$1:$G$49, MATCH(orders!$D395,products!$A$1:$A$49,0),MATCH(orders!K$1,products!$A$1:$G$1,0))</f>
        <v>0.2</v>
      </c>
      <c r="L395" s="5">
        <f>INDEX(products!$A$1:$G$49, MATCH(orders!$D395,products!$A$1:$A$49,0),MATCH(orders!L$1,products!$A$1:$G$1,0))</f>
        <v>3.8849999999999998</v>
      </c>
      <c r="M395" s="5">
        <f t="shared" si="19"/>
        <v>3.8849999999999998</v>
      </c>
      <c r="N395" t="str">
        <f t="shared" si="18"/>
        <v>Arabica</v>
      </c>
      <c r="O395" t="str">
        <f t="shared" si="20"/>
        <v>Light</v>
      </c>
      <c r="P395" t="str">
        <f>_xlfn.XLOOKUP(Table1[[#This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 MATCH(orders!$D396,products!$A$1:$A$49,0),MATCH(orders!I$1,products!$A$1:$G$1,0))</f>
        <v>Rob</v>
      </c>
      <c r="J396" t="str">
        <f>INDEX(products!$A$1:$G$49, MATCH(orders!$D396,products!$A$1:$A$49,0),MATCH(orders!J$1,products!$A$1:$G$1,0))</f>
        <v>L</v>
      </c>
      <c r="K396" s="4">
        <f>INDEX(products!$A$1:$G$49, MATCH(orders!$D396,products!$A$1:$A$49,0),MATCH(orders!K$1,products!$A$1:$G$1,0))</f>
        <v>2.5</v>
      </c>
      <c r="L396" s="5">
        <f>INDEX(products!$A$1:$G$49, MATCH(orders!$D396,products!$A$1:$A$49,0),MATCH(orders!L$1,products!$A$1:$G$1,0))</f>
        <v>27.484999999999996</v>
      </c>
      <c r="M396" s="5">
        <f t="shared" si="19"/>
        <v>109.93999999999998</v>
      </c>
      <c r="N396" t="str">
        <f t="shared" si="18"/>
        <v>Robusta</v>
      </c>
      <c r="O396" t="str">
        <f t="shared" si="20"/>
        <v>Light</v>
      </c>
      <c r="P396" t="str">
        <f>_xlfn.XLOOKUP(Table1[[#This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 MATCH(orders!$D397,products!$A$1:$A$49,0),MATCH(orders!I$1,products!$A$1:$G$1,0))</f>
        <v>Lib</v>
      </c>
      <c r="J397" t="str">
        <f>INDEX(products!$A$1:$G$49, MATCH(orders!$D397,products!$A$1:$A$49,0),MATCH(orders!J$1,products!$A$1:$G$1,0))</f>
        <v>D</v>
      </c>
      <c r="K397" s="4">
        <f>INDEX(products!$A$1:$G$49, MATCH(orders!$D397,products!$A$1:$A$49,0),MATCH(orders!K$1,products!$A$1:$G$1,0))</f>
        <v>0.5</v>
      </c>
      <c r="L397" s="5">
        <f>INDEX(products!$A$1:$G$49, MATCH(orders!$D397,products!$A$1:$A$49,0),MATCH(orders!L$1,products!$A$1:$G$1,0))</f>
        <v>7.77</v>
      </c>
      <c r="M397" s="5">
        <f t="shared" si="19"/>
        <v>46.62</v>
      </c>
      <c r="N397" t="str">
        <f t="shared" si="18"/>
        <v>Liberica</v>
      </c>
      <c r="O397" t="str">
        <f t="shared" si="20"/>
        <v>Dark</v>
      </c>
      <c r="P397" t="str">
        <f>_xlfn.XLOOKUP(Table1[[#This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 MATCH(orders!$D398,products!$A$1:$A$49,0),MATCH(orders!I$1,products!$A$1:$G$1,0))</f>
        <v>Ara</v>
      </c>
      <c r="J398" t="str">
        <f>INDEX(products!$A$1:$G$49, MATCH(orders!$D398,products!$A$1:$A$49,0),MATCH(orders!J$1,products!$A$1:$G$1,0))</f>
        <v>L</v>
      </c>
      <c r="K398" s="4">
        <f>INDEX(products!$A$1:$G$49, MATCH(orders!$D398,products!$A$1:$A$49,0),MATCH(orders!K$1,products!$A$1:$G$1,0))</f>
        <v>0.5</v>
      </c>
      <c r="L398" s="5">
        <f>INDEX(products!$A$1:$G$49, MATCH(orders!$D398,products!$A$1:$A$49,0),MATCH(orders!L$1,products!$A$1:$G$1,0))</f>
        <v>7.77</v>
      </c>
      <c r="M398" s="5">
        <f t="shared" si="19"/>
        <v>38.849999999999994</v>
      </c>
      <c r="N398" t="str">
        <f t="shared" si="18"/>
        <v>Arabica</v>
      </c>
      <c r="O398" t="str">
        <f t="shared" si="20"/>
        <v>Light</v>
      </c>
      <c r="P398" t="str">
        <f>_xlfn.XLOOKUP(Table1[[#This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 MATCH(orders!$D399,products!$A$1:$A$49,0),MATCH(orders!I$1,products!$A$1:$G$1,0))</f>
        <v>Lib</v>
      </c>
      <c r="J399" t="str">
        <f>INDEX(products!$A$1:$G$49, MATCH(orders!$D399,products!$A$1:$A$49,0),MATCH(orders!J$1,products!$A$1:$G$1,0))</f>
        <v>D</v>
      </c>
      <c r="K399" s="4">
        <f>INDEX(products!$A$1:$G$49, MATCH(orders!$D399,products!$A$1:$A$49,0),MATCH(orders!K$1,products!$A$1:$G$1,0))</f>
        <v>0.5</v>
      </c>
      <c r="L399" s="5">
        <f>INDEX(products!$A$1:$G$49, MATCH(orders!$D399,products!$A$1:$A$49,0),MATCH(orders!L$1,products!$A$1:$G$1,0))</f>
        <v>7.77</v>
      </c>
      <c r="M399" s="5">
        <f t="shared" si="19"/>
        <v>31.08</v>
      </c>
      <c r="N399" t="str">
        <f t="shared" si="18"/>
        <v>Liberica</v>
      </c>
      <c r="O399" t="str">
        <f t="shared" si="20"/>
        <v>Dark</v>
      </c>
      <c r="P399" t="str">
        <f>_xlfn.XLOOKUP(Table1[[#This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 MATCH(orders!$D400,products!$A$1:$A$49,0),MATCH(orders!I$1,products!$A$1:$G$1,0))</f>
        <v>Ara</v>
      </c>
      <c r="J400" t="str">
        <f>INDEX(products!$A$1:$G$49, MATCH(orders!$D400,products!$A$1:$A$49,0),MATCH(orders!J$1,products!$A$1:$G$1,0))</f>
        <v>D</v>
      </c>
      <c r="K400" s="4">
        <f>INDEX(products!$A$1:$G$49, MATCH(orders!$D400,products!$A$1:$A$49,0),MATCH(orders!K$1,products!$A$1:$G$1,0))</f>
        <v>0.2</v>
      </c>
      <c r="L400" s="5">
        <f>INDEX(products!$A$1:$G$49, MATCH(orders!$D400,products!$A$1:$A$49,0),MATCH(orders!L$1,products!$A$1:$G$1,0))</f>
        <v>2.9849999999999999</v>
      </c>
      <c r="M400" s="5">
        <f t="shared" si="19"/>
        <v>17.91</v>
      </c>
      <c r="N400" t="str">
        <f t="shared" si="18"/>
        <v>Arabica</v>
      </c>
      <c r="O400" t="str">
        <f t="shared" si="20"/>
        <v>Dark</v>
      </c>
      <c r="P400" t="str">
        <f>_xlfn.XLOOKUP(Table1[[#This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 MATCH(orders!$D401,products!$A$1:$A$49,0),MATCH(orders!I$1,products!$A$1:$G$1,0))</f>
        <v>Exc</v>
      </c>
      <c r="J401" t="str">
        <f>INDEX(products!$A$1:$G$49, MATCH(orders!$D401,products!$A$1:$A$49,0),MATCH(orders!J$1,products!$A$1:$G$1,0))</f>
        <v>D</v>
      </c>
      <c r="K401" s="4">
        <f>INDEX(products!$A$1:$G$49, MATCH(orders!$D401,products!$A$1:$A$49,0),MATCH(orders!K$1,products!$A$1:$G$1,0))</f>
        <v>2.5</v>
      </c>
      <c r="L401" s="5">
        <f>INDEX(products!$A$1:$G$49, MATCH(orders!$D401,products!$A$1:$A$49,0),MATCH(orders!L$1,products!$A$1:$G$1,0))</f>
        <v>27.945</v>
      </c>
      <c r="M401" s="5">
        <f t="shared" si="19"/>
        <v>167.67000000000002</v>
      </c>
      <c r="N401" t="str">
        <f t="shared" si="18"/>
        <v>Excelsa</v>
      </c>
      <c r="O401" t="str">
        <f t="shared" si="20"/>
        <v>Dark</v>
      </c>
      <c r="P401" t="str">
        <f>_xlfn.XLOOKUP(Table1[[#This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 MATCH(orders!$D402,products!$A$1:$A$49,0),MATCH(orders!I$1,products!$A$1:$G$1,0))</f>
        <v>Lib</v>
      </c>
      <c r="J402" t="str">
        <f>INDEX(products!$A$1:$G$49, MATCH(orders!$D402,products!$A$1:$A$49,0),MATCH(orders!J$1,products!$A$1:$G$1,0))</f>
        <v>L</v>
      </c>
      <c r="K402" s="4">
        <f>INDEX(products!$A$1:$G$49, MATCH(orders!$D402,products!$A$1:$A$49,0),MATCH(orders!K$1,products!$A$1:$G$1,0))</f>
        <v>1</v>
      </c>
      <c r="L402" s="5">
        <f>INDEX(products!$A$1:$G$49, MATCH(orders!$D402,products!$A$1:$A$49,0),MATCH(orders!L$1,products!$A$1:$G$1,0))</f>
        <v>15.85</v>
      </c>
      <c r="M402" s="5">
        <f t="shared" si="19"/>
        <v>63.4</v>
      </c>
      <c r="N402" t="str">
        <f t="shared" si="18"/>
        <v>Liberica</v>
      </c>
      <c r="O402" t="str">
        <f t="shared" si="20"/>
        <v>Light</v>
      </c>
      <c r="P402" t="str">
        <f>_xlfn.XLOOKUP(Table1[[#This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 MATCH(orders!$D403,products!$A$1:$A$49,0),MATCH(orders!I$1,products!$A$1:$G$1,0))</f>
        <v>Lib</v>
      </c>
      <c r="J403" t="str">
        <f>INDEX(products!$A$1:$G$49, MATCH(orders!$D403,products!$A$1:$A$49,0),MATCH(orders!J$1,products!$A$1:$G$1,0))</f>
        <v>M</v>
      </c>
      <c r="K403" s="4">
        <f>INDEX(products!$A$1:$G$49, MATCH(orders!$D403,products!$A$1:$A$49,0),MATCH(orders!K$1,products!$A$1:$G$1,0))</f>
        <v>0.2</v>
      </c>
      <c r="L403" s="5">
        <f>INDEX(products!$A$1:$G$49, MATCH(orders!$D403,products!$A$1:$A$49,0),MATCH(orders!L$1,products!$A$1:$G$1,0))</f>
        <v>4.3650000000000002</v>
      </c>
      <c r="M403" s="5">
        <f t="shared" si="19"/>
        <v>8.73</v>
      </c>
      <c r="N403" t="str">
        <f t="shared" si="18"/>
        <v>Liberica</v>
      </c>
      <c r="O403" t="str">
        <f t="shared" si="20"/>
        <v>Medium</v>
      </c>
      <c r="P403" t="str">
        <f>_xlfn.XLOOKUP(Table1[[#This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 MATCH(orders!$D404,products!$A$1:$A$49,0),MATCH(orders!I$1,products!$A$1:$G$1,0))</f>
        <v>Rob</v>
      </c>
      <c r="J404" t="str">
        <f>INDEX(products!$A$1:$G$49, MATCH(orders!$D404,products!$A$1:$A$49,0),MATCH(orders!J$1,products!$A$1:$G$1,0))</f>
        <v>D</v>
      </c>
      <c r="K404" s="4">
        <f>INDEX(products!$A$1:$G$49, MATCH(orders!$D404,products!$A$1:$A$49,0),MATCH(orders!K$1,products!$A$1:$G$1,0))</f>
        <v>1</v>
      </c>
      <c r="L404" s="5">
        <f>INDEX(products!$A$1:$G$49, MATCH(orders!$D404,products!$A$1:$A$49,0),MATCH(orders!L$1,products!$A$1:$G$1,0))</f>
        <v>8.9499999999999993</v>
      </c>
      <c r="M404" s="5">
        <f t="shared" si="19"/>
        <v>26.849999999999998</v>
      </c>
      <c r="N404" t="str">
        <f t="shared" si="18"/>
        <v>Robusta</v>
      </c>
      <c r="O404" t="str">
        <f t="shared" si="20"/>
        <v>Dark</v>
      </c>
      <c r="P404" t="str">
        <f>_xlfn.XLOOKUP(Table1[[#This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 MATCH(orders!$D405,products!$A$1:$A$49,0),MATCH(orders!I$1,products!$A$1:$G$1,0))</f>
        <v>Lib</v>
      </c>
      <c r="J405" t="str">
        <f>INDEX(products!$A$1:$G$49, MATCH(orders!$D405,products!$A$1:$A$49,0),MATCH(orders!J$1,products!$A$1:$G$1,0))</f>
        <v>L</v>
      </c>
      <c r="K405" s="4">
        <f>INDEX(products!$A$1:$G$49, MATCH(orders!$D405,products!$A$1:$A$49,0),MATCH(orders!K$1,products!$A$1:$G$1,0))</f>
        <v>0.2</v>
      </c>
      <c r="L405" s="5">
        <f>INDEX(products!$A$1:$G$49, MATCH(orders!$D405,products!$A$1:$A$49,0),MATCH(orders!L$1,products!$A$1:$G$1,0))</f>
        <v>4.7549999999999999</v>
      </c>
      <c r="M405" s="5">
        <f t="shared" si="19"/>
        <v>9.51</v>
      </c>
      <c r="N405" t="str">
        <f t="shared" si="18"/>
        <v>Liberica</v>
      </c>
      <c r="O405" t="str">
        <f t="shared" si="20"/>
        <v>Light</v>
      </c>
      <c r="P405" t="str">
        <f>_xlfn.XLOOKUP(Table1[[#This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 MATCH(orders!$D406,products!$A$1:$A$49,0),MATCH(orders!I$1,products!$A$1:$G$1,0))</f>
        <v>Ara</v>
      </c>
      <c r="J406" t="str">
        <f>INDEX(products!$A$1:$G$49, MATCH(orders!$D406,products!$A$1:$A$49,0),MATCH(orders!J$1,products!$A$1:$G$1,0))</f>
        <v>D</v>
      </c>
      <c r="K406" s="4">
        <f>INDEX(products!$A$1:$G$49, MATCH(orders!$D406,products!$A$1:$A$49,0),MATCH(orders!K$1,products!$A$1:$G$1,0))</f>
        <v>1</v>
      </c>
      <c r="L406" s="5">
        <f>INDEX(products!$A$1:$G$49, MATCH(orders!$D406,products!$A$1:$A$49,0),MATCH(orders!L$1,products!$A$1:$G$1,0))</f>
        <v>9.9499999999999993</v>
      </c>
      <c r="M406" s="5">
        <f t="shared" si="19"/>
        <v>39.799999999999997</v>
      </c>
      <c r="N406" t="str">
        <f t="shared" si="18"/>
        <v>Arabica</v>
      </c>
      <c r="O406" t="str">
        <f t="shared" si="20"/>
        <v>Dark</v>
      </c>
      <c r="P406" t="str">
        <f>_xlfn.XLOOKUP(Table1[[#This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 MATCH(orders!$D407,products!$A$1:$A$49,0),MATCH(orders!I$1,products!$A$1:$G$1,0))</f>
        <v>Exc</v>
      </c>
      <c r="J407" t="str">
        <f>INDEX(products!$A$1:$G$49, MATCH(orders!$D407,products!$A$1:$A$49,0),MATCH(orders!J$1,products!$A$1:$G$1,0))</f>
        <v>M</v>
      </c>
      <c r="K407" s="4">
        <f>INDEX(products!$A$1:$G$49, MATCH(orders!$D407,products!$A$1:$A$49,0),MATCH(orders!K$1,products!$A$1:$G$1,0))</f>
        <v>0.5</v>
      </c>
      <c r="L407" s="5">
        <f>INDEX(products!$A$1:$G$49, MATCH(orders!$D407,products!$A$1:$A$49,0),MATCH(orders!L$1,products!$A$1:$G$1,0))</f>
        <v>8.25</v>
      </c>
      <c r="M407" s="5">
        <f t="shared" si="19"/>
        <v>24.75</v>
      </c>
      <c r="N407" t="str">
        <f t="shared" si="18"/>
        <v>Excelsa</v>
      </c>
      <c r="O407" t="str">
        <f t="shared" si="20"/>
        <v>Medium</v>
      </c>
      <c r="P407" t="str">
        <f>_xlfn.XLOOKUP(Table1[[#This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 MATCH(orders!$D408,products!$A$1:$A$49,0),MATCH(orders!I$1,products!$A$1:$G$1,0))</f>
        <v>Exc</v>
      </c>
      <c r="J408" t="str">
        <f>INDEX(products!$A$1:$G$49, MATCH(orders!$D408,products!$A$1:$A$49,0),MATCH(orders!J$1,products!$A$1:$G$1,0))</f>
        <v>M</v>
      </c>
      <c r="K408" s="4">
        <f>INDEX(products!$A$1:$G$49, MATCH(orders!$D408,products!$A$1:$A$49,0),MATCH(orders!K$1,products!$A$1:$G$1,0))</f>
        <v>1</v>
      </c>
      <c r="L408" s="5">
        <f>INDEX(products!$A$1:$G$49, MATCH(orders!$D408,products!$A$1:$A$49,0),MATCH(orders!L$1,products!$A$1:$G$1,0))</f>
        <v>13.75</v>
      </c>
      <c r="M408" s="5">
        <f t="shared" si="19"/>
        <v>68.75</v>
      </c>
      <c r="N408" t="str">
        <f t="shared" si="18"/>
        <v>Excelsa</v>
      </c>
      <c r="O408" t="str">
        <f t="shared" si="20"/>
        <v>Medium</v>
      </c>
      <c r="P408" t="str">
        <f>_xlfn.XLOOKUP(Table1[[#This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 MATCH(orders!$D409,products!$A$1:$A$49,0),MATCH(orders!I$1,products!$A$1:$G$1,0))</f>
        <v>Exc</v>
      </c>
      <c r="J409" t="str">
        <f>INDEX(products!$A$1:$G$49, MATCH(orders!$D409,products!$A$1:$A$49,0),MATCH(orders!J$1,products!$A$1:$G$1,0))</f>
        <v>M</v>
      </c>
      <c r="K409" s="4">
        <f>INDEX(products!$A$1:$G$49, MATCH(orders!$D409,products!$A$1:$A$49,0),MATCH(orders!K$1,products!$A$1:$G$1,0))</f>
        <v>0.5</v>
      </c>
      <c r="L409" s="5">
        <f>INDEX(products!$A$1:$G$49, MATCH(orders!$D409,products!$A$1:$A$49,0),MATCH(orders!L$1,products!$A$1:$G$1,0))</f>
        <v>8.25</v>
      </c>
      <c r="M409" s="5">
        <f t="shared" si="19"/>
        <v>49.5</v>
      </c>
      <c r="N409" t="str">
        <f t="shared" si="18"/>
        <v>Excelsa</v>
      </c>
      <c r="O409" t="str">
        <f t="shared" si="20"/>
        <v>Medium</v>
      </c>
      <c r="P409" t="str">
        <f>_xlfn.XLOOKUP(Table1[[#This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 MATCH(orders!$D410,products!$A$1:$A$49,0),MATCH(orders!I$1,products!$A$1:$G$1,0))</f>
        <v>Ara</v>
      </c>
      <c r="J410" t="str">
        <f>INDEX(products!$A$1:$G$49, MATCH(orders!$D410,products!$A$1:$A$49,0),MATCH(orders!J$1,products!$A$1:$G$1,0))</f>
        <v>M</v>
      </c>
      <c r="K410" s="4">
        <f>INDEX(products!$A$1:$G$49, MATCH(orders!$D410,products!$A$1:$A$49,0),MATCH(orders!K$1,products!$A$1:$G$1,0))</f>
        <v>2.5</v>
      </c>
      <c r="L410" s="5">
        <f>INDEX(products!$A$1:$G$49, MATCH(orders!$D410,products!$A$1:$A$49,0),MATCH(orders!L$1,products!$A$1:$G$1,0))</f>
        <v>25.874999999999996</v>
      </c>
      <c r="M410" s="5">
        <f t="shared" si="19"/>
        <v>51.749999999999993</v>
      </c>
      <c r="N410" t="str">
        <f t="shared" si="18"/>
        <v>Arabica</v>
      </c>
      <c r="O410" t="str">
        <f t="shared" si="20"/>
        <v>Medium</v>
      </c>
      <c r="P410" t="str">
        <f>_xlfn.XLOOKUP(Table1[[#This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 MATCH(orders!$D411,products!$A$1:$A$49,0),MATCH(orders!I$1,products!$A$1:$G$1,0))</f>
        <v>Lib</v>
      </c>
      <c r="J411" t="str">
        <f>INDEX(products!$A$1:$G$49, MATCH(orders!$D411,products!$A$1:$A$49,0),MATCH(orders!J$1,products!$A$1:$G$1,0))</f>
        <v>L</v>
      </c>
      <c r="K411" s="4">
        <f>INDEX(products!$A$1:$G$49, MATCH(orders!$D411,products!$A$1:$A$49,0),MATCH(orders!K$1,products!$A$1:$G$1,0))</f>
        <v>1</v>
      </c>
      <c r="L411" s="5">
        <f>INDEX(products!$A$1:$G$49, MATCH(orders!$D411,products!$A$1:$A$49,0),MATCH(orders!L$1,products!$A$1:$G$1,0))</f>
        <v>15.85</v>
      </c>
      <c r="M411" s="5">
        <f t="shared" si="19"/>
        <v>47.55</v>
      </c>
      <c r="N411" t="str">
        <f t="shared" si="18"/>
        <v>Liberica</v>
      </c>
      <c r="O411" t="str">
        <f t="shared" si="20"/>
        <v>Light</v>
      </c>
      <c r="P411" t="str">
        <f>_xlfn.XLOOKUP(Table1[[#This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 MATCH(orders!$D412,products!$A$1:$A$49,0),MATCH(orders!I$1,products!$A$1:$G$1,0))</f>
        <v>Ara</v>
      </c>
      <c r="J412" t="str">
        <f>INDEX(products!$A$1:$G$49, MATCH(orders!$D412,products!$A$1:$A$49,0),MATCH(orders!J$1,products!$A$1:$G$1,0))</f>
        <v>L</v>
      </c>
      <c r="K412" s="4">
        <f>INDEX(products!$A$1:$G$49, MATCH(orders!$D412,products!$A$1:$A$49,0),MATCH(orders!K$1,products!$A$1:$G$1,0))</f>
        <v>0.2</v>
      </c>
      <c r="L412" s="5">
        <f>INDEX(products!$A$1:$G$49, MATCH(orders!$D412,products!$A$1:$A$49,0),MATCH(orders!L$1,products!$A$1:$G$1,0))</f>
        <v>3.8849999999999998</v>
      </c>
      <c r="M412" s="5">
        <f t="shared" si="19"/>
        <v>15.54</v>
      </c>
      <c r="N412" t="str">
        <f t="shared" si="18"/>
        <v>Arabica</v>
      </c>
      <c r="O412" t="str">
        <f t="shared" si="20"/>
        <v>Light</v>
      </c>
      <c r="P412" t="str">
        <f>_xlfn.XLOOKUP(Table1[[#This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 MATCH(orders!$D413,products!$A$1:$A$49,0),MATCH(orders!I$1,products!$A$1:$G$1,0))</f>
        <v>Lib</v>
      </c>
      <c r="J413" t="str">
        <f>INDEX(products!$A$1:$G$49, MATCH(orders!$D413,products!$A$1:$A$49,0),MATCH(orders!J$1,products!$A$1:$G$1,0))</f>
        <v>M</v>
      </c>
      <c r="K413" s="4">
        <f>INDEX(products!$A$1:$G$49, MATCH(orders!$D413,products!$A$1:$A$49,0),MATCH(orders!K$1,products!$A$1:$G$1,0))</f>
        <v>1</v>
      </c>
      <c r="L413" s="5">
        <f>INDEX(products!$A$1:$G$49, MATCH(orders!$D413,products!$A$1:$A$49,0),MATCH(orders!L$1,products!$A$1:$G$1,0))</f>
        <v>14.55</v>
      </c>
      <c r="M413" s="5">
        <f t="shared" si="19"/>
        <v>87.300000000000011</v>
      </c>
      <c r="N413" t="str">
        <f t="shared" si="18"/>
        <v>Liberica</v>
      </c>
      <c r="O413" t="str">
        <f t="shared" si="20"/>
        <v>Medium</v>
      </c>
      <c r="P413" t="str">
        <f>_xlfn.XLOOKUP(Table1[[#This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 MATCH(orders!$D414,products!$A$1:$A$49,0),MATCH(orders!I$1,products!$A$1:$G$1,0))</f>
        <v>Ara</v>
      </c>
      <c r="J414" t="str">
        <f>INDEX(products!$A$1:$G$49, MATCH(orders!$D414,products!$A$1:$A$49,0),MATCH(orders!J$1,products!$A$1:$G$1,0))</f>
        <v>M</v>
      </c>
      <c r="K414" s="4">
        <f>INDEX(products!$A$1:$G$49, MATCH(orders!$D414,products!$A$1:$A$49,0),MATCH(orders!K$1,products!$A$1:$G$1,0))</f>
        <v>1</v>
      </c>
      <c r="L414" s="5">
        <f>INDEX(products!$A$1:$G$49, MATCH(orders!$D414,products!$A$1:$A$49,0),MATCH(orders!L$1,products!$A$1:$G$1,0))</f>
        <v>11.25</v>
      </c>
      <c r="M414" s="5">
        <f t="shared" si="19"/>
        <v>56.25</v>
      </c>
      <c r="N414" t="str">
        <f t="shared" si="18"/>
        <v>Arabica</v>
      </c>
      <c r="O414" t="str">
        <f t="shared" si="20"/>
        <v>Medium</v>
      </c>
      <c r="P414" t="str">
        <f>_xlfn.XLOOKUP(Table1[[#This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 MATCH(orders!$D415,products!$A$1:$A$49,0),MATCH(orders!I$1,products!$A$1:$G$1,0))</f>
        <v>Lib</v>
      </c>
      <c r="J415" t="str">
        <f>INDEX(products!$A$1:$G$49, MATCH(orders!$D415,products!$A$1:$A$49,0),MATCH(orders!J$1,products!$A$1:$G$1,0))</f>
        <v>L</v>
      </c>
      <c r="K415" s="4">
        <f>INDEX(products!$A$1:$G$49, MATCH(orders!$D415,products!$A$1:$A$49,0),MATCH(orders!K$1,products!$A$1:$G$1,0))</f>
        <v>2.5</v>
      </c>
      <c r="L415" s="5">
        <f>INDEX(products!$A$1:$G$49, MATCH(orders!$D415,products!$A$1:$A$49,0),MATCH(orders!L$1,products!$A$1:$G$1,0))</f>
        <v>36.454999999999998</v>
      </c>
      <c r="M415" s="5">
        <f t="shared" si="19"/>
        <v>36.454999999999998</v>
      </c>
      <c r="N415" t="str">
        <f t="shared" si="18"/>
        <v>Liberica</v>
      </c>
      <c r="O415" t="str">
        <f t="shared" si="20"/>
        <v>Light</v>
      </c>
      <c r="P415" t="str">
        <f>_xlfn.XLOOKUP(Table1[[#This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 MATCH(orders!$D416,products!$A$1:$A$49,0),MATCH(orders!I$1,products!$A$1:$G$1,0))</f>
        <v>Rob</v>
      </c>
      <c r="J416" t="str">
        <f>INDEX(products!$A$1:$G$49, MATCH(orders!$D416,products!$A$1:$A$49,0),MATCH(orders!J$1,products!$A$1:$G$1,0))</f>
        <v>L</v>
      </c>
      <c r="K416" s="4">
        <f>INDEX(products!$A$1:$G$49, MATCH(orders!$D416,products!$A$1:$A$49,0),MATCH(orders!K$1,products!$A$1:$G$1,0))</f>
        <v>0.2</v>
      </c>
      <c r="L416" s="5">
        <f>INDEX(products!$A$1:$G$49, MATCH(orders!$D416,products!$A$1:$A$49,0),MATCH(orders!L$1,products!$A$1:$G$1,0))</f>
        <v>3.5849999999999995</v>
      </c>
      <c r="M416" s="5">
        <f t="shared" si="19"/>
        <v>10.754999999999999</v>
      </c>
      <c r="N416" t="str">
        <f t="shared" si="18"/>
        <v>Robusta</v>
      </c>
      <c r="O416" t="str">
        <f t="shared" si="20"/>
        <v>Light</v>
      </c>
      <c r="P416" t="str">
        <f>_xlfn.XLOOKUP(Table1[[#This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 MATCH(orders!$D417,products!$A$1:$A$49,0),MATCH(orders!I$1,products!$A$1:$G$1,0))</f>
        <v>Rob</v>
      </c>
      <c r="J417" t="str">
        <f>INDEX(products!$A$1:$G$49, MATCH(orders!$D417,products!$A$1:$A$49,0),MATCH(orders!J$1,products!$A$1:$G$1,0))</f>
        <v>M</v>
      </c>
      <c r="K417" s="4">
        <f>INDEX(products!$A$1:$G$49, MATCH(orders!$D417,products!$A$1:$A$49,0),MATCH(orders!K$1,products!$A$1:$G$1,0))</f>
        <v>0.2</v>
      </c>
      <c r="L417" s="5">
        <f>INDEX(products!$A$1:$G$49, MATCH(orders!$D417,products!$A$1:$A$49,0),MATCH(orders!L$1,products!$A$1:$G$1,0))</f>
        <v>2.9849999999999999</v>
      </c>
      <c r="M417" s="5">
        <f t="shared" si="19"/>
        <v>8.9550000000000001</v>
      </c>
      <c r="N417" t="str">
        <f t="shared" si="18"/>
        <v>Robusta</v>
      </c>
      <c r="O417" t="str">
        <f t="shared" si="20"/>
        <v>Medium</v>
      </c>
      <c r="P417" t="str">
        <f>_xlfn.XLOOKUP(Table1[[#This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 MATCH(orders!$D418,products!$A$1:$A$49,0),MATCH(orders!I$1,products!$A$1:$G$1,0))</f>
        <v>Ara</v>
      </c>
      <c r="J418" t="str">
        <f>INDEX(products!$A$1:$G$49, MATCH(orders!$D418,products!$A$1:$A$49,0),MATCH(orders!J$1,products!$A$1:$G$1,0))</f>
        <v>L</v>
      </c>
      <c r="K418" s="4">
        <f>INDEX(products!$A$1:$G$49, MATCH(orders!$D418,products!$A$1:$A$49,0),MATCH(orders!K$1,products!$A$1:$G$1,0))</f>
        <v>0.5</v>
      </c>
      <c r="L418" s="5">
        <f>INDEX(products!$A$1:$G$49, MATCH(orders!$D418,products!$A$1:$A$49,0),MATCH(orders!L$1,products!$A$1:$G$1,0))</f>
        <v>7.77</v>
      </c>
      <c r="M418" s="5">
        <f t="shared" si="19"/>
        <v>23.31</v>
      </c>
      <c r="N418" t="str">
        <f t="shared" si="18"/>
        <v>Arabica</v>
      </c>
      <c r="O418" t="str">
        <f t="shared" si="20"/>
        <v>Light</v>
      </c>
      <c r="P418" t="str">
        <f>_xlfn.XLOOKUP(Table1[[#This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 MATCH(orders!$D419,products!$A$1:$A$49,0),MATCH(orders!I$1,products!$A$1:$G$1,0))</f>
        <v>Ara</v>
      </c>
      <c r="J419" t="str">
        <f>INDEX(products!$A$1:$G$49, MATCH(orders!$D419,products!$A$1:$A$49,0),MATCH(orders!J$1,products!$A$1:$G$1,0))</f>
        <v>L</v>
      </c>
      <c r="K419" s="4">
        <f>INDEX(products!$A$1:$G$49, MATCH(orders!$D419,products!$A$1:$A$49,0),MATCH(orders!K$1,products!$A$1:$G$1,0))</f>
        <v>2.5</v>
      </c>
      <c r="L419" s="5">
        <f>INDEX(products!$A$1:$G$49, MATCH(orders!$D419,products!$A$1:$A$49,0),MATCH(orders!L$1,products!$A$1:$G$1,0))</f>
        <v>29.784999999999997</v>
      </c>
      <c r="M419" s="5">
        <f t="shared" si="19"/>
        <v>29.784999999999997</v>
      </c>
      <c r="N419" t="str">
        <f t="shared" si="18"/>
        <v>Arabica</v>
      </c>
      <c r="O419" t="str">
        <f t="shared" si="20"/>
        <v>Light</v>
      </c>
      <c r="P419" t="str">
        <f>_xlfn.XLOOKUP(Table1[[#This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 MATCH(orders!$D420,products!$A$1:$A$49,0),MATCH(orders!I$1,products!$A$1:$G$1,0))</f>
        <v>Ara</v>
      </c>
      <c r="J420" t="str">
        <f>INDEX(products!$A$1:$G$49, MATCH(orders!$D420,products!$A$1:$A$49,0),MATCH(orders!J$1,products!$A$1:$G$1,0))</f>
        <v>L</v>
      </c>
      <c r="K420" s="4">
        <f>INDEX(products!$A$1:$G$49, MATCH(orders!$D420,products!$A$1:$A$49,0),MATCH(orders!K$1,products!$A$1:$G$1,0))</f>
        <v>2.5</v>
      </c>
      <c r="L420" s="5">
        <f>INDEX(products!$A$1:$G$49, MATCH(orders!$D420,products!$A$1:$A$49,0),MATCH(orders!L$1,products!$A$1:$G$1,0))</f>
        <v>29.784999999999997</v>
      </c>
      <c r="M420" s="5">
        <f t="shared" si="19"/>
        <v>148.92499999999998</v>
      </c>
      <c r="N420" t="str">
        <f t="shared" si="18"/>
        <v>Arabica</v>
      </c>
      <c r="O420" t="str">
        <f t="shared" si="20"/>
        <v>Light</v>
      </c>
      <c r="P420" t="str">
        <f>_xlfn.XLOOKUP(Table1[[#This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 MATCH(orders!$D421,products!$A$1:$A$49,0),MATCH(orders!I$1,products!$A$1:$G$1,0))</f>
        <v>Lib</v>
      </c>
      <c r="J421" t="str">
        <f>INDEX(products!$A$1:$G$49, MATCH(orders!$D421,products!$A$1:$A$49,0),MATCH(orders!J$1,products!$A$1:$G$1,0))</f>
        <v>M</v>
      </c>
      <c r="K421" s="4">
        <f>INDEX(products!$A$1:$G$49, MATCH(orders!$D421,products!$A$1:$A$49,0),MATCH(orders!K$1,products!$A$1:$G$1,0))</f>
        <v>0.5</v>
      </c>
      <c r="L421" s="5">
        <f>INDEX(products!$A$1:$G$49, MATCH(orders!$D421,products!$A$1:$A$49,0),MATCH(orders!L$1,products!$A$1:$G$1,0))</f>
        <v>8.73</v>
      </c>
      <c r="M421" s="5">
        <f t="shared" si="19"/>
        <v>8.73</v>
      </c>
      <c r="N421" t="str">
        <f t="shared" si="18"/>
        <v>Liberica</v>
      </c>
      <c r="O421" t="str">
        <f t="shared" si="20"/>
        <v>Medium</v>
      </c>
      <c r="P421" t="str">
        <f>_xlfn.XLOOKUP(Table1[[#This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 MATCH(orders!$D422,products!$A$1:$A$49,0),MATCH(orders!I$1,products!$A$1:$G$1,0))</f>
        <v>Lib</v>
      </c>
      <c r="J422" t="str">
        <f>INDEX(products!$A$1:$G$49, MATCH(orders!$D422,products!$A$1:$A$49,0),MATCH(orders!J$1,products!$A$1:$G$1,0))</f>
        <v>D</v>
      </c>
      <c r="K422" s="4">
        <f>INDEX(products!$A$1:$G$49, MATCH(orders!$D422,products!$A$1:$A$49,0),MATCH(orders!K$1,products!$A$1:$G$1,0))</f>
        <v>0.5</v>
      </c>
      <c r="L422" s="5">
        <f>INDEX(products!$A$1:$G$49, MATCH(orders!$D422,products!$A$1:$A$49,0),MATCH(orders!L$1,products!$A$1:$G$1,0))</f>
        <v>7.77</v>
      </c>
      <c r="M422" s="5">
        <f t="shared" si="19"/>
        <v>31.08</v>
      </c>
      <c r="N422" t="str">
        <f t="shared" si="18"/>
        <v>Liberica</v>
      </c>
      <c r="O422" t="str">
        <f t="shared" si="20"/>
        <v>Dark</v>
      </c>
      <c r="P422" t="str">
        <f>_xlfn.XLOOKUP(Table1[[#This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 MATCH(orders!$D423,products!$A$1:$A$49,0),MATCH(orders!I$1,products!$A$1:$G$1,0))</f>
        <v>Ara</v>
      </c>
      <c r="J423" t="str">
        <f>INDEX(products!$A$1:$G$49, MATCH(orders!$D423,products!$A$1:$A$49,0),MATCH(orders!J$1,products!$A$1:$G$1,0))</f>
        <v>D</v>
      </c>
      <c r="K423" s="4">
        <f>INDEX(products!$A$1:$G$49, MATCH(orders!$D423,products!$A$1:$A$49,0),MATCH(orders!K$1,products!$A$1:$G$1,0))</f>
        <v>2.5</v>
      </c>
      <c r="L423" s="5">
        <f>INDEX(products!$A$1:$G$49, MATCH(orders!$D423,products!$A$1:$A$49,0),MATCH(orders!L$1,products!$A$1:$G$1,0))</f>
        <v>22.884999999999998</v>
      </c>
      <c r="M423" s="5">
        <f t="shared" si="19"/>
        <v>137.31</v>
      </c>
      <c r="N423" t="str">
        <f t="shared" si="18"/>
        <v>Arabica</v>
      </c>
      <c r="O423" t="str">
        <f t="shared" si="20"/>
        <v>Dark</v>
      </c>
      <c r="P423" t="str">
        <f>_xlfn.XLOOKUP(Table1[[#This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 MATCH(orders!$D424,products!$A$1:$A$49,0),MATCH(orders!I$1,products!$A$1:$G$1,0))</f>
        <v>Ara</v>
      </c>
      <c r="J424" t="str">
        <f>INDEX(products!$A$1:$G$49, MATCH(orders!$D424,products!$A$1:$A$49,0),MATCH(orders!J$1,products!$A$1:$G$1,0))</f>
        <v>D</v>
      </c>
      <c r="K424" s="4">
        <f>INDEX(products!$A$1:$G$49, MATCH(orders!$D424,products!$A$1:$A$49,0),MATCH(orders!K$1,products!$A$1:$G$1,0))</f>
        <v>0.5</v>
      </c>
      <c r="L424" s="5">
        <f>INDEX(products!$A$1:$G$49, MATCH(orders!$D424,products!$A$1:$A$49,0),MATCH(orders!L$1,products!$A$1:$G$1,0))</f>
        <v>5.97</v>
      </c>
      <c r="M424" s="5">
        <f t="shared" si="19"/>
        <v>29.849999999999998</v>
      </c>
      <c r="N424" t="str">
        <f t="shared" si="18"/>
        <v>Arabica</v>
      </c>
      <c r="O424" t="str">
        <f t="shared" si="20"/>
        <v>Dark</v>
      </c>
      <c r="P424" t="str">
        <f>_xlfn.XLOOKUP(Table1[[#This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 MATCH(orders!$D425,products!$A$1:$A$49,0),MATCH(orders!I$1,products!$A$1:$G$1,0))</f>
        <v>Rob</v>
      </c>
      <c r="J425" t="str">
        <f>INDEX(products!$A$1:$G$49, MATCH(orders!$D425,products!$A$1:$A$49,0),MATCH(orders!J$1,products!$A$1:$G$1,0))</f>
        <v>M</v>
      </c>
      <c r="K425" s="4">
        <f>INDEX(products!$A$1:$G$49, MATCH(orders!$D425,products!$A$1:$A$49,0),MATCH(orders!K$1,products!$A$1:$G$1,0))</f>
        <v>0.5</v>
      </c>
      <c r="L425" s="5">
        <f>INDEX(products!$A$1:$G$49, MATCH(orders!$D425,products!$A$1:$A$49,0),MATCH(orders!L$1,products!$A$1:$G$1,0))</f>
        <v>5.97</v>
      </c>
      <c r="M425" s="5">
        <f t="shared" si="19"/>
        <v>17.91</v>
      </c>
      <c r="N425" t="str">
        <f t="shared" si="18"/>
        <v>Robusta</v>
      </c>
      <c r="O425" t="str">
        <f t="shared" si="20"/>
        <v>Medium</v>
      </c>
      <c r="P425" t="str">
        <f>_xlfn.XLOOKUP(Table1[[#This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 MATCH(orders!$D426,products!$A$1:$A$49,0),MATCH(orders!I$1,products!$A$1:$G$1,0))</f>
        <v>Exc</v>
      </c>
      <c r="J426" t="str">
        <f>INDEX(products!$A$1:$G$49, MATCH(orders!$D426,products!$A$1:$A$49,0),MATCH(orders!J$1,products!$A$1:$G$1,0))</f>
        <v>L</v>
      </c>
      <c r="K426" s="4">
        <f>INDEX(products!$A$1:$G$49, MATCH(orders!$D426,products!$A$1:$A$49,0),MATCH(orders!K$1,products!$A$1:$G$1,0))</f>
        <v>0.5</v>
      </c>
      <c r="L426" s="5">
        <f>INDEX(products!$A$1:$G$49, MATCH(orders!$D426,products!$A$1:$A$49,0),MATCH(orders!L$1,products!$A$1:$G$1,0))</f>
        <v>8.91</v>
      </c>
      <c r="M426" s="5">
        <f t="shared" si="19"/>
        <v>26.73</v>
      </c>
      <c r="N426" t="str">
        <f t="shared" si="18"/>
        <v>Excelsa</v>
      </c>
      <c r="O426" t="str">
        <f t="shared" si="20"/>
        <v>Light</v>
      </c>
      <c r="P426" t="str">
        <f>_xlfn.XLOOKUP(Table1[[#This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 MATCH(orders!$D427,products!$A$1:$A$49,0),MATCH(orders!I$1,products!$A$1:$G$1,0))</f>
        <v>Rob</v>
      </c>
      <c r="J427" t="str">
        <f>INDEX(products!$A$1:$G$49, MATCH(orders!$D427,products!$A$1:$A$49,0),MATCH(orders!J$1,products!$A$1:$G$1,0))</f>
        <v>D</v>
      </c>
      <c r="K427" s="4">
        <f>INDEX(products!$A$1:$G$49, MATCH(orders!$D427,products!$A$1:$A$49,0),MATCH(orders!K$1,products!$A$1:$G$1,0))</f>
        <v>1</v>
      </c>
      <c r="L427" s="5">
        <f>INDEX(products!$A$1:$G$49, MATCH(orders!$D427,products!$A$1:$A$49,0),MATCH(orders!L$1,products!$A$1:$G$1,0))</f>
        <v>8.9499999999999993</v>
      </c>
      <c r="M427" s="5">
        <f t="shared" si="19"/>
        <v>17.899999999999999</v>
      </c>
      <c r="N427" t="str">
        <f t="shared" si="18"/>
        <v>Robusta</v>
      </c>
      <c r="O427" t="str">
        <f t="shared" si="20"/>
        <v>Dark</v>
      </c>
      <c r="P427" t="str">
        <f>_xlfn.XLOOKUP(Table1[[#This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 MATCH(orders!$D428,products!$A$1:$A$49,0),MATCH(orders!I$1,products!$A$1:$G$1,0))</f>
        <v>Rob</v>
      </c>
      <c r="J428" t="str">
        <f>INDEX(products!$A$1:$G$49, MATCH(orders!$D428,products!$A$1:$A$49,0),MATCH(orders!J$1,products!$A$1:$G$1,0))</f>
        <v>L</v>
      </c>
      <c r="K428" s="4">
        <f>INDEX(products!$A$1:$G$49, MATCH(orders!$D428,products!$A$1:$A$49,0),MATCH(orders!K$1,products!$A$1:$G$1,0))</f>
        <v>0.2</v>
      </c>
      <c r="L428" s="5">
        <f>INDEX(products!$A$1:$G$49, MATCH(orders!$D428,products!$A$1:$A$49,0),MATCH(orders!L$1,products!$A$1:$G$1,0))</f>
        <v>3.5849999999999995</v>
      </c>
      <c r="M428" s="5">
        <f t="shared" si="19"/>
        <v>14.339999999999998</v>
      </c>
      <c r="N428" t="str">
        <f t="shared" si="18"/>
        <v>Robusta</v>
      </c>
      <c r="O428" t="str">
        <f t="shared" si="20"/>
        <v>Light</v>
      </c>
      <c r="P428" t="str">
        <f>_xlfn.XLOOKUP(Table1[[#This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 MATCH(orders!$D429,products!$A$1:$A$49,0),MATCH(orders!I$1,products!$A$1:$G$1,0))</f>
        <v>Ara</v>
      </c>
      <c r="J429" t="str">
        <f>INDEX(products!$A$1:$G$49, MATCH(orders!$D429,products!$A$1:$A$49,0),MATCH(orders!J$1,products!$A$1:$G$1,0))</f>
        <v>M</v>
      </c>
      <c r="K429" s="4">
        <f>INDEX(products!$A$1:$G$49, MATCH(orders!$D429,products!$A$1:$A$49,0),MATCH(orders!K$1,products!$A$1:$G$1,0))</f>
        <v>2.5</v>
      </c>
      <c r="L429" s="5">
        <f>INDEX(products!$A$1:$G$49, MATCH(orders!$D429,products!$A$1:$A$49,0),MATCH(orders!L$1,products!$A$1:$G$1,0))</f>
        <v>25.874999999999996</v>
      </c>
      <c r="M429" s="5">
        <f t="shared" si="19"/>
        <v>77.624999999999986</v>
      </c>
      <c r="N429" t="str">
        <f t="shared" si="18"/>
        <v>Arabica</v>
      </c>
      <c r="O429" t="str">
        <f t="shared" si="20"/>
        <v>Medium</v>
      </c>
      <c r="P429" t="str">
        <f>_xlfn.XLOOKUP(Table1[[#This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 MATCH(orders!$D430,products!$A$1:$A$49,0),MATCH(orders!I$1,products!$A$1:$G$1,0))</f>
        <v>Rob</v>
      </c>
      <c r="J430" t="str">
        <f>INDEX(products!$A$1:$G$49, MATCH(orders!$D430,products!$A$1:$A$49,0),MATCH(orders!J$1,products!$A$1:$G$1,0))</f>
        <v>L</v>
      </c>
      <c r="K430" s="4">
        <f>INDEX(products!$A$1:$G$49, MATCH(orders!$D430,products!$A$1:$A$49,0),MATCH(orders!K$1,products!$A$1:$G$1,0))</f>
        <v>1</v>
      </c>
      <c r="L430" s="5">
        <f>INDEX(products!$A$1:$G$49, MATCH(orders!$D430,products!$A$1:$A$49,0),MATCH(orders!L$1,products!$A$1:$G$1,0))</f>
        <v>11.95</v>
      </c>
      <c r="M430" s="5">
        <f t="shared" si="19"/>
        <v>59.75</v>
      </c>
      <c r="N430" t="str">
        <f t="shared" si="18"/>
        <v>Robusta</v>
      </c>
      <c r="O430" t="str">
        <f t="shared" si="20"/>
        <v>Light</v>
      </c>
      <c r="P430" t="str">
        <f>_xlfn.XLOOKUP(Table1[[#This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 MATCH(orders!$D431,products!$A$1:$A$49,0),MATCH(orders!I$1,products!$A$1:$G$1,0))</f>
        <v>Ara</v>
      </c>
      <c r="J431" t="str">
        <f>INDEX(products!$A$1:$G$49, MATCH(orders!$D431,products!$A$1:$A$49,0),MATCH(orders!J$1,products!$A$1:$G$1,0))</f>
        <v>L</v>
      </c>
      <c r="K431" s="4">
        <f>INDEX(products!$A$1:$G$49, MATCH(orders!$D431,products!$A$1:$A$49,0),MATCH(orders!K$1,products!$A$1:$G$1,0))</f>
        <v>1</v>
      </c>
      <c r="L431" s="5">
        <f>INDEX(products!$A$1:$G$49, MATCH(orders!$D431,products!$A$1:$A$49,0),MATCH(orders!L$1,products!$A$1:$G$1,0))</f>
        <v>12.95</v>
      </c>
      <c r="M431" s="5">
        <f t="shared" si="19"/>
        <v>77.699999999999989</v>
      </c>
      <c r="N431" t="str">
        <f t="shared" si="18"/>
        <v>Arabica</v>
      </c>
      <c r="O431" t="str">
        <f t="shared" si="20"/>
        <v>Light</v>
      </c>
      <c r="P431" t="str">
        <f>_xlfn.XLOOKUP(Table1[[#This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 MATCH(orders!$D432,products!$A$1:$A$49,0),MATCH(orders!I$1,products!$A$1:$G$1,0))</f>
        <v>Rob</v>
      </c>
      <c r="J432" t="str">
        <f>INDEX(products!$A$1:$G$49, MATCH(orders!$D432,products!$A$1:$A$49,0),MATCH(orders!J$1,products!$A$1:$G$1,0))</f>
        <v>D</v>
      </c>
      <c r="K432" s="4">
        <f>INDEX(products!$A$1:$G$49, MATCH(orders!$D432,products!$A$1:$A$49,0),MATCH(orders!K$1,products!$A$1:$G$1,0))</f>
        <v>0.2</v>
      </c>
      <c r="L432" s="5">
        <f>INDEX(products!$A$1:$G$49, MATCH(orders!$D432,products!$A$1:$A$49,0),MATCH(orders!L$1,products!$A$1:$G$1,0))</f>
        <v>2.6849999999999996</v>
      </c>
      <c r="M432" s="5">
        <f t="shared" si="19"/>
        <v>5.3699999999999992</v>
      </c>
      <c r="N432" t="str">
        <f t="shared" si="18"/>
        <v>Robusta</v>
      </c>
      <c r="O432" t="str">
        <f t="shared" si="20"/>
        <v>Dark</v>
      </c>
      <c r="P432" t="str">
        <f>_xlfn.XLOOKUP(Table1[[#This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 MATCH(orders!$D433,products!$A$1:$A$49,0),MATCH(orders!I$1,products!$A$1:$G$1,0))</f>
        <v>Exc</v>
      </c>
      <c r="J433" t="str">
        <f>INDEX(products!$A$1:$G$49, MATCH(orders!$D433,products!$A$1:$A$49,0),MATCH(orders!J$1,products!$A$1:$G$1,0))</f>
        <v>D</v>
      </c>
      <c r="K433" s="4">
        <f>INDEX(products!$A$1:$G$49, MATCH(orders!$D433,products!$A$1:$A$49,0),MATCH(orders!K$1,products!$A$1:$G$1,0))</f>
        <v>2.5</v>
      </c>
      <c r="L433" s="5">
        <f>INDEX(products!$A$1:$G$49, MATCH(orders!$D433,products!$A$1:$A$49,0),MATCH(orders!L$1,products!$A$1:$G$1,0))</f>
        <v>27.945</v>
      </c>
      <c r="M433" s="5">
        <f t="shared" si="19"/>
        <v>83.835000000000008</v>
      </c>
      <c r="N433" t="str">
        <f t="shared" si="18"/>
        <v>Excelsa</v>
      </c>
      <c r="O433" t="str">
        <f t="shared" si="20"/>
        <v>Dark</v>
      </c>
      <c r="P433" t="str">
        <f>_xlfn.XLOOKUP(Table1[[#This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 MATCH(orders!$D434,products!$A$1:$A$49,0),MATCH(orders!I$1,products!$A$1:$G$1,0))</f>
        <v>Ara</v>
      </c>
      <c r="J434" t="str">
        <f>INDEX(products!$A$1:$G$49, MATCH(orders!$D434,products!$A$1:$A$49,0),MATCH(orders!J$1,products!$A$1:$G$1,0))</f>
        <v>M</v>
      </c>
      <c r="K434" s="4">
        <f>INDEX(products!$A$1:$G$49, MATCH(orders!$D434,products!$A$1:$A$49,0),MATCH(orders!K$1,products!$A$1:$G$1,0))</f>
        <v>1</v>
      </c>
      <c r="L434" s="5">
        <f>INDEX(products!$A$1:$G$49, MATCH(orders!$D434,products!$A$1:$A$49,0),MATCH(orders!L$1,products!$A$1:$G$1,0))</f>
        <v>11.25</v>
      </c>
      <c r="M434" s="5">
        <f t="shared" si="19"/>
        <v>22.5</v>
      </c>
      <c r="N434" t="str">
        <f t="shared" si="18"/>
        <v>Arabica</v>
      </c>
      <c r="O434" t="str">
        <f t="shared" si="20"/>
        <v>Medium</v>
      </c>
      <c r="P434" t="str">
        <f>_xlfn.XLOOKUP(Table1[[#This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 MATCH(orders!$D435,products!$A$1:$A$49,0),MATCH(orders!I$1,products!$A$1:$G$1,0))</f>
        <v>Lib</v>
      </c>
      <c r="J435" t="str">
        <f>INDEX(products!$A$1:$G$49, MATCH(orders!$D435,products!$A$1:$A$49,0),MATCH(orders!J$1,products!$A$1:$G$1,0))</f>
        <v>M</v>
      </c>
      <c r="K435" s="4">
        <f>INDEX(products!$A$1:$G$49, MATCH(orders!$D435,products!$A$1:$A$49,0),MATCH(orders!K$1,products!$A$1:$G$1,0))</f>
        <v>2.5</v>
      </c>
      <c r="L435" s="5">
        <f>INDEX(products!$A$1:$G$49, MATCH(orders!$D435,products!$A$1:$A$49,0),MATCH(orders!L$1,products!$A$1:$G$1,0))</f>
        <v>33.464999999999996</v>
      </c>
      <c r="M435" s="5">
        <f t="shared" si="19"/>
        <v>200.78999999999996</v>
      </c>
      <c r="N435" t="str">
        <f t="shared" si="18"/>
        <v>Liberica</v>
      </c>
      <c r="O435" t="str">
        <f t="shared" si="20"/>
        <v>Medium</v>
      </c>
      <c r="P435" t="str">
        <f>_xlfn.XLOOKUP(Table1[[#This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 MATCH(orders!$D436,products!$A$1:$A$49,0),MATCH(orders!I$1,products!$A$1:$G$1,0))</f>
        <v>Ara</v>
      </c>
      <c r="J436" t="str">
        <f>INDEX(products!$A$1:$G$49, MATCH(orders!$D436,products!$A$1:$A$49,0),MATCH(orders!J$1,products!$A$1:$G$1,0))</f>
        <v>M</v>
      </c>
      <c r="K436" s="4">
        <f>INDEX(products!$A$1:$G$49, MATCH(orders!$D436,products!$A$1:$A$49,0),MATCH(orders!K$1,products!$A$1:$G$1,0))</f>
        <v>1</v>
      </c>
      <c r="L436" s="5">
        <f>INDEX(products!$A$1:$G$49, MATCH(orders!$D436,products!$A$1:$A$49,0),MATCH(orders!L$1,products!$A$1:$G$1,0))</f>
        <v>11.25</v>
      </c>
      <c r="M436" s="5">
        <f t="shared" si="19"/>
        <v>67.5</v>
      </c>
      <c r="N436" t="str">
        <f t="shared" si="18"/>
        <v>Arabica</v>
      </c>
      <c r="O436" t="str">
        <f t="shared" si="20"/>
        <v>Medium</v>
      </c>
      <c r="P436" t="str">
        <f>_xlfn.XLOOKUP(Table1[[#This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 MATCH(orders!$D437,products!$A$1:$A$49,0),MATCH(orders!I$1,products!$A$1:$G$1,0))</f>
        <v>Exc</v>
      </c>
      <c r="J437" t="str">
        <f>INDEX(products!$A$1:$G$49, MATCH(orders!$D437,products!$A$1:$A$49,0),MATCH(orders!J$1,products!$A$1:$G$1,0))</f>
        <v>M</v>
      </c>
      <c r="K437" s="4">
        <f>INDEX(products!$A$1:$G$49, MATCH(orders!$D437,products!$A$1:$A$49,0),MATCH(orders!K$1,products!$A$1:$G$1,0))</f>
        <v>0.5</v>
      </c>
      <c r="L437" s="5">
        <f>INDEX(products!$A$1:$G$49, MATCH(orders!$D437,products!$A$1:$A$49,0),MATCH(orders!L$1,products!$A$1:$G$1,0))</f>
        <v>8.25</v>
      </c>
      <c r="M437" s="5">
        <f t="shared" si="19"/>
        <v>8.25</v>
      </c>
      <c r="N437" t="str">
        <f t="shared" si="18"/>
        <v>Excelsa</v>
      </c>
      <c r="O437" t="str">
        <f t="shared" si="20"/>
        <v>Medium</v>
      </c>
      <c r="P437" t="str">
        <f>_xlfn.XLOOKUP(Table1[[#This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 MATCH(orders!$D438,products!$A$1:$A$49,0),MATCH(orders!I$1,products!$A$1:$G$1,0))</f>
        <v>Lib</v>
      </c>
      <c r="J438" t="str">
        <f>INDEX(products!$A$1:$G$49, MATCH(orders!$D438,products!$A$1:$A$49,0),MATCH(orders!J$1,products!$A$1:$G$1,0))</f>
        <v>L</v>
      </c>
      <c r="K438" s="4">
        <f>INDEX(products!$A$1:$G$49, MATCH(orders!$D438,products!$A$1:$A$49,0),MATCH(orders!K$1,products!$A$1:$G$1,0))</f>
        <v>0.2</v>
      </c>
      <c r="L438" s="5">
        <f>INDEX(products!$A$1:$G$49, MATCH(orders!$D438,products!$A$1:$A$49,0),MATCH(orders!L$1,products!$A$1:$G$1,0))</f>
        <v>4.7549999999999999</v>
      </c>
      <c r="M438" s="5">
        <f t="shared" si="19"/>
        <v>9.51</v>
      </c>
      <c r="N438" t="str">
        <f t="shared" si="18"/>
        <v>Liberica</v>
      </c>
      <c r="O438" t="str">
        <f t="shared" si="20"/>
        <v>Light</v>
      </c>
      <c r="P438" t="str">
        <f>_xlfn.XLOOKUP(Table1[[#This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 MATCH(orders!$D439,products!$A$1:$A$49,0),MATCH(orders!I$1,products!$A$1:$G$1,0))</f>
        <v>Lib</v>
      </c>
      <c r="J439" t="str">
        <f>INDEX(products!$A$1:$G$49, MATCH(orders!$D439,products!$A$1:$A$49,0),MATCH(orders!J$1,products!$A$1:$G$1,0))</f>
        <v>D</v>
      </c>
      <c r="K439" s="4">
        <f>INDEX(products!$A$1:$G$49, MATCH(orders!$D439,products!$A$1:$A$49,0),MATCH(orders!K$1,products!$A$1:$G$1,0))</f>
        <v>2.5</v>
      </c>
      <c r="L439" s="5">
        <f>INDEX(products!$A$1:$G$49, MATCH(orders!$D439,products!$A$1:$A$49,0),MATCH(orders!L$1,products!$A$1:$G$1,0))</f>
        <v>29.784999999999997</v>
      </c>
      <c r="M439" s="5">
        <f t="shared" si="19"/>
        <v>29.784999999999997</v>
      </c>
      <c r="N439" t="str">
        <f t="shared" si="18"/>
        <v>Liberica</v>
      </c>
      <c r="O439" t="str">
        <f t="shared" si="20"/>
        <v>Dark</v>
      </c>
      <c r="P439" t="str">
        <f>_xlfn.XLOOKUP(Table1[[#This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 MATCH(orders!$D440,products!$A$1:$A$49,0),MATCH(orders!I$1,products!$A$1:$G$1,0))</f>
        <v>Lib</v>
      </c>
      <c r="J440" t="str">
        <f>INDEX(products!$A$1:$G$49, MATCH(orders!$D440,products!$A$1:$A$49,0),MATCH(orders!J$1,products!$A$1:$G$1,0))</f>
        <v>D</v>
      </c>
      <c r="K440" s="4">
        <f>INDEX(products!$A$1:$G$49, MATCH(orders!$D440,products!$A$1:$A$49,0),MATCH(orders!K$1,products!$A$1:$G$1,0))</f>
        <v>0.5</v>
      </c>
      <c r="L440" s="5">
        <f>INDEX(products!$A$1:$G$49, MATCH(orders!$D440,products!$A$1:$A$49,0),MATCH(orders!L$1,products!$A$1:$G$1,0))</f>
        <v>7.77</v>
      </c>
      <c r="M440" s="5">
        <f t="shared" si="19"/>
        <v>15.54</v>
      </c>
      <c r="N440" t="str">
        <f t="shared" si="18"/>
        <v>Liberica</v>
      </c>
      <c r="O440" t="str">
        <f t="shared" si="20"/>
        <v>Dark</v>
      </c>
      <c r="P440" t="str">
        <f>_xlfn.XLOOKUP(Table1[[#This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 MATCH(orders!$D441,products!$A$1:$A$49,0),MATCH(orders!I$1,products!$A$1:$G$1,0))</f>
        <v>Exc</v>
      </c>
      <c r="J441" t="str">
        <f>INDEX(products!$A$1:$G$49, MATCH(orders!$D441,products!$A$1:$A$49,0),MATCH(orders!J$1,products!$A$1:$G$1,0))</f>
        <v>L</v>
      </c>
      <c r="K441" s="4">
        <f>INDEX(products!$A$1:$G$49, MATCH(orders!$D441,products!$A$1:$A$49,0),MATCH(orders!K$1,products!$A$1:$G$1,0))</f>
        <v>0.5</v>
      </c>
      <c r="L441" s="5">
        <f>INDEX(products!$A$1:$G$49, MATCH(orders!$D441,products!$A$1:$A$49,0),MATCH(orders!L$1,products!$A$1:$G$1,0))</f>
        <v>8.91</v>
      </c>
      <c r="M441" s="5">
        <f t="shared" si="19"/>
        <v>35.64</v>
      </c>
      <c r="N441" t="str">
        <f t="shared" si="18"/>
        <v>Excelsa</v>
      </c>
      <c r="O441" t="str">
        <f t="shared" si="20"/>
        <v>Light</v>
      </c>
      <c r="P441" t="str">
        <f>_xlfn.XLOOKUP(Table1[[#This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 MATCH(orders!$D442,products!$A$1:$A$49,0),MATCH(orders!I$1,products!$A$1:$G$1,0))</f>
        <v>Ara</v>
      </c>
      <c r="J442" t="str">
        <f>INDEX(products!$A$1:$G$49, MATCH(orders!$D442,products!$A$1:$A$49,0),MATCH(orders!J$1,products!$A$1:$G$1,0))</f>
        <v>M</v>
      </c>
      <c r="K442" s="4">
        <f>INDEX(products!$A$1:$G$49, MATCH(orders!$D442,products!$A$1:$A$49,0),MATCH(orders!K$1,products!$A$1:$G$1,0))</f>
        <v>2.5</v>
      </c>
      <c r="L442" s="5">
        <f>INDEX(products!$A$1:$G$49, MATCH(orders!$D442,products!$A$1:$A$49,0),MATCH(orders!L$1,products!$A$1:$G$1,0))</f>
        <v>25.874999999999996</v>
      </c>
      <c r="M442" s="5">
        <f t="shared" si="19"/>
        <v>103.49999999999999</v>
      </c>
      <c r="N442" t="str">
        <f t="shared" si="18"/>
        <v>Arabica</v>
      </c>
      <c r="O442" t="str">
        <f t="shared" si="20"/>
        <v>Medium</v>
      </c>
      <c r="P442" t="str">
        <f>_xlfn.XLOOKUP(Table1[[#This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 MATCH(orders!$D443,products!$A$1:$A$49,0),MATCH(orders!I$1,products!$A$1:$G$1,0))</f>
        <v>Exc</v>
      </c>
      <c r="J443" t="str">
        <f>INDEX(products!$A$1:$G$49, MATCH(orders!$D443,products!$A$1:$A$49,0),MATCH(orders!J$1,products!$A$1:$G$1,0))</f>
        <v>D</v>
      </c>
      <c r="K443" s="4">
        <f>INDEX(products!$A$1:$G$49, MATCH(orders!$D443,products!$A$1:$A$49,0),MATCH(orders!K$1,products!$A$1:$G$1,0))</f>
        <v>1</v>
      </c>
      <c r="L443" s="5">
        <f>INDEX(products!$A$1:$G$49, MATCH(orders!$D443,products!$A$1:$A$49,0),MATCH(orders!L$1,products!$A$1:$G$1,0))</f>
        <v>12.15</v>
      </c>
      <c r="M443" s="5">
        <f t="shared" si="19"/>
        <v>36.450000000000003</v>
      </c>
      <c r="N443" t="str">
        <f t="shared" si="18"/>
        <v>Excelsa</v>
      </c>
      <c r="O443" t="str">
        <f t="shared" si="20"/>
        <v>Dark</v>
      </c>
      <c r="P443" t="str">
        <f>_xlfn.XLOOKUP(Table1[[#This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 MATCH(orders!$D444,products!$A$1:$A$49,0),MATCH(orders!I$1,products!$A$1:$G$1,0))</f>
        <v>Rob</v>
      </c>
      <c r="J444" t="str">
        <f>INDEX(products!$A$1:$G$49, MATCH(orders!$D444,products!$A$1:$A$49,0),MATCH(orders!J$1,products!$A$1:$G$1,0))</f>
        <v>L</v>
      </c>
      <c r="K444" s="4">
        <f>INDEX(products!$A$1:$G$49, MATCH(orders!$D444,products!$A$1:$A$49,0),MATCH(orders!K$1,products!$A$1:$G$1,0))</f>
        <v>0.5</v>
      </c>
      <c r="L444" s="5">
        <f>INDEX(products!$A$1:$G$49, MATCH(orders!$D444,products!$A$1:$A$49,0),MATCH(orders!L$1,products!$A$1:$G$1,0))</f>
        <v>7.169999999999999</v>
      </c>
      <c r="M444" s="5">
        <f t="shared" si="19"/>
        <v>35.849999999999994</v>
      </c>
      <c r="N444" t="str">
        <f t="shared" si="18"/>
        <v>Robusta</v>
      </c>
      <c r="O444" t="str">
        <f t="shared" si="20"/>
        <v>Light</v>
      </c>
      <c r="P444" t="str">
        <f>_xlfn.XLOOKUP(Table1[[#This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 MATCH(orders!$D445,products!$A$1:$A$49,0),MATCH(orders!I$1,products!$A$1:$G$1,0))</f>
        <v>Exc</v>
      </c>
      <c r="J445" t="str">
        <f>INDEX(products!$A$1:$G$49, MATCH(orders!$D445,products!$A$1:$A$49,0),MATCH(orders!J$1,products!$A$1:$G$1,0))</f>
        <v>L</v>
      </c>
      <c r="K445" s="4">
        <f>INDEX(products!$A$1:$G$49, MATCH(orders!$D445,products!$A$1:$A$49,0),MATCH(orders!K$1,products!$A$1:$G$1,0))</f>
        <v>0.2</v>
      </c>
      <c r="L445" s="5">
        <f>INDEX(products!$A$1:$G$49, MATCH(orders!$D445,products!$A$1:$A$49,0),MATCH(orders!L$1,products!$A$1:$G$1,0))</f>
        <v>4.4550000000000001</v>
      </c>
      <c r="M445" s="5">
        <f t="shared" si="19"/>
        <v>22.274999999999999</v>
      </c>
      <c r="N445" t="str">
        <f t="shared" si="18"/>
        <v>Excelsa</v>
      </c>
      <c r="O445" t="str">
        <f t="shared" si="20"/>
        <v>Light</v>
      </c>
      <c r="P445" t="str">
        <f>_xlfn.XLOOKUP(Table1[[#This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 MATCH(orders!$D446,products!$A$1:$A$49,0),MATCH(orders!I$1,products!$A$1:$G$1,0))</f>
        <v>Exc</v>
      </c>
      <c r="J446" t="str">
        <f>INDEX(products!$A$1:$G$49, MATCH(orders!$D446,products!$A$1:$A$49,0),MATCH(orders!J$1,products!$A$1:$G$1,0))</f>
        <v>M</v>
      </c>
      <c r="K446" s="4">
        <f>INDEX(products!$A$1:$G$49, MATCH(orders!$D446,products!$A$1:$A$49,0),MATCH(orders!K$1,products!$A$1:$G$1,0))</f>
        <v>0.2</v>
      </c>
      <c r="L446" s="5">
        <f>INDEX(products!$A$1:$G$49, MATCH(orders!$D446,products!$A$1:$A$49,0),MATCH(orders!L$1,products!$A$1:$G$1,0))</f>
        <v>4.125</v>
      </c>
      <c r="M446" s="5">
        <f t="shared" si="19"/>
        <v>24.75</v>
      </c>
      <c r="N446" t="str">
        <f t="shared" si="18"/>
        <v>Excelsa</v>
      </c>
      <c r="O446" t="str">
        <f t="shared" si="20"/>
        <v>Medium</v>
      </c>
      <c r="P446" t="str">
        <f>_xlfn.XLOOKUP(Table1[[#This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 MATCH(orders!$D447,products!$A$1:$A$49,0),MATCH(orders!I$1,products!$A$1:$G$1,0))</f>
        <v>Lib</v>
      </c>
      <c r="J447" t="str">
        <f>INDEX(products!$A$1:$G$49, MATCH(orders!$D447,products!$A$1:$A$49,0),MATCH(orders!J$1,products!$A$1:$G$1,0))</f>
        <v>M</v>
      </c>
      <c r="K447" s="4">
        <f>INDEX(products!$A$1:$G$49, MATCH(orders!$D447,products!$A$1:$A$49,0),MATCH(orders!K$1,products!$A$1:$G$1,0))</f>
        <v>2.5</v>
      </c>
      <c r="L447" s="5">
        <f>INDEX(products!$A$1:$G$49, MATCH(orders!$D447,products!$A$1:$A$49,0),MATCH(orders!L$1,products!$A$1:$G$1,0))</f>
        <v>33.464999999999996</v>
      </c>
      <c r="M447" s="5">
        <f t="shared" si="19"/>
        <v>66.929999999999993</v>
      </c>
      <c r="N447" t="str">
        <f t="shared" si="18"/>
        <v>Liberica</v>
      </c>
      <c r="O447" t="str">
        <f t="shared" si="20"/>
        <v>Medium</v>
      </c>
      <c r="P447" t="str">
        <f>_xlfn.XLOOKUP(Table1[[#This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 MATCH(orders!$D448,products!$A$1:$A$49,0),MATCH(orders!I$1,products!$A$1:$G$1,0))</f>
        <v>Lib</v>
      </c>
      <c r="J448" t="str">
        <f>INDEX(products!$A$1:$G$49, MATCH(orders!$D448,products!$A$1:$A$49,0),MATCH(orders!J$1,products!$A$1:$G$1,0))</f>
        <v>M</v>
      </c>
      <c r="K448" s="4">
        <f>INDEX(products!$A$1:$G$49, MATCH(orders!$D448,products!$A$1:$A$49,0),MATCH(orders!K$1,products!$A$1:$G$1,0))</f>
        <v>0.5</v>
      </c>
      <c r="L448" s="5">
        <f>INDEX(products!$A$1:$G$49, MATCH(orders!$D448,products!$A$1:$A$49,0),MATCH(orders!L$1,products!$A$1:$G$1,0))</f>
        <v>8.73</v>
      </c>
      <c r="M448" s="5">
        <f t="shared" si="19"/>
        <v>8.73</v>
      </c>
      <c r="N448" t="str">
        <f t="shared" si="18"/>
        <v>Liberica</v>
      </c>
      <c r="O448" t="str">
        <f t="shared" si="20"/>
        <v>Medium</v>
      </c>
      <c r="P448" t="str">
        <f>_xlfn.XLOOKUP(Table1[[#This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 MATCH(orders!$D449,products!$A$1:$A$49,0),MATCH(orders!I$1,products!$A$1:$G$1,0))</f>
        <v>Rob</v>
      </c>
      <c r="J449" t="str">
        <f>INDEX(products!$A$1:$G$49, MATCH(orders!$D449,products!$A$1:$A$49,0),MATCH(orders!J$1,products!$A$1:$G$1,0))</f>
        <v>M</v>
      </c>
      <c r="K449" s="4">
        <f>INDEX(products!$A$1:$G$49, MATCH(orders!$D449,products!$A$1:$A$49,0),MATCH(orders!K$1,products!$A$1:$G$1,0))</f>
        <v>0.5</v>
      </c>
      <c r="L449" s="5">
        <f>INDEX(products!$A$1:$G$49, MATCH(orders!$D449,products!$A$1:$A$49,0),MATCH(orders!L$1,products!$A$1:$G$1,0))</f>
        <v>5.97</v>
      </c>
      <c r="M449" s="5">
        <f t="shared" si="19"/>
        <v>17.91</v>
      </c>
      <c r="N449" t="str">
        <f t="shared" si="18"/>
        <v>Robusta</v>
      </c>
      <c r="O449" t="str">
        <f t="shared" si="20"/>
        <v>Medium</v>
      </c>
      <c r="P449" t="str">
        <f>_xlfn.XLOOKUP(Table1[[#This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 MATCH(orders!$D450,products!$A$1:$A$49,0),MATCH(orders!I$1,products!$A$1:$G$1,0))</f>
        <v>Rob</v>
      </c>
      <c r="J450" t="str">
        <f>INDEX(products!$A$1:$G$49, MATCH(orders!$D450,products!$A$1:$A$49,0),MATCH(orders!J$1,products!$A$1:$G$1,0))</f>
        <v>L</v>
      </c>
      <c r="K450" s="4">
        <f>INDEX(products!$A$1:$G$49, MATCH(orders!$D450,products!$A$1:$A$49,0),MATCH(orders!K$1,products!$A$1:$G$1,0))</f>
        <v>0.5</v>
      </c>
      <c r="L450" s="5">
        <f>INDEX(products!$A$1:$G$49, MATCH(orders!$D450,products!$A$1:$A$49,0),MATCH(orders!L$1,products!$A$1:$G$1,0))</f>
        <v>7.169999999999999</v>
      </c>
      <c r="M450" s="5">
        <f t="shared" si="19"/>
        <v>7.169999999999999</v>
      </c>
      <c r="N450" t="str">
        <f t="shared" ref="N450:N513" si="21">IF(I450="Rob","Robusta",IF(I450="Exc","Excelsa",IF(I450="Ara","Arabica",IF(I450="Lib","Liberica",""))))</f>
        <v>Robusta</v>
      </c>
      <c r="O450" t="str">
        <f t="shared" si="20"/>
        <v>Light</v>
      </c>
      <c r="P450" t="str">
        <f>_xlfn.XLOOKUP(Table1[[#This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 MATCH(orders!$D451,products!$A$1:$A$49,0),MATCH(orders!I$1,products!$A$1:$G$1,0))</f>
        <v>Rob</v>
      </c>
      <c r="J451" t="str">
        <f>INDEX(products!$A$1:$G$49, MATCH(orders!$D451,products!$A$1:$A$49,0),MATCH(orders!J$1,products!$A$1:$G$1,0))</f>
        <v>D</v>
      </c>
      <c r="K451" s="4">
        <f>INDEX(products!$A$1:$G$49, MATCH(orders!$D451,products!$A$1:$A$49,0),MATCH(orders!K$1,products!$A$1:$G$1,0))</f>
        <v>0.2</v>
      </c>
      <c r="L451" s="5">
        <f>INDEX(products!$A$1:$G$49, MATCH(orders!$D451,products!$A$1:$A$49,0),MATCH(orders!L$1,products!$A$1:$G$1,0))</f>
        <v>2.6849999999999996</v>
      </c>
      <c r="M451" s="5">
        <f t="shared" ref="M451:M514" si="22">L451*E451</f>
        <v>5.3699999999999992</v>
      </c>
      <c r="N451" t="str">
        <f t="shared" si="21"/>
        <v>Robusta</v>
      </c>
      <c r="O451" t="str">
        <f t="shared" ref="O451:O514" si="23">IF(J451="M","Medium",IF(J451="L","Light",IF(J451="D","Dark","")))</f>
        <v>Dark</v>
      </c>
      <c r="P451" t="str">
        <f>_xlfn.XLOOKUP(Table1[[#This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 MATCH(orders!$D452,products!$A$1:$A$49,0),MATCH(orders!I$1,products!$A$1:$G$1,0))</f>
        <v>Lib</v>
      </c>
      <c r="J452" t="str">
        <f>INDEX(products!$A$1:$G$49, MATCH(orders!$D452,products!$A$1:$A$49,0),MATCH(orders!J$1,products!$A$1:$G$1,0))</f>
        <v>L</v>
      </c>
      <c r="K452" s="4">
        <f>INDEX(products!$A$1:$G$49, MATCH(orders!$D452,products!$A$1:$A$49,0),MATCH(orders!K$1,products!$A$1:$G$1,0))</f>
        <v>0.2</v>
      </c>
      <c r="L452" s="5">
        <f>INDEX(products!$A$1:$G$49, MATCH(orders!$D452,products!$A$1:$A$49,0),MATCH(orders!L$1,products!$A$1:$G$1,0))</f>
        <v>4.7549999999999999</v>
      </c>
      <c r="M452" s="5">
        <f t="shared" si="22"/>
        <v>23.774999999999999</v>
      </c>
      <c r="N452" t="str">
        <f t="shared" si="21"/>
        <v>Liberica</v>
      </c>
      <c r="O452" t="str">
        <f t="shared" si="23"/>
        <v>Light</v>
      </c>
      <c r="P452" t="str">
        <f>_xlfn.XLOOKUP(Table1[[#This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 MATCH(orders!$D453,products!$A$1:$A$49,0),MATCH(orders!I$1,products!$A$1:$G$1,0))</f>
        <v>Rob</v>
      </c>
      <c r="J453" t="str">
        <f>INDEX(products!$A$1:$G$49, MATCH(orders!$D453,products!$A$1:$A$49,0),MATCH(orders!J$1,products!$A$1:$G$1,0))</f>
        <v>D</v>
      </c>
      <c r="K453" s="4">
        <f>INDEX(products!$A$1:$G$49, MATCH(orders!$D453,products!$A$1:$A$49,0),MATCH(orders!K$1,products!$A$1:$G$1,0))</f>
        <v>2.5</v>
      </c>
      <c r="L453" s="5">
        <f>INDEX(products!$A$1:$G$49, MATCH(orders!$D453,products!$A$1:$A$49,0),MATCH(orders!L$1,products!$A$1:$G$1,0))</f>
        <v>20.584999999999997</v>
      </c>
      <c r="M453" s="5">
        <f t="shared" si="22"/>
        <v>41.169999999999995</v>
      </c>
      <c r="N453" t="str">
        <f t="shared" si="21"/>
        <v>Robusta</v>
      </c>
      <c r="O453" t="str">
        <f t="shared" si="23"/>
        <v>Dark</v>
      </c>
      <c r="P453" t="str">
        <f>_xlfn.XLOOKUP(Table1[[#This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 MATCH(orders!$D454,products!$A$1:$A$49,0),MATCH(orders!I$1,products!$A$1:$G$1,0))</f>
        <v>Ara</v>
      </c>
      <c r="J454" t="str">
        <f>INDEX(products!$A$1:$G$49, MATCH(orders!$D454,products!$A$1:$A$49,0),MATCH(orders!J$1,products!$A$1:$G$1,0))</f>
        <v>L</v>
      </c>
      <c r="K454" s="4">
        <f>INDEX(products!$A$1:$G$49, MATCH(orders!$D454,products!$A$1:$A$49,0),MATCH(orders!K$1,products!$A$1:$G$1,0))</f>
        <v>0.2</v>
      </c>
      <c r="L454" s="5">
        <f>INDEX(products!$A$1:$G$49, MATCH(orders!$D454,products!$A$1:$A$49,0),MATCH(orders!L$1,products!$A$1:$G$1,0))</f>
        <v>3.8849999999999998</v>
      </c>
      <c r="M454" s="5">
        <f t="shared" si="22"/>
        <v>11.654999999999999</v>
      </c>
      <c r="N454" t="str">
        <f t="shared" si="21"/>
        <v>Arabica</v>
      </c>
      <c r="O454" t="str">
        <f t="shared" si="23"/>
        <v>Light</v>
      </c>
      <c r="P454" t="str">
        <f>_xlfn.XLOOKUP(Table1[[#This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 MATCH(orders!$D455,products!$A$1:$A$49,0),MATCH(orders!I$1,products!$A$1:$G$1,0))</f>
        <v>Lib</v>
      </c>
      <c r="J455" t="str">
        <f>INDEX(products!$A$1:$G$49, MATCH(orders!$D455,products!$A$1:$A$49,0),MATCH(orders!J$1,products!$A$1:$G$1,0))</f>
        <v>L</v>
      </c>
      <c r="K455" s="4">
        <f>INDEX(products!$A$1:$G$49, MATCH(orders!$D455,products!$A$1:$A$49,0),MATCH(orders!K$1,products!$A$1:$G$1,0))</f>
        <v>0.5</v>
      </c>
      <c r="L455" s="5">
        <f>INDEX(products!$A$1:$G$49, MATCH(orders!$D455,products!$A$1:$A$49,0),MATCH(orders!L$1,products!$A$1:$G$1,0))</f>
        <v>9.51</v>
      </c>
      <c r="M455" s="5">
        <f t="shared" si="22"/>
        <v>38.04</v>
      </c>
      <c r="N455" t="str">
        <f t="shared" si="21"/>
        <v>Liberica</v>
      </c>
      <c r="O455" t="str">
        <f t="shared" si="23"/>
        <v>Light</v>
      </c>
      <c r="P455" t="str">
        <f>_xlfn.XLOOKUP(Table1[[#This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 MATCH(orders!$D456,products!$A$1:$A$49,0),MATCH(orders!I$1,products!$A$1:$G$1,0))</f>
        <v>Rob</v>
      </c>
      <c r="J456" t="str">
        <f>INDEX(products!$A$1:$G$49, MATCH(orders!$D456,products!$A$1:$A$49,0),MATCH(orders!J$1,products!$A$1:$G$1,0))</f>
        <v>D</v>
      </c>
      <c r="K456" s="4">
        <f>INDEX(products!$A$1:$G$49, MATCH(orders!$D456,products!$A$1:$A$49,0),MATCH(orders!K$1,products!$A$1:$G$1,0))</f>
        <v>2.5</v>
      </c>
      <c r="L456" s="5">
        <f>INDEX(products!$A$1:$G$49, MATCH(orders!$D456,products!$A$1:$A$49,0),MATCH(orders!L$1,products!$A$1:$G$1,0))</f>
        <v>20.584999999999997</v>
      </c>
      <c r="M456" s="5">
        <f t="shared" si="22"/>
        <v>82.339999999999989</v>
      </c>
      <c r="N456" t="str">
        <f t="shared" si="21"/>
        <v>Robusta</v>
      </c>
      <c r="O456" t="str">
        <f t="shared" si="23"/>
        <v>Dark</v>
      </c>
      <c r="P456" t="str">
        <f>_xlfn.XLOOKUP(Table1[[#This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 MATCH(orders!$D457,products!$A$1:$A$49,0),MATCH(orders!I$1,products!$A$1:$G$1,0))</f>
        <v>Lib</v>
      </c>
      <c r="J457" t="str">
        <f>INDEX(products!$A$1:$G$49, MATCH(orders!$D457,products!$A$1:$A$49,0),MATCH(orders!J$1,products!$A$1:$G$1,0))</f>
        <v>L</v>
      </c>
      <c r="K457" s="4">
        <f>INDEX(products!$A$1:$G$49, MATCH(orders!$D457,products!$A$1:$A$49,0),MATCH(orders!K$1,products!$A$1:$G$1,0))</f>
        <v>0.2</v>
      </c>
      <c r="L457" s="5">
        <f>INDEX(products!$A$1:$G$49, MATCH(orders!$D457,products!$A$1:$A$49,0),MATCH(orders!L$1,products!$A$1:$G$1,0))</f>
        <v>4.7549999999999999</v>
      </c>
      <c r="M457" s="5">
        <f t="shared" si="22"/>
        <v>9.51</v>
      </c>
      <c r="N457" t="str">
        <f t="shared" si="21"/>
        <v>Liberica</v>
      </c>
      <c r="O457" t="str">
        <f t="shared" si="23"/>
        <v>Light</v>
      </c>
      <c r="P457" t="str">
        <f>_xlfn.XLOOKUP(Table1[[#This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 MATCH(orders!$D458,products!$A$1:$A$49,0),MATCH(orders!I$1,products!$A$1:$G$1,0))</f>
        <v>Rob</v>
      </c>
      <c r="J458" t="str">
        <f>INDEX(products!$A$1:$G$49, MATCH(orders!$D458,products!$A$1:$A$49,0),MATCH(orders!J$1,products!$A$1:$G$1,0))</f>
        <v>D</v>
      </c>
      <c r="K458" s="4">
        <f>INDEX(products!$A$1:$G$49, MATCH(orders!$D458,products!$A$1:$A$49,0),MATCH(orders!K$1,products!$A$1:$G$1,0))</f>
        <v>2.5</v>
      </c>
      <c r="L458" s="5">
        <f>INDEX(products!$A$1:$G$49, MATCH(orders!$D458,products!$A$1:$A$49,0),MATCH(orders!L$1,products!$A$1:$G$1,0))</f>
        <v>20.584999999999997</v>
      </c>
      <c r="M458" s="5">
        <f t="shared" si="22"/>
        <v>41.169999999999995</v>
      </c>
      <c r="N458" t="str">
        <f t="shared" si="21"/>
        <v>Robusta</v>
      </c>
      <c r="O458" t="str">
        <f t="shared" si="23"/>
        <v>Dark</v>
      </c>
      <c r="P458" t="str">
        <f>_xlfn.XLOOKUP(Table1[[#This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 MATCH(orders!$D459,products!$A$1:$A$49,0),MATCH(orders!I$1,products!$A$1:$G$1,0))</f>
        <v>Lib</v>
      </c>
      <c r="J459" t="str">
        <f>INDEX(products!$A$1:$G$49, MATCH(orders!$D459,products!$A$1:$A$49,0),MATCH(orders!J$1,products!$A$1:$G$1,0))</f>
        <v>L</v>
      </c>
      <c r="K459" s="4">
        <f>INDEX(products!$A$1:$G$49, MATCH(orders!$D459,products!$A$1:$A$49,0),MATCH(orders!K$1,products!$A$1:$G$1,0))</f>
        <v>0.5</v>
      </c>
      <c r="L459" s="5">
        <f>INDEX(products!$A$1:$G$49, MATCH(orders!$D459,products!$A$1:$A$49,0),MATCH(orders!L$1,products!$A$1:$G$1,0))</f>
        <v>9.51</v>
      </c>
      <c r="M459" s="5">
        <f t="shared" si="22"/>
        <v>47.55</v>
      </c>
      <c r="N459" t="str">
        <f t="shared" si="21"/>
        <v>Liberica</v>
      </c>
      <c r="O459" t="str">
        <f t="shared" si="23"/>
        <v>Light</v>
      </c>
      <c r="P459" t="str">
        <f>_xlfn.XLOOKUP(Table1[[#This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 MATCH(orders!$D460,products!$A$1:$A$49,0),MATCH(orders!I$1,products!$A$1:$G$1,0))</f>
        <v>Ara</v>
      </c>
      <c r="J460" t="str">
        <f>INDEX(products!$A$1:$G$49, MATCH(orders!$D460,products!$A$1:$A$49,0),MATCH(orders!J$1,products!$A$1:$G$1,0))</f>
        <v>M</v>
      </c>
      <c r="K460" s="4">
        <f>INDEX(products!$A$1:$G$49, MATCH(orders!$D460,products!$A$1:$A$49,0),MATCH(orders!K$1,products!$A$1:$G$1,0))</f>
        <v>1</v>
      </c>
      <c r="L460" s="5">
        <f>INDEX(products!$A$1:$G$49, MATCH(orders!$D460,products!$A$1:$A$49,0),MATCH(orders!L$1,products!$A$1:$G$1,0))</f>
        <v>11.25</v>
      </c>
      <c r="M460" s="5">
        <f t="shared" si="22"/>
        <v>45</v>
      </c>
      <c r="N460" t="str">
        <f t="shared" si="21"/>
        <v>Arabica</v>
      </c>
      <c r="O460" t="str">
        <f t="shared" si="23"/>
        <v>Medium</v>
      </c>
      <c r="P460" t="str">
        <f>_xlfn.XLOOKUP(Table1[[#This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 MATCH(orders!$D461,products!$A$1:$A$49,0),MATCH(orders!I$1,products!$A$1:$G$1,0))</f>
        <v>Lib</v>
      </c>
      <c r="J461" t="str">
        <f>INDEX(products!$A$1:$G$49, MATCH(orders!$D461,products!$A$1:$A$49,0),MATCH(orders!J$1,products!$A$1:$G$1,0))</f>
        <v>L</v>
      </c>
      <c r="K461" s="4">
        <f>INDEX(products!$A$1:$G$49, MATCH(orders!$D461,products!$A$1:$A$49,0),MATCH(orders!K$1,products!$A$1:$G$1,0))</f>
        <v>0.2</v>
      </c>
      <c r="L461" s="5">
        <f>INDEX(products!$A$1:$G$49, MATCH(orders!$D461,products!$A$1:$A$49,0),MATCH(orders!L$1,products!$A$1:$G$1,0))</f>
        <v>4.7549999999999999</v>
      </c>
      <c r="M461" s="5">
        <f t="shared" si="22"/>
        <v>23.774999999999999</v>
      </c>
      <c r="N461" t="str">
        <f t="shared" si="21"/>
        <v>Liberica</v>
      </c>
      <c r="O461" t="str">
        <f t="shared" si="23"/>
        <v>Light</v>
      </c>
      <c r="P461" t="str">
        <f>_xlfn.XLOOKUP(Table1[[#This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 MATCH(orders!$D462,products!$A$1:$A$49,0),MATCH(orders!I$1,products!$A$1:$G$1,0))</f>
        <v>Rob</v>
      </c>
      <c r="J462" t="str">
        <f>INDEX(products!$A$1:$G$49, MATCH(orders!$D462,products!$A$1:$A$49,0),MATCH(orders!J$1,products!$A$1:$G$1,0))</f>
        <v>D</v>
      </c>
      <c r="K462" s="4">
        <f>INDEX(products!$A$1:$G$49, MATCH(orders!$D462,products!$A$1:$A$49,0),MATCH(orders!K$1,products!$A$1:$G$1,0))</f>
        <v>0.5</v>
      </c>
      <c r="L462" s="5">
        <f>INDEX(products!$A$1:$G$49, MATCH(orders!$D462,products!$A$1:$A$49,0),MATCH(orders!L$1,products!$A$1:$G$1,0))</f>
        <v>5.3699999999999992</v>
      </c>
      <c r="M462" s="5">
        <f t="shared" si="22"/>
        <v>16.11</v>
      </c>
      <c r="N462" t="str">
        <f t="shared" si="21"/>
        <v>Robusta</v>
      </c>
      <c r="O462" t="str">
        <f t="shared" si="23"/>
        <v>Dark</v>
      </c>
      <c r="P462" t="str">
        <f>_xlfn.XLOOKUP(Table1[[#This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 MATCH(orders!$D463,products!$A$1:$A$49,0),MATCH(orders!I$1,products!$A$1:$G$1,0))</f>
        <v>Rob</v>
      </c>
      <c r="J463" t="str">
        <f>INDEX(products!$A$1:$G$49, MATCH(orders!$D463,products!$A$1:$A$49,0),MATCH(orders!J$1,products!$A$1:$G$1,0))</f>
        <v>D</v>
      </c>
      <c r="K463" s="4">
        <f>INDEX(products!$A$1:$G$49, MATCH(orders!$D463,products!$A$1:$A$49,0),MATCH(orders!K$1,products!$A$1:$G$1,0))</f>
        <v>0.2</v>
      </c>
      <c r="L463" s="5">
        <f>INDEX(products!$A$1:$G$49, MATCH(orders!$D463,products!$A$1:$A$49,0),MATCH(orders!L$1,products!$A$1:$G$1,0))</f>
        <v>2.6849999999999996</v>
      </c>
      <c r="M463" s="5">
        <f t="shared" si="22"/>
        <v>10.739999999999998</v>
      </c>
      <c r="N463" t="str">
        <f t="shared" si="21"/>
        <v>Robusta</v>
      </c>
      <c r="O463" t="str">
        <f t="shared" si="23"/>
        <v>Dark</v>
      </c>
      <c r="P463" t="str">
        <f>_xlfn.XLOOKUP(Table1[[#This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 MATCH(orders!$D464,products!$A$1:$A$49,0),MATCH(orders!I$1,products!$A$1:$G$1,0))</f>
        <v>Ara</v>
      </c>
      <c r="J464" t="str">
        <f>INDEX(products!$A$1:$G$49, MATCH(orders!$D464,products!$A$1:$A$49,0),MATCH(orders!J$1,products!$A$1:$G$1,0))</f>
        <v>D</v>
      </c>
      <c r="K464" s="4">
        <f>INDEX(products!$A$1:$G$49, MATCH(orders!$D464,products!$A$1:$A$49,0),MATCH(orders!K$1,products!$A$1:$G$1,0))</f>
        <v>1</v>
      </c>
      <c r="L464" s="5">
        <f>INDEX(products!$A$1:$G$49, MATCH(orders!$D464,products!$A$1:$A$49,0),MATCH(orders!L$1,products!$A$1:$G$1,0))</f>
        <v>9.9499999999999993</v>
      </c>
      <c r="M464" s="5">
        <f t="shared" si="22"/>
        <v>49.75</v>
      </c>
      <c r="N464" t="str">
        <f t="shared" si="21"/>
        <v>Arabica</v>
      </c>
      <c r="O464" t="str">
        <f t="shared" si="23"/>
        <v>Dark</v>
      </c>
      <c r="P464" t="str">
        <f>_xlfn.XLOOKUP(Table1[[#This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 MATCH(orders!$D465,products!$A$1:$A$49,0),MATCH(orders!I$1,products!$A$1:$G$1,0))</f>
        <v>Exc</v>
      </c>
      <c r="J465" t="str">
        <f>INDEX(products!$A$1:$G$49, MATCH(orders!$D465,products!$A$1:$A$49,0),MATCH(orders!J$1,products!$A$1:$G$1,0))</f>
        <v>M</v>
      </c>
      <c r="K465" s="4">
        <f>INDEX(products!$A$1:$G$49, MATCH(orders!$D465,products!$A$1:$A$49,0),MATCH(orders!K$1,products!$A$1:$G$1,0))</f>
        <v>1</v>
      </c>
      <c r="L465" s="5">
        <f>INDEX(products!$A$1:$G$49, MATCH(orders!$D465,products!$A$1:$A$49,0),MATCH(orders!L$1,products!$A$1:$G$1,0))</f>
        <v>13.75</v>
      </c>
      <c r="M465" s="5">
        <f t="shared" si="22"/>
        <v>27.5</v>
      </c>
      <c r="N465" t="str">
        <f t="shared" si="21"/>
        <v>Excelsa</v>
      </c>
      <c r="O465" t="str">
        <f t="shared" si="23"/>
        <v>Medium</v>
      </c>
      <c r="P465" t="str">
        <f>_xlfn.XLOOKUP(Table1[[#This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 MATCH(orders!$D466,products!$A$1:$A$49,0),MATCH(orders!I$1,products!$A$1:$G$1,0))</f>
        <v>Lib</v>
      </c>
      <c r="J466" t="str">
        <f>INDEX(products!$A$1:$G$49, MATCH(orders!$D466,products!$A$1:$A$49,0),MATCH(orders!J$1,products!$A$1:$G$1,0))</f>
        <v>D</v>
      </c>
      <c r="K466" s="4">
        <f>INDEX(products!$A$1:$G$49, MATCH(orders!$D466,products!$A$1:$A$49,0),MATCH(orders!K$1,products!$A$1:$G$1,0))</f>
        <v>2.5</v>
      </c>
      <c r="L466" s="5">
        <f>INDEX(products!$A$1:$G$49, MATCH(orders!$D466,products!$A$1:$A$49,0),MATCH(orders!L$1,products!$A$1:$G$1,0))</f>
        <v>29.784999999999997</v>
      </c>
      <c r="M466" s="5">
        <f t="shared" si="22"/>
        <v>119.13999999999999</v>
      </c>
      <c r="N466" t="str">
        <f t="shared" si="21"/>
        <v>Liberica</v>
      </c>
      <c r="O466" t="str">
        <f t="shared" si="23"/>
        <v>Dark</v>
      </c>
      <c r="P466" t="str">
        <f>_xlfn.XLOOKUP(Table1[[#This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 MATCH(orders!$D467,products!$A$1:$A$49,0),MATCH(orders!I$1,products!$A$1:$G$1,0))</f>
        <v>Rob</v>
      </c>
      <c r="J467" t="str">
        <f>INDEX(products!$A$1:$G$49, MATCH(orders!$D467,products!$A$1:$A$49,0),MATCH(orders!J$1,products!$A$1:$G$1,0))</f>
        <v>D</v>
      </c>
      <c r="K467" s="4">
        <f>INDEX(products!$A$1:$G$49, MATCH(orders!$D467,products!$A$1:$A$49,0),MATCH(orders!K$1,products!$A$1:$G$1,0))</f>
        <v>2.5</v>
      </c>
      <c r="L467" s="5">
        <f>INDEX(products!$A$1:$G$49, MATCH(orders!$D467,products!$A$1:$A$49,0),MATCH(orders!L$1,products!$A$1:$G$1,0))</f>
        <v>20.584999999999997</v>
      </c>
      <c r="M467" s="5">
        <f t="shared" si="22"/>
        <v>20.584999999999997</v>
      </c>
      <c r="N467" t="str">
        <f t="shared" si="21"/>
        <v>Robusta</v>
      </c>
      <c r="O467" t="str">
        <f t="shared" si="23"/>
        <v>Dark</v>
      </c>
      <c r="P467" t="str">
        <f>_xlfn.XLOOKUP(Table1[[#This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 MATCH(orders!$D468,products!$A$1:$A$49,0),MATCH(orders!I$1,products!$A$1:$G$1,0))</f>
        <v>Ara</v>
      </c>
      <c r="J468" t="str">
        <f>INDEX(products!$A$1:$G$49, MATCH(orders!$D468,products!$A$1:$A$49,0),MATCH(orders!J$1,products!$A$1:$G$1,0))</f>
        <v>D</v>
      </c>
      <c r="K468" s="4">
        <f>INDEX(products!$A$1:$G$49, MATCH(orders!$D468,products!$A$1:$A$49,0),MATCH(orders!K$1,products!$A$1:$G$1,0))</f>
        <v>0.2</v>
      </c>
      <c r="L468" s="5">
        <f>INDEX(products!$A$1:$G$49, MATCH(orders!$D468,products!$A$1:$A$49,0),MATCH(orders!L$1,products!$A$1:$G$1,0))</f>
        <v>2.9849999999999999</v>
      </c>
      <c r="M468" s="5">
        <f t="shared" si="22"/>
        <v>8.9550000000000001</v>
      </c>
      <c r="N468" t="str">
        <f t="shared" si="21"/>
        <v>Arabica</v>
      </c>
      <c r="O468" t="str">
        <f t="shared" si="23"/>
        <v>Dark</v>
      </c>
      <c r="P468" t="str">
        <f>_xlfn.XLOOKUP(Table1[[#This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 MATCH(orders!$D469,products!$A$1:$A$49,0),MATCH(orders!I$1,products!$A$1:$G$1,0))</f>
        <v>Ara</v>
      </c>
      <c r="J469" t="str">
        <f>INDEX(products!$A$1:$G$49, MATCH(orders!$D469,products!$A$1:$A$49,0),MATCH(orders!J$1,products!$A$1:$G$1,0))</f>
        <v>D</v>
      </c>
      <c r="K469" s="4">
        <f>INDEX(products!$A$1:$G$49, MATCH(orders!$D469,products!$A$1:$A$49,0),MATCH(orders!K$1,products!$A$1:$G$1,0))</f>
        <v>0.5</v>
      </c>
      <c r="L469" s="5">
        <f>INDEX(products!$A$1:$G$49, MATCH(orders!$D469,products!$A$1:$A$49,0),MATCH(orders!L$1,products!$A$1:$G$1,0))</f>
        <v>5.97</v>
      </c>
      <c r="M469" s="5">
        <f t="shared" si="22"/>
        <v>5.97</v>
      </c>
      <c r="N469" t="str">
        <f t="shared" si="21"/>
        <v>Arabica</v>
      </c>
      <c r="O469" t="str">
        <f t="shared" si="23"/>
        <v>Dark</v>
      </c>
      <c r="P469" t="str">
        <f>_xlfn.XLOOKUP(Table1[[#This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 MATCH(orders!$D470,products!$A$1:$A$49,0),MATCH(orders!I$1,products!$A$1:$G$1,0))</f>
        <v>Exc</v>
      </c>
      <c r="J470" t="str">
        <f>INDEX(products!$A$1:$G$49, MATCH(orders!$D470,products!$A$1:$A$49,0),MATCH(orders!J$1,products!$A$1:$G$1,0))</f>
        <v>M</v>
      </c>
      <c r="K470" s="4">
        <f>INDEX(products!$A$1:$G$49, MATCH(orders!$D470,products!$A$1:$A$49,0),MATCH(orders!K$1,products!$A$1:$G$1,0))</f>
        <v>1</v>
      </c>
      <c r="L470" s="5">
        <f>INDEX(products!$A$1:$G$49, MATCH(orders!$D470,products!$A$1:$A$49,0),MATCH(orders!L$1,products!$A$1:$G$1,0))</f>
        <v>13.75</v>
      </c>
      <c r="M470" s="5">
        <f t="shared" si="22"/>
        <v>41.25</v>
      </c>
      <c r="N470" t="str">
        <f t="shared" si="21"/>
        <v>Excelsa</v>
      </c>
      <c r="O470" t="str">
        <f t="shared" si="23"/>
        <v>Medium</v>
      </c>
      <c r="P470" t="str">
        <f>_xlfn.XLOOKUP(Table1[[#This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 MATCH(orders!$D471,products!$A$1:$A$49,0),MATCH(orders!I$1,products!$A$1:$G$1,0))</f>
        <v>Exc</v>
      </c>
      <c r="J471" t="str">
        <f>INDEX(products!$A$1:$G$49, MATCH(orders!$D471,products!$A$1:$A$49,0),MATCH(orders!J$1,products!$A$1:$G$1,0))</f>
        <v>L</v>
      </c>
      <c r="K471" s="4">
        <f>INDEX(products!$A$1:$G$49, MATCH(orders!$D471,products!$A$1:$A$49,0),MATCH(orders!K$1,products!$A$1:$G$1,0))</f>
        <v>0.2</v>
      </c>
      <c r="L471" s="5">
        <f>INDEX(products!$A$1:$G$49, MATCH(orders!$D471,products!$A$1:$A$49,0),MATCH(orders!L$1,products!$A$1:$G$1,0))</f>
        <v>4.4550000000000001</v>
      </c>
      <c r="M471" s="5">
        <f t="shared" si="22"/>
        <v>22.274999999999999</v>
      </c>
      <c r="N471" t="str">
        <f t="shared" si="21"/>
        <v>Excelsa</v>
      </c>
      <c r="O471" t="str">
        <f t="shared" si="23"/>
        <v>Light</v>
      </c>
      <c r="P471" t="str">
        <f>_xlfn.XLOOKUP(Table1[[#This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 MATCH(orders!$D472,products!$A$1:$A$49,0),MATCH(orders!I$1,products!$A$1:$G$1,0))</f>
        <v>Ara</v>
      </c>
      <c r="J472" t="str">
        <f>INDEX(products!$A$1:$G$49, MATCH(orders!$D472,products!$A$1:$A$49,0),MATCH(orders!J$1,products!$A$1:$G$1,0))</f>
        <v>M</v>
      </c>
      <c r="K472" s="4">
        <f>INDEX(products!$A$1:$G$49, MATCH(orders!$D472,products!$A$1:$A$49,0),MATCH(orders!K$1,products!$A$1:$G$1,0))</f>
        <v>0.5</v>
      </c>
      <c r="L472" s="5">
        <f>INDEX(products!$A$1:$G$49, MATCH(orders!$D472,products!$A$1:$A$49,0),MATCH(orders!L$1,products!$A$1:$G$1,0))</f>
        <v>6.75</v>
      </c>
      <c r="M472" s="5">
        <f t="shared" si="22"/>
        <v>6.75</v>
      </c>
      <c r="N472" t="str">
        <f t="shared" si="21"/>
        <v>Arabica</v>
      </c>
      <c r="O472" t="str">
        <f t="shared" si="23"/>
        <v>Medium</v>
      </c>
      <c r="P472" t="str">
        <f>_xlfn.XLOOKUP(Table1[[#This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 MATCH(orders!$D473,products!$A$1:$A$49,0),MATCH(orders!I$1,products!$A$1:$G$1,0))</f>
        <v>Lib</v>
      </c>
      <c r="J473" t="str">
        <f>INDEX(products!$A$1:$G$49, MATCH(orders!$D473,products!$A$1:$A$49,0),MATCH(orders!J$1,products!$A$1:$G$1,0))</f>
        <v>M</v>
      </c>
      <c r="K473" s="4">
        <f>INDEX(products!$A$1:$G$49, MATCH(orders!$D473,products!$A$1:$A$49,0),MATCH(orders!K$1,products!$A$1:$G$1,0))</f>
        <v>2.5</v>
      </c>
      <c r="L473" s="5">
        <f>INDEX(products!$A$1:$G$49, MATCH(orders!$D473,products!$A$1:$A$49,0),MATCH(orders!L$1,products!$A$1:$G$1,0))</f>
        <v>33.464999999999996</v>
      </c>
      <c r="M473" s="5">
        <f t="shared" si="22"/>
        <v>133.85999999999999</v>
      </c>
      <c r="N473" t="str">
        <f t="shared" si="21"/>
        <v>Liberica</v>
      </c>
      <c r="O473" t="str">
        <f t="shared" si="23"/>
        <v>Medium</v>
      </c>
      <c r="P473" t="str">
        <f>_xlfn.XLOOKUP(Table1[[#This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 MATCH(orders!$D474,products!$A$1:$A$49,0),MATCH(orders!I$1,products!$A$1:$G$1,0))</f>
        <v>Ara</v>
      </c>
      <c r="J474" t="str">
        <f>INDEX(products!$A$1:$G$49, MATCH(orders!$D474,products!$A$1:$A$49,0),MATCH(orders!J$1,products!$A$1:$G$1,0))</f>
        <v>D</v>
      </c>
      <c r="K474" s="4">
        <f>INDEX(products!$A$1:$G$49, MATCH(orders!$D474,products!$A$1:$A$49,0),MATCH(orders!K$1,products!$A$1:$G$1,0))</f>
        <v>0.2</v>
      </c>
      <c r="L474" s="5">
        <f>INDEX(products!$A$1:$G$49, MATCH(orders!$D474,products!$A$1:$A$49,0),MATCH(orders!L$1,products!$A$1:$G$1,0))</f>
        <v>2.9849999999999999</v>
      </c>
      <c r="M474" s="5">
        <f t="shared" si="22"/>
        <v>5.97</v>
      </c>
      <c r="N474" t="str">
        <f t="shared" si="21"/>
        <v>Arabica</v>
      </c>
      <c r="O474" t="str">
        <f t="shared" si="23"/>
        <v>Dark</v>
      </c>
      <c r="P474" t="str">
        <f>_xlfn.XLOOKUP(Table1[[#This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 MATCH(orders!$D475,products!$A$1:$A$49,0),MATCH(orders!I$1,products!$A$1:$G$1,0))</f>
        <v>Ara</v>
      </c>
      <c r="J475" t="str">
        <f>INDEX(products!$A$1:$G$49, MATCH(orders!$D475,products!$A$1:$A$49,0),MATCH(orders!J$1,products!$A$1:$G$1,0))</f>
        <v>L</v>
      </c>
      <c r="K475" s="4">
        <f>INDEX(products!$A$1:$G$49, MATCH(orders!$D475,products!$A$1:$A$49,0),MATCH(orders!K$1,products!$A$1:$G$1,0))</f>
        <v>1</v>
      </c>
      <c r="L475" s="5">
        <f>INDEX(products!$A$1:$G$49, MATCH(orders!$D475,products!$A$1:$A$49,0),MATCH(orders!L$1,products!$A$1:$G$1,0))</f>
        <v>12.95</v>
      </c>
      <c r="M475" s="5">
        <f t="shared" si="22"/>
        <v>25.9</v>
      </c>
      <c r="N475" t="str">
        <f t="shared" si="21"/>
        <v>Arabica</v>
      </c>
      <c r="O475" t="str">
        <f t="shared" si="23"/>
        <v>Light</v>
      </c>
      <c r="P475" t="str">
        <f>_xlfn.XLOOKUP(Table1[[#This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 MATCH(orders!$D476,products!$A$1:$A$49,0),MATCH(orders!I$1,products!$A$1:$G$1,0))</f>
        <v>Exc</v>
      </c>
      <c r="J476" t="str">
        <f>INDEX(products!$A$1:$G$49, MATCH(orders!$D476,products!$A$1:$A$49,0),MATCH(orders!J$1,products!$A$1:$G$1,0))</f>
        <v>M</v>
      </c>
      <c r="K476" s="4">
        <f>INDEX(products!$A$1:$G$49, MATCH(orders!$D476,products!$A$1:$A$49,0),MATCH(orders!K$1,products!$A$1:$G$1,0))</f>
        <v>2.5</v>
      </c>
      <c r="L476" s="5">
        <f>INDEX(products!$A$1:$G$49, MATCH(orders!$D476,products!$A$1:$A$49,0),MATCH(orders!L$1,products!$A$1:$G$1,0))</f>
        <v>31.624999999999996</v>
      </c>
      <c r="M476" s="5">
        <f t="shared" si="22"/>
        <v>31.624999999999996</v>
      </c>
      <c r="N476" t="str">
        <f t="shared" si="21"/>
        <v>Excelsa</v>
      </c>
      <c r="O476" t="str">
        <f t="shared" si="23"/>
        <v>Medium</v>
      </c>
      <c r="P476" t="str">
        <f>_xlfn.XLOOKUP(Table1[[#This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 MATCH(orders!$D477,products!$A$1:$A$49,0),MATCH(orders!I$1,products!$A$1:$G$1,0))</f>
        <v>Lib</v>
      </c>
      <c r="J477" t="str">
        <f>INDEX(products!$A$1:$G$49, MATCH(orders!$D477,products!$A$1:$A$49,0),MATCH(orders!J$1,products!$A$1:$G$1,0))</f>
        <v>M</v>
      </c>
      <c r="K477" s="4">
        <f>INDEX(products!$A$1:$G$49, MATCH(orders!$D477,products!$A$1:$A$49,0),MATCH(orders!K$1,products!$A$1:$G$1,0))</f>
        <v>0.2</v>
      </c>
      <c r="L477" s="5">
        <f>INDEX(products!$A$1:$G$49, MATCH(orders!$D477,products!$A$1:$A$49,0),MATCH(orders!L$1,products!$A$1:$G$1,0))</f>
        <v>4.3650000000000002</v>
      </c>
      <c r="M477" s="5">
        <f t="shared" si="22"/>
        <v>8.73</v>
      </c>
      <c r="N477" t="str">
        <f t="shared" si="21"/>
        <v>Liberica</v>
      </c>
      <c r="O477" t="str">
        <f t="shared" si="23"/>
        <v>Medium</v>
      </c>
      <c r="P477" t="str">
        <f>_xlfn.XLOOKUP(Table1[[#This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 MATCH(orders!$D478,products!$A$1:$A$49,0),MATCH(orders!I$1,products!$A$1:$G$1,0))</f>
        <v>Exc</v>
      </c>
      <c r="J478" t="str">
        <f>INDEX(products!$A$1:$G$49, MATCH(orders!$D478,products!$A$1:$A$49,0),MATCH(orders!J$1,products!$A$1:$G$1,0))</f>
        <v>L</v>
      </c>
      <c r="K478" s="4">
        <f>INDEX(products!$A$1:$G$49, MATCH(orders!$D478,products!$A$1:$A$49,0),MATCH(orders!K$1,products!$A$1:$G$1,0))</f>
        <v>0.2</v>
      </c>
      <c r="L478" s="5">
        <f>INDEX(products!$A$1:$G$49, MATCH(orders!$D478,products!$A$1:$A$49,0),MATCH(orders!L$1,products!$A$1:$G$1,0))</f>
        <v>4.4550000000000001</v>
      </c>
      <c r="M478" s="5">
        <f t="shared" si="22"/>
        <v>26.73</v>
      </c>
      <c r="N478" t="str">
        <f t="shared" si="21"/>
        <v>Excelsa</v>
      </c>
      <c r="O478" t="str">
        <f t="shared" si="23"/>
        <v>Light</v>
      </c>
      <c r="P478" t="str">
        <f>_xlfn.XLOOKUP(Table1[[#This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 MATCH(orders!$D479,products!$A$1:$A$49,0),MATCH(orders!I$1,products!$A$1:$G$1,0))</f>
        <v>Lib</v>
      </c>
      <c r="J479" t="str">
        <f>INDEX(products!$A$1:$G$49, MATCH(orders!$D479,products!$A$1:$A$49,0),MATCH(orders!J$1,products!$A$1:$G$1,0))</f>
        <v>M</v>
      </c>
      <c r="K479" s="4">
        <f>INDEX(products!$A$1:$G$49, MATCH(orders!$D479,products!$A$1:$A$49,0),MATCH(orders!K$1,products!$A$1:$G$1,0))</f>
        <v>0.2</v>
      </c>
      <c r="L479" s="5">
        <f>INDEX(products!$A$1:$G$49, MATCH(orders!$D479,products!$A$1:$A$49,0),MATCH(orders!L$1,products!$A$1:$G$1,0))</f>
        <v>4.3650000000000002</v>
      </c>
      <c r="M479" s="5">
        <f t="shared" si="22"/>
        <v>26.19</v>
      </c>
      <c r="N479" t="str">
        <f t="shared" si="21"/>
        <v>Liberica</v>
      </c>
      <c r="O479" t="str">
        <f t="shared" si="23"/>
        <v>Medium</v>
      </c>
      <c r="P479" t="str">
        <f>_xlfn.XLOOKUP(Table1[[#This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 MATCH(orders!$D480,products!$A$1:$A$49,0),MATCH(orders!I$1,products!$A$1:$G$1,0))</f>
        <v>Rob</v>
      </c>
      <c r="J480" t="str">
        <f>INDEX(products!$A$1:$G$49, MATCH(orders!$D480,products!$A$1:$A$49,0),MATCH(orders!J$1,products!$A$1:$G$1,0))</f>
        <v>D</v>
      </c>
      <c r="K480" s="4">
        <f>INDEX(products!$A$1:$G$49, MATCH(orders!$D480,products!$A$1:$A$49,0),MATCH(orders!K$1,products!$A$1:$G$1,0))</f>
        <v>1</v>
      </c>
      <c r="L480" s="5">
        <f>INDEX(products!$A$1:$G$49, MATCH(orders!$D480,products!$A$1:$A$49,0),MATCH(orders!L$1,products!$A$1:$G$1,0))</f>
        <v>8.9499999999999993</v>
      </c>
      <c r="M480" s="5">
        <f t="shared" si="22"/>
        <v>53.699999999999996</v>
      </c>
      <c r="N480" t="str">
        <f t="shared" si="21"/>
        <v>Robusta</v>
      </c>
      <c r="O480" t="str">
        <f t="shared" si="23"/>
        <v>Dark</v>
      </c>
      <c r="P480" t="str">
        <f>_xlfn.XLOOKUP(Table1[[#This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 MATCH(orders!$D481,products!$A$1:$A$49,0),MATCH(orders!I$1,products!$A$1:$G$1,0))</f>
        <v>Exc</v>
      </c>
      <c r="J481" t="str">
        <f>INDEX(products!$A$1:$G$49, MATCH(orders!$D481,products!$A$1:$A$49,0),MATCH(orders!J$1,products!$A$1:$G$1,0))</f>
        <v>M</v>
      </c>
      <c r="K481" s="4">
        <f>INDEX(products!$A$1:$G$49, MATCH(orders!$D481,products!$A$1:$A$49,0),MATCH(orders!K$1,products!$A$1:$G$1,0))</f>
        <v>2.5</v>
      </c>
      <c r="L481" s="5">
        <f>INDEX(products!$A$1:$G$49, MATCH(orders!$D481,products!$A$1:$A$49,0),MATCH(orders!L$1,products!$A$1:$G$1,0))</f>
        <v>31.624999999999996</v>
      </c>
      <c r="M481" s="5">
        <f t="shared" si="22"/>
        <v>126.49999999999999</v>
      </c>
      <c r="N481" t="str">
        <f t="shared" si="21"/>
        <v>Excelsa</v>
      </c>
      <c r="O481" t="str">
        <f t="shared" si="23"/>
        <v>Medium</v>
      </c>
      <c r="P481" t="str">
        <f>_xlfn.XLOOKUP(Table1[[#This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 MATCH(orders!$D482,products!$A$1:$A$49,0),MATCH(orders!I$1,products!$A$1:$G$1,0))</f>
        <v>Exc</v>
      </c>
      <c r="J482" t="str">
        <f>INDEX(products!$A$1:$G$49, MATCH(orders!$D482,products!$A$1:$A$49,0),MATCH(orders!J$1,products!$A$1:$G$1,0))</f>
        <v>M</v>
      </c>
      <c r="K482" s="4">
        <f>INDEX(products!$A$1:$G$49, MATCH(orders!$D482,products!$A$1:$A$49,0),MATCH(orders!K$1,products!$A$1:$G$1,0))</f>
        <v>0.2</v>
      </c>
      <c r="L482" s="5">
        <f>INDEX(products!$A$1:$G$49, MATCH(orders!$D482,products!$A$1:$A$49,0),MATCH(orders!L$1,products!$A$1:$G$1,0))</f>
        <v>4.125</v>
      </c>
      <c r="M482" s="5">
        <f t="shared" si="22"/>
        <v>4.125</v>
      </c>
      <c r="N482" t="str">
        <f t="shared" si="21"/>
        <v>Excelsa</v>
      </c>
      <c r="O482" t="str">
        <f t="shared" si="23"/>
        <v>Medium</v>
      </c>
      <c r="P482" t="str">
        <f>_xlfn.XLOOKUP(Table1[[#This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 MATCH(orders!$D483,products!$A$1:$A$49,0),MATCH(orders!I$1,products!$A$1:$G$1,0))</f>
        <v>Rob</v>
      </c>
      <c r="J483" t="str">
        <f>INDEX(products!$A$1:$G$49, MATCH(orders!$D483,products!$A$1:$A$49,0),MATCH(orders!J$1,products!$A$1:$G$1,0))</f>
        <v>L</v>
      </c>
      <c r="K483" s="4">
        <f>INDEX(products!$A$1:$G$49, MATCH(orders!$D483,products!$A$1:$A$49,0),MATCH(orders!K$1,products!$A$1:$G$1,0))</f>
        <v>1</v>
      </c>
      <c r="L483" s="5">
        <f>INDEX(products!$A$1:$G$49, MATCH(orders!$D483,products!$A$1:$A$49,0),MATCH(orders!L$1,products!$A$1:$G$1,0))</f>
        <v>11.95</v>
      </c>
      <c r="M483" s="5">
        <f t="shared" si="22"/>
        <v>23.9</v>
      </c>
      <c r="N483" t="str">
        <f t="shared" si="21"/>
        <v>Robusta</v>
      </c>
      <c r="O483" t="str">
        <f t="shared" si="23"/>
        <v>Light</v>
      </c>
      <c r="P483" t="str">
        <f>_xlfn.XLOOKUP(Table1[[#This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 MATCH(orders!$D484,products!$A$1:$A$49,0),MATCH(orders!I$1,products!$A$1:$G$1,0))</f>
        <v>Exc</v>
      </c>
      <c r="J484" t="str">
        <f>INDEX(products!$A$1:$G$49, MATCH(orders!$D484,products!$A$1:$A$49,0),MATCH(orders!J$1,products!$A$1:$G$1,0))</f>
        <v>D</v>
      </c>
      <c r="K484" s="4">
        <f>INDEX(products!$A$1:$G$49, MATCH(orders!$D484,products!$A$1:$A$49,0),MATCH(orders!K$1,products!$A$1:$G$1,0))</f>
        <v>2.5</v>
      </c>
      <c r="L484" s="5">
        <f>INDEX(products!$A$1:$G$49, MATCH(orders!$D484,products!$A$1:$A$49,0),MATCH(orders!L$1,products!$A$1:$G$1,0))</f>
        <v>27.945</v>
      </c>
      <c r="M484" s="5">
        <f t="shared" si="22"/>
        <v>139.72499999999999</v>
      </c>
      <c r="N484" t="str">
        <f t="shared" si="21"/>
        <v>Excelsa</v>
      </c>
      <c r="O484" t="str">
        <f t="shared" si="23"/>
        <v>Dark</v>
      </c>
      <c r="P484" t="str">
        <f>_xlfn.XLOOKUP(Table1[[#This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 MATCH(orders!$D485,products!$A$1:$A$49,0),MATCH(orders!I$1,products!$A$1:$G$1,0))</f>
        <v>Lib</v>
      </c>
      <c r="J485" t="str">
        <f>INDEX(products!$A$1:$G$49, MATCH(orders!$D485,products!$A$1:$A$49,0),MATCH(orders!J$1,products!$A$1:$G$1,0))</f>
        <v>D</v>
      </c>
      <c r="K485" s="4">
        <f>INDEX(products!$A$1:$G$49, MATCH(orders!$D485,products!$A$1:$A$49,0),MATCH(orders!K$1,products!$A$1:$G$1,0))</f>
        <v>2.5</v>
      </c>
      <c r="L485" s="5">
        <f>INDEX(products!$A$1:$G$49, MATCH(orders!$D485,products!$A$1:$A$49,0),MATCH(orders!L$1,products!$A$1:$G$1,0))</f>
        <v>29.784999999999997</v>
      </c>
      <c r="M485" s="5">
        <f t="shared" si="22"/>
        <v>59.569999999999993</v>
      </c>
      <c r="N485" t="str">
        <f t="shared" si="21"/>
        <v>Liberica</v>
      </c>
      <c r="O485" t="str">
        <f t="shared" si="23"/>
        <v>Dark</v>
      </c>
      <c r="P485" t="str">
        <f>_xlfn.XLOOKUP(Table1[[#This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 MATCH(orders!$D486,products!$A$1:$A$49,0),MATCH(orders!I$1,products!$A$1:$G$1,0))</f>
        <v>Lib</v>
      </c>
      <c r="J486" t="str">
        <f>INDEX(products!$A$1:$G$49, MATCH(orders!$D486,products!$A$1:$A$49,0),MATCH(orders!J$1,products!$A$1:$G$1,0))</f>
        <v>L</v>
      </c>
      <c r="K486" s="4">
        <f>INDEX(products!$A$1:$G$49, MATCH(orders!$D486,products!$A$1:$A$49,0),MATCH(orders!K$1,products!$A$1:$G$1,0))</f>
        <v>0.5</v>
      </c>
      <c r="L486" s="5">
        <f>INDEX(products!$A$1:$G$49, MATCH(orders!$D486,products!$A$1:$A$49,0),MATCH(orders!L$1,products!$A$1:$G$1,0))</f>
        <v>9.51</v>
      </c>
      <c r="M486" s="5">
        <f t="shared" si="22"/>
        <v>57.06</v>
      </c>
      <c r="N486" t="str">
        <f t="shared" si="21"/>
        <v>Liberica</v>
      </c>
      <c r="O486" t="str">
        <f t="shared" si="23"/>
        <v>Light</v>
      </c>
      <c r="P486" t="str">
        <f>_xlfn.XLOOKUP(Table1[[#This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 MATCH(orders!$D487,products!$A$1:$A$49,0),MATCH(orders!I$1,products!$A$1:$G$1,0))</f>
        <v>Rob</v>
      </c>
      <c r="J487" t="str">
        <f>INDEX(products!$A$1:$G$49, MATCH(orders!$D487,products!$A$1:$A$49,0),MATCH(orders!J$1,products!$A$1:$G$1,0))</f>
        <v>L</v>
      </c>
      <c r="K487" s="4">
        <f>INDEX(products!$A$1:$G$49, MATCH(orders!$D487,products!$A$1:$A$49,0),MATCH(orders!K$1,products!$A$1:$G$1,0))</f>
        <v>0.2</v>
      </c>
      <c r="L487" s="5">
        <f>INDEX(products!$A$1:$G$49, MATCH(orders!$D487,products!$A$1:$A$49,0),MATCH(orders!L$1,products!$A$1:$G$1,0))</f>
        <v>3.5849999999999995</v>
      </c>
      <c r="M487" s="5">
        <f t="shared" si="22"/>
        <v>21.509999999999998</v>
      </c>
      <c r="N487" t="str">
        <f t="shared" si="21"/>
        <v>Robusta</v>
      </c>
      <c r="O487" t="str">
        <f t="shared" si="23"/>
        <v>Light</v>
      </c>
      <c r="P487" t="str">
        <f>_xlfn.XLOOKUP(Table1[[#This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 MATCH(orders!$D488,products!$A$1:$A$49,0),MATCH(orders!I$1,products!$A$1:$G$1,0))</f>
        <v>Lib</v>
      </c>
      <c r="J488" t="str">
        <f>INDEX(products!$A$1:$G$49, MATCH(orders!$D488,products!$A$1:$A$49,0),MATCH(orders!J$1,products!$A$1:$G$1,0))</f>
        <v>M</v>
      </c>
      <c r="K488" s="4">
        <f>INDEX(products!$A$1:$G$49, MATCH(orders!$D488,products!$A$1:$A$49,0),MATCH(orders!K$1,products!$A$1:$G$1,0))</f>
        <v>0.5</v>
      </c>
      <c r="L488" s="5">
        <f>INDEX(products!$A$1:$G$49, MATCH(orders!$D488,products!$A$1:$A$49,0),MATCH(orders!L$1,products!$A$1:$G$1,0))</f>
        <v>8.73</v>
      </c>
      <c r="M488" s="5">
        <f t="shared" si="22"/>
        <v>52.38</v>
      </c>
      <c r="N488" t="str">
        <f t="shared" si="21"/>
        <v>Liberica</v>
      </c>
      <c r="O488" t="str">
        <f t="shared" si="23"/>
        <v>Medium</v>
      </c>
      <c r="P488" t="str">
        <f>_xlfn.XLOOKUP(Table1[[#This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 MATCH(orders!$D489,products!$A$1:$A$49,0),MATCH(orders!I$1,products!$A$1:$G$1,0))</f>
        <v>Exc</v>
      </c>
      <c r="J489" t="str">
        <f>INDEX(products!$A$1:$G$49, MATCH(orders!$D489,products!$A$1:$A$49,0),MATCH(orders!J$1,products!$A$1:$G$1,0))</f>
        <v>D</v>
      </c>
      <c r="K489" s="4">
        <f>INDEX(products!$A$1:$G$49, MATCH(orders!$D489,products!$A$1:$A$49,0),MATCH(orders!K$1,products!$A$1:$G$1,0))</f>
        <v>1</v>
      </c>
      <c r="L489" s="5">
        <f>INDEX(products!$A$1:$G$49, MATCH(orders!$D489,products!$A$1:$A$49,0),MATCH(orders!L$1,products!$A$1:$G$1,0))</f>
        <v>12.15</v>
      </c>
      <c r="M489" s="5">
        <f t="shared" si="22"/>
        <v>72.900000000000006</v>
      </c>
      <c r="N489" t="str">
        <f t="shared" si="21"/>
        <v>Excelsa</v>
      </c>
      <c r="O489" t="str">
        <f t="shared" si="23"/>
        <v>Dark</v>
      </c>
      <c r="P489" t="str">
        <f>_xlfn.XLOOKUP(Table1[[#This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 MATCH(orders!$D490,products!$A$1:$A$49,0),MATCH(orders!I$1,products!$A$1:$G$1,0))</f>
        <v>Rob</v>
      </c>
      <c r="J490" t="str">
        <f>INDEX(products!$A$1:$G$49, MATCH(orders!$D490,products!$A$1:$A$49,0),MATCH(orders!J$1,products!$A$1:$G$1,0))</f>
        <v>M</v>
      </c>
      <c r="K490" s="4">
        <f>INDEX(products!$A$1:$G$49, MATCH(orders!$D490,products!$A$1:$A$49,0),MATCH(orders!K$1,products!$A$1:$G$1,0))</f>
        <v>0.2</v>
      </c>
      <c r="L490" s="5">
        <f>INDEX(products!$A$1:$G$49, MATCH(orders!$D490,products!$A$1:$A$49,0),MATCH(orders!L$1,products!$A$1:$G$1,0))</f>
        <v>2.9849999999999999</v>
      </c>
      <c r="M490" s="5">
        <f t="shared" si="22"/>
        <v>14.924999999999999</v>
      </c>
      <c r="N490" t="str">
        <f t="shared" si="21"/>
        <v>Robusta</v>
      </c>
      <c r="O490" t="str">
        <f t="shared" si="23"/>
        <v>Medium</v>
      </c>
      <c r="P490" t="str">
        <f>_xlfn.XLOOKUP(Table1[[#This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 MATCH(orders!$D491,products!$A$1:$A$49,0),MATCH(orders!I$1,products!$A$1:$G$1,0))</f>
        <v>Lib</v>
      </c>
      <c r="J491" t="str">
        <f>INDEX(products!$A$1:$G$49, MATCH(orders!$D491,products!$A$1:$A$49,0),MATCH(orders!J$1,products!$A$1:$G$1,0))</f>
        <v>L</v>
      </c>
      <c r="K491" s="4">
        <f>INDEX(products!$A$1:$G$49, MATCH(orders!$D491,products!$A$1:$A$49,0),MATCH(orders!K$1,products!$A$1:$G$1,0))</f>
        <v>1</v>
      </c>
      <c r="L491" s="5">
        <f>INDEX(products!$A$1:$G$49, MATCH(orders!$D491,products!$A$1:$A$49,0),MATCH(orders!L$1,products!$A$1:$G$1,0))</f>
        <v>15.85</v>
      </c>
      <c r="M491" s="5">
        <f t="shared" si="22"/>
        <v>95.1</v>
      </c>
      <c r="N491" t="str">
        <f t="shared" si="21"/>
        <v>Liberica</v>
      </c>
      <c r="O491" t="str">
        <f t="shared" si="23"/>
        <v>Light</v>
      </c>
      <c r="P491" t="str">
        <f>_xlfn.XLOOKUP(Table1[[#This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 MATCH(orders!$D492,products!$A$1:$A$49,0),MATCH(orders!I$1,products!$A$1:$G$1,0))</f>
        <v>Lib</v>
      </c>
      <c r="J492" t="str">
        <f>INDEX(products!$A$1:$G$49, MATCH(orders!$D492,products!$A$1:$A$49,0),MATCH(orders!J$1,products!$A$1:$G$1,0))</f>
        <v>D</v>
      </c>
      <c r="K492" s="4">
        <f>INDEX(products!$A$1:$G$49, MATCH(orders!$D492,products!$A$1:$A$49,0),MATCH(orders!K$1,products!$A$1:$G$1,0))</f>
        <v>0.5</v>
      </c>
      <c r="L492" s="5">
        <f>INDEX(products!$A$1:$G$49, MATCH(orders!$D492,products!$A$1:$A$49,0),MATCH(orders!L$1,products!$A$1:$G$1,0))</f>
        <v>7.77</v>
      </c>
      <c r="M492" s="5">
        <f t="shared" si="22"/>
        <v>15.54</v>
      </c>
      <c r="N492" t="str">
        <f t="shared" si="21"/>
        <v>Liberica</v>
      </c>
      <c r="O492" t="str">
        <f t="shared" si="23"/>
        <v>Dark</v>
      </c>
      <c r="P492" t="str">
        <f>_xlfn.XLOOKUP(Table1[[#This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 MATCH(orders!$D493,products!$A$1:$A$49,0),MATCH(orders!I$1,products!$A$1:$G$1,0))</f>
        <v>Lib</v>
      </c>
      <c r="J493" t="str">
        <f>INDEX(products!$A$1:$G$49, MATCH(orders!$D493,products!$A$1:$A$49,0),MATCH(orders!J$1,products!$A$1:$G$1,0))</f>
        <v>D</v>
      </c>
      <c r="K493" s="4">
        <f>INDEX(products!$A$1:$G$49, MATCH(orders!$D493,products!$A$1:$A$49,0),MATCH(orders!K$1,products!$A$1:$G$1,0))</f>
        <v>0.2</v>
      </c>
      <c r="L493" s="5">
        <f>INDEX(products!$A$1:$G$49, MATCH(orders!$D493,products!$A$1:$A$49,0),MATCH(orders!L$1,products!$A$1:$G$1,0))</f>
        <v>3.8849999999999998</v>
      </c>
      <c r="M493" s="5">
        <f t="shared" si="22"/>
        <v>23.31</v>
      </c>
      <c r="N493" t="str">
        <f t="shared" si="21"/>
        <v>Liberica</v>
      </c>
      <c r="O493" t="str">
        <f t="shared" si="23"/>
        <v>Dark</v>
      </c>
      <c r="P493" t="str">
        <f>_xlfn.XLOOKUP(Table1[[#This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 MATCH(orders!$D494,products!$A$1:$A$49,0),MATCH(orders!I$1,products!$A$1:$G$1,0))</f>
        <v>Exc</v>
      </c>
      <c r="J494" t="str">
        <f>INDEX(products!$A$1:$G$49, MATCH(orders!$D494,products!$A$1:$A$49,0),MATCH(orders!J$1,products!$A$1:$G$1,0))</f>
        <v>M</v>
      </c>
      <c r="K494" s="4">
        <f>INDEX(products!$A$1:$G$49, MATCH(orders!$D494,products!$A$1:$A$49,0),MATCH(orders!K$1,products!$A$1:$G$1,0))</f>
        <v>0.2</v>
      </c>
      <c r="L494" s="5">
        <f>INDEX(products!$A$1:$G$49, MATCH(orders!$D494,products!$A$1:$A$49,0),MATCH(orders!L$1,products!$A$1:$G$1,0))</f>
        <v>4.125</v>
      </c>
      <c r="M494" s="5">
        <f t="shared" si="22"/>
        <v>4.125</v>
      </c>
      <c r="N494" t="str">
        <f t="shared" si="21"/>
        <v>Excelsa</v>
      </c>
      <c r="O494" t="str">
        <f t="shared" si="23"/>
        <v>Medium</v>
      </c>
      <c r="P494" t="str">
        <f>_xlfn.XLOOKUP(Table1[[#This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 MATCH(orders!$D495,products!$A$1:$A$49,0),MATCH(orders!I$1,products!$A$1:$G$1,0))</f>
        <v>Rob</v>
      </c>
      <c r="J495" t="str">
        <f>INDEX(products!$A$1:$G$49, MATCH(orders!$D495,products!$A$1:$A$49,0),MATCH(orders!J$1,products!$A$1:$G$1,0))</f>
        <v>M</v>
      </c>
      <c r="K495" s="4">
        <f>INDEX(products!$A$1:$G$49, MATCH(orders!$D495,products!$A$1:$A$49,0),MATCH(orders!K$1,products!$A$1:$G$1,0))</f>
        <v>0.5</v>
      </c>
      <c r="L495" s="5">
        <f>INDEX(products!$A$1:$G$49, MATCH(orders!$D495,products!$A$1:$A$49,0),MATCH(orders!L$1,products!$A$1:$G$1,0))</f>
        <v>5.97</v>
      </c>
      <c r="M495" s="5">
        <f t="shared" si="22"/>
        <v>35.82</v>
      </c>
      <c r="N495" t="str">
        <f t="shared" si="21"/>
        <v>Robusta</v>
      </c>
      <c r="O495" t="str">
        <f t="shared" si="23"/>
        <v>Medium</v>
      </c>
      <c r="P495" t="str">
        <f>_xlfn.XLOOKUP(Table1[[#This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 MATCH(orders!$D496,products!$A$1:$A$49,0),MATCH(orders!I$1,products!$A$1:$G$1,0))</f>
        <v>Lib</v>
      </c>
      <c r="J496" t="str">
        <f>INDEX(products!$A$1:$G$49, MATCH(orders!$D496,products!$A$1:$A$49,0),MATCH(orders!J$1,products!$A$1:$G$1,0))</f>
        <v>L</v>
      </c>
      <c r="K496" s="4">
        <f>INDEX(products!$A$1:$G$49, MATCH(orders!$D496,products!$A$1:$A$49,0),MATCH(orders!K$1,products!$A$1:$G$1,0))</f>
        <v>1</v>
      </c>
      <c r="L496" s="5">
        <f>INDEX(products!$A$1:$G$49, MATCH(orders!$D496,products!$A$1:$A$49,0),MATCH(orders!L$1,products!$A$1:$G$1,0))</f>
        <v>15.85</v>
      </c>
      <c r="M496" s="5">
        <f t="shared" si="22"/>
        <v>31.7</v>
      </c>
      <c r="N496" t="str">
        <f t="shared" si="21"/>
        <v>Liberica</v>
      </c>
      <c r="O496" t="str">
        <f t="shared" si="23"/>
        <v>Light</v>
      </c>
      <c r="P496" t="str">
        <f>_xlfn.XLOOKUP(Table1[[#This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 MATCH(orders!$D497,products!$A$1:$A$49,0),MATCH(orders!I$1,products!$A$1:$G$1,0))</f>
        <v>Lib</v>
      </c>
      <c r="J497" t="str">
        <f>INDEX(products!$A$1:$G$49, MATCH(orders!$D497,products!$A$1:$A$49,0),MATCH(orders!J$1,products!$A$1:$G$1,0))</f>
        <v>L</v>
      </c>
      <c r="K497" s="4">
        <f>INDEX(products!$A$1:$G$49, MATCH(orders!$D497,products!$A$1:$A$49,0),MATCH(orders!K$1,products!$A$1:$G$1,0))</f>
        <v>1</v>
      </c>
      <c r="L497" s="5">
        <f>INDEX(products!$A$1:$G$49, MATCH(orders!$D497,products!$A$1:$A$49,0),MATCH(orders!L$1,products!$A$1:$G$1,0))</f>
        <v>15.85</v>
      </c>
      <c r="M497" s="5">
        <f t="shared" si="22"/>
        <v>79.25</v>
      </c>
      <c r="N497" t="str">
        <f t="shared" si="21"/>
        <v>Liberica</v>
      </c>
      <c r="O497" t="str">
        <f t="shared" si="23"/>
        <v>Light</v>
      </c>
      <c r="P497" t="str">
        <f>_xlfn.XLOOKUP(Table1[[#This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 MATCH(orders!$D498,products!$A$1:$A$49,0),MATCH(orders!I$1,products!$A$1:$G$1,0))</f>
        <v>Exc</v>
      </c>
      <c r="J498" t="str">
        <f>INDEX(products!$A$1:$G$49, MATCH(orders!$D498,products!$A$1:$A$49,0),MATCH(orders!J$1,products!$A$1:$G$1,0))</f>
        <v>D</v>
      </c>
      <c r="K498" s="4">
        <f>INDEX(products!$A$1:$G$49, MATCH(orders!$D498,products!$A$1:$A$49,0),MATCH(orders!K$1,products!$A$1:$G$1,0))</f>
        <v>0.2</v>
      </c>
      <c r="L498" s="5">
        <f>INDEX(products!$A$1:$G$49, MATCH(orders!$D498,products!$A$1:$A$49,0),MATCH(orders!L$1,products!$A$1:$G$1,0))</f>
        <v>3.645</v>
      </c>
      <c r="M498" s="5">
        <f t="shared" si="22"/>
        <v>10.935</v>
      </c>
      <c r="N498" t="str">
        <f t="shared" si="21"/>
        <v>Excelsa</v>
      </c>
      <c r="O498" t="str">
        <f t="shared" si="23"/>
        <v>Dark</v>
      </c>
      <c r="P498" t="str">
        <f>_xlfn.XLOOKUP(Table1[[#This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 MATCH(orders!$D499,products!$A$1:$A$49,0),MATCH(orders!I$1,products!$A$1:$G$1,0))</f>
        <v>Ara</v>
      </c>
      <c r="J499" t="str">
        <f>INDEX(products!$A$1:$G$49, MATCH(orders!$D499,products!$A$1:$A$49,0),MATCH(orders!J$1,products!$A$1:$G$1,0))</f>
        <v>D</v>
      </c>
      <c r="K499" s="4">
        <f>INDEX(products!$A$1:$G$49, MATCH(orders!$D499,products!$A$1:$A$49,0),MATCH(orders!K$1,products!$A$1:$G$1,0))</f>
        <v>1</v>
      </c>
      <c r="L499" s="5">
        <f>INDEX(products!$A$1:$G$49, MATCH(orders!$D499,products!$A$1:$A$49,0),MATCH(orders!L$1,products!$A$1:$G$1,0))</f>
        <v>9.9499999999999993</v>
      </c>
      <c r="M499" s="5">
        <f t="shared" si="22"/>
        <v>39.799999999999997</v>
      </c>
      <c r="N499" t="str">
        <f t="shared" si="21"/>
        <v>Arabica</v>
      </c>
      <c r="O499" t="str">
        <f t="shared" si="23"/>
        <v>Dark</v>
      </c>
      <c r="P499" t="str">
        <f>_xlfn.XLOOKUP(Table1[[#This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 MATCH(orders!$D500,products!$A$1:$A$49,0),MATCH(orders!I$1,products!$A$1:$G$1,0))</f>
        <v>Rob</v>
      </c>
      <c r="J500" t="str">
        <f>INDEX(products!$A$1:$G$49, MATCH(orders!$D500,products!$A$1:$A$49,0),MATCH(orders!J$1,products!$A$1:$G$1,0))</f>
        <v>M</v>
      </c>
      <c r="K500" s="4">
        <f>INDEX(products!$A$1:$G$49, MATCH(orders!$D500,products!$A$1:$A$49,0),MATCH(orders!K$1,products!$A$1:$G$1,0))</f>
        <v>1</v>
      </c>
      <c r="L500" s="5">
        <f>INDEX(products!$A$1:$G$49, MATCH(orders!$D500,products!$A$1:$A$49,0),MATCH(orders!L$1,products!$A$1:$G$1,0))</f>
        <v>9.9499999999999993</v>
      </c>
      <c r="M500" s="5">
        <f t="shared" si="22"/>
        <v>49.75</v>
      </c>
      <c r="N500" t="str">
        <f t="shared" si="21"/>
        <v>Robusta</v>
      </c>
      <c r="O500" t="str">
        <f t="shared" si="23"/>
        <v>Medium</v>
      </c>
      <c r="P500" t="str">
        <f>_xlfn.XLOOKUP(Table1[[#This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 MATCH(orders!$D501,products!$A$1:$A$49,0),MATCH(orders!I$1,products!$A$1:$G$1,0))</f>
        <v>Rob</v>
      </c>
      <c r="J501" t="str">
        <f>INDEX(products!$A$1:$G$49, MATCH(orders!$D501,products!$A$1:$A$49,0),MATCH(orders!J$1,products!$A$1:$G$1,0))</f>
        <v>D</v>
      </c>
      <c r="K501" s="4">
        <f>INDEX(products!$A$1:$G$49, MATCH(orders!$D501,products!$A$1:$A$49,0),MATCH(orders!K$1,products!$A$1:$G$1,0))</f>
        <v>0.2</v>
      </c>
      <c r="L501" s="5">
        <f>INDEX(products!$A$1:$G$49, MATCH(orders!$D501,products!$A$1:$A$49,0),MATCH(orders!L$1,products!$A$1:$G$1,0))</f>
        <v>2.6849999999999996</v>
      </c>
      <c r="M501" s="5">
        <f t="shared" si="22"/>
        <v>8.0549999999999997</v>
      </c>
      <c r="N501" t="str">
        <f t="shared" si="21"/>
        <v>Robusta</v>
      </c>
      <c r="O501" t="str">
        <f t="shared" si="23"/>
        <v>Dark</v>
      </c>
      <c r="P501" t="str">
        <f>_xlfn.XLOOKUP(Table1[[#This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 MATCH(orders!$D502,products!$A$1:$A$49,0),MATCH(orders!I$1,products!$A$1:$G$1,0))</f>
        <v>Rob</v>
      </c>
      <c r="J502" t="str">
        <f>INDEX(products!$A$1:$G$49, MATCH(orders!$D502,products!$A$1:$A$49,0),MATCH(orders!J$1,products!$A$1:$G$1,0))</f>
        <v>L</v>
      </c>
      <c r="K502" s="4">
        <f>INDEX(products!$A$1:$G$49, MATCH(orders!$D502,products!$A$1:$A$49,0),MATCH(orders!K$1,products!$A$1:$G$1,0))</f>
        <v>1</v>
      </c>
      <c r="L502" s="5">
        <f>INDEX(products!$A$1:$G$49, MATCH(orders!$D502,products!$A$1:$A$49,0),MATCH(orders!L$1,products!$A$1:$G$1,0))</f>
        <v>11.95</v>
      </c>
      <c r="M502" s="5">
        <f t="shared" si="22"/>
        <v>47.8</v>
      </c>
      <c r="N502" t="str">
        <f t="shared" si="21"/>
        <v>Robusta</v>
      </c>
      <c r="O502" t="str">
        <f t="shared" si="23"/>
        <v>Light</v>
      </c>
      <c r="P502" t="str">
        <f>_xlfn.XLOOKUP(Table1[[#This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 MATCH(orders!$D503,products!$A$1:$A$49,0),MATCH(orders!I$1,products!$A$1:$G$1,0))</f>
        <v>Rob</v>
      </c>
      <c r="J503" t="str">
        <f>INDEX(products!$A$1:$G$49, MATCH(orders!$D503,products!$A$1:$A$49,0),MATCH(orders!J$1,products!$A$1:$G$1,0))</f>
        <v>M</v>
      </c>
      <c r="K503" s="4">
        <f>INDEX(products!$A$1:$G$49, MATCH(orders!$D503,products!$A$1:$A$49,0),MATCH(orders!K$1,products!$A$1:$G$1,0))</f>
        <v>0.2</v>
      </c>
      <c r="L503" s="5">
        <f>INDEX(products!$A$1:$G$49, MATCH(orders!$D503,products!$A$1:$A$49,0),MATCH(orders!L$1,products!$A$1:$G$1,0))</f>
        <v>2.9849999999999999</v>
      </c>
      <c r="M503" s="5">
        <f t="shared" si="22"/>
        <v>11.94</v>
      </c>
      <c r="N503" t="str">
        <f t="shared" si="21"/>
        <v>Robusta</v>
      </c>
      <c r="O503" t="str">
        <f t="shared" si="23"/>
        <v>Medium</v>
      </c>
      <c r="P503" t="str">
        <f>_xlfn.XLOOKUP(Table1[[#This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 MATCH(orders!$D504,products!$A$1:$A$49,0),MATCH(orders!I$1,products!$A$1:$G$1,0))</f>
        <v>Exc</v>
      </c>
      <c r="J504" t="str">
        <f>INDEX(products!$A$1:$G$49, MATCH(orders!$D504,products!$A$1:$A$49,0),MATCH(orders!J$1,products!$A$1:$G$1,0))</f>
        <v>M</v>
      </c>
      <c r="K504" s="4">
        <f>INDEX(products!$A$1:$G$49, MATCH(orders!$D504,products!$A$1:$A$49,0),MATCH(orders!K$1,products!$A$1:$G$1,0))</f>
        <v>0.2</v>
      </c>
      <c r="L504" s="5">
        <f>INDEX(products!$A$1:$G$49, MATCH(orders!$D504,products!$A$1:$A$49,0),MATCH(orders!L$1,products!$A$1:$G$1,0))</f>
        <v>4.125</v>
      </c>
      <c r="M504" s="5">
        <f t="shared" si="22"/>
        <v>16.5</v>
      </c>
      <c r="N504" t="str">
        <f t="shared" si="21"/>
        <v>Excelsa</v>
      </c>
      <c r="O504" t="str">
        <f t="shared" si="23"/>
        <v>Medium</v>
      </c>
      <c r="P504" t="str">
        <f>_xlfn.XLOOKUP(Table1[[#This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 MATCH(orders!$D505,products!$A$1:$A$49,0),MATCH(orders!I$1,products!$A$1:$G$1,0))</f>
        <v>Lib</v>
      </c>
      <c r="J505" t="str">
        <f>INDEX(products!$A$1:$G$49, MATCH(orders!$D505,products!$A$1:$A$49,0),MATCH(orders!J$1,products!$A$1:$G$1,0))</f>
        <v>D</v>
      </c>
      <c r="K505" s="4">
        <f>INDEX(products!$A$1:$G$49, MATCH(orders!$D505,products!$A$1:$A$49,0),MATCH(orders!K$1,products!$A$1:$G$1,0))</f>
        <v>1</v>
      </c>
      <c r="L505" s="5">
        <f>INDEX(products!$A$1:$G$49, MATCH(orders!$D505,products!$A$1:$A$49,0),MATCH(orders!L$1,products!$A$1:$G$1,0))</f>
        <v>12.95</v>
      </c>
      <c r="M505" s="5">
        <f t="shared" si="22"/>
        <v>51.8</v>
      </c>
      <c r="N505" t="str">
        <f t="shared" si="21"/>
        <v>Liberica</v>
      </c>
      <c r="O505" t="str">
        <f t="shared" si="23"/>
        <v>Dark</v>
      </c>
      <c r="P505" t="str">
        <f>_xlfn.XLOOKUP(Table1[[#This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 MATCH(orders!$D506,products!$A$1:$A$49,0),MATCH(orders!I$1,products!$A$1:$G$1,0))</f>
        <v>Lib</v>
      </c>
      <c r="J506" t="str">
        <f>INDEX(products!$A$1:$G$49, MATCH(orders!$D506,products!$A$1:$A$49,0),MATCH(orders!J$1,products!$A$1:$G$1,0))</f>
        <v>L</v>
      </c>
      <c r="K506" s="4">
        <f>INDEX(products!$A$1:$G$49, MATCH(orders!$D506,products!$A$1:$A$49,0),MATCH(orders!K$1,products!$A$1:$G$1,0))</f>
        <v>0.2</v>
      </c>
      <c r="L506" s="5">
        <f>INDEX(products!$A$1:$G$49, MATCH(orders!$D506,products!$A$1:$A$49,0),MATCH(orders!L$1,products!$A$1:$G$1,0))</f>
        <v>4.7549999999999999</v>
      </c>
      <c r="M506" s="5">
        <f t="shared" si="22"/>
        <v>14.265000000000001</v>
      </c>
      <c r="N506" t="str">
        <f t="shared" si="21"/>
        <v>Liberica</v>
      </c>
      <c r="O506" t="str">
        <f t="shared" si="23"/>
        <v>Light</v>
      </c>
      <c r="P506" t="str">
        <f>_xlfn.XLOOKUP(Table1[[#This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 MATCH(orders!$D507,products!$A$1:$A$49,0),MATCH(orders!I$1,products!$A$1:$G$1,0))</f>
        <v>Lib</v>
      </c>
      <c r="J507" t="str">
        <f>INDEX(products!$A$1:$G$49, MATCH(orders!$D507,products!$A$1:$A$49,0),MATCH(orders!J$1,products!$A$1:$G$1,0))</f>
        <v>M</v>
      </c>
      <c r="K507" s="4">
        <f>INDEX(products!$A$1:$G$49, MATCH(orders!$D507,products!$A$1:$A$49,0),MATCH(orders!K$1,products!$A$1:$G$1,0))</f>
        <v>0.2</v>
      </c>
      <c r="L507" s="5">
        <f>INDEX(products!$A$1:$G$49, MATCH(orders!$D507,products!$A$1:$A$49,0),MATCH(orders!L$1,products!$A$1:$G$1,0))</f>
        <v>4.3650000000000002</v>
      </c>
      <c r="M507" s="5">
        <f t="shared" si="22"/>
        <v>26.19</v>
      </c>
      <c r="N507" t="str">
        <f t="shared" si="21"/>
        <v>Liberica</v>
      </c>
      <c r="O507" t="str">
        <f t="shared" si="23"/>
        <v>Medium</v>
      </c>
      <c r="P507" t="str">
        <f>_xlfn.XLOOKUP(Table1[[#This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 MATCH(orders!$D508,products!$A$1:$A$49,0),MATCH(orders!I$1,products!$A$1:$G$1,0))</f>
        <v>Ara</v>
      </c>
      <c r="J508" t="str">
        <f>INDEX(products!$A$1:$G$49, MATCH(orders!$D508,products!$A$1:$A$49,0),MATCH(orders!J$1,products!$A$1:$G$1,0))</f>
        <v>L</v>
      </c>
      <c r="K508" s="4">
        <f>INDEX(products!$A$1:$G$49, MATCH(orders!$D508,products!$A$1:$A$49,0),MATCH(orders!K$1,products!$A$1:$G$1,0))</f>
        <v>1</v>
      </c>
      <c r="L508" s="5">
        <f>INDEX(products!$A$1:$G$49, MATCH(orders!$D508,products!$A$1:$A$49,0),MATCH(orders!L$1,products!$A$1:$G$1,0))</f>
        <v>12.95</v>
      </c>
      <c r="M508" s="5">
        <f t="shared" si="22"/>
        <v>25.9</v>
      </c>
      <c r="N508" t="str">
        <f t="shared" si="21"/>
        <v>Arabica</v>
      </c>
      <c r="O508" t="str">
        <f t="shared" si="23"/>
        <v>Light</v>
      </c>
      <c r="P508" t="str">
        <f>_xlfn.XLOOKUP(Table1[[#This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 MATCH(orders!$D509,products!$A$1:$A$49,0),MATCH(orders!I$1,products!$A$1:$G$1,0))</f>
        <v>Ara</v>
      </c>
      <c r="J509" t="str">
        <f>INDEX(products!$A$1:$G$49, MATCH(orders!$D509,products!$A$1:$A$49,0),MATCH(orders!J$1,products!$A$1:$G$1,0))</f>
        <v>L</v>
      </c>
      <c r="K509" s="4">
        <f>INDEX(products!$A$1:$G$49, MATCH(orders!$D509,products!$A$1:$A$49,0),MATCH(orders!K$1,products!$A$1:$G$1,0))</f>
        <v>2.5</v>
      </c>
      <c r="L509" s="5">
        <f>INDEX(products!$A$1:$G$49, MATCH(orders!$D509,products!$A$1:$A$49,0),MATCH(orders!L$1,products!$A$1:$G$1,0))</f>
        <v>29.784999999999997</v>
      </c>
      <c r="M509" s="5">
        <f t="shared" si="22"/>
        <v>89.35499999999999</v>
      </c>
      <c r="N509" t="str">
        <f t="shared" si="21"/>
        <v>Arabica</v>
      </c>
      <c r="O509" t="str">
        <f t="shared" si="23"/>
        <v>Light</v>
      </c>
      <c r="P509" t="str">
        <f>_xlfn.XLOOKUP(Table1[[#This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 MATCH(orders!$D510,products!$A$1:$A$49,0),MATCH(orders!I$1,products!$A$1:$G$1,0))</f>
        <v>Lib</v>
      </c>
      <c r="J510" t="str">
        <f>INDEX(products!$A$1:$G$49, MATCH(orders!$D510,products!$A$1:$A$49,0),MATCH(orders!J$1,products!$A$1:$G$1,0))</f>
        <v>D</v>
      </c>
      <c r="K510" s="4">
        <f>INDEX(products!$A$1:$G$49, MATCH(orders!$D510,products!$A$1:$A$49,0),MATCH(orders!K$1,products!$A$1:$G$1,0))</f>
        <v>0.5</v>
      </c>
      <c r="L510" s="5">
        <f>INDEX(products!$A$1:$G$49, MATCH(orders!$D510,products!$A$1:$A$49,0),MATCH(orders!L$1,products!$A$1:$G$1,0))</f>
        <v>7.77</v>
      </c>
      <c r="M510" s="5">
        <f t="shared" si="22"/>
        <v>46.62</v>
      </c>
      <c r="N510" t="str">
        <f t="shared" si="21"/>
        <v>Liberica</v>
      </c>
      <c r="O510" t="str">
        <f t="shared" si="23"/>
        <v>Dark</v>
      </c>
      <c r="P510" t="str">
        <f>_xlfn.XLOOKUP(Table1[[#This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 MATCH(orders!$D511,products!$A$1:$A$49,0),MATCH(orders!I$1,products!$A$1:$G$1,0))</f>
        <v>Ara</v>
      </c>
      <c r="J511" t="str">
        <f>INDEX(products!$A$1:$G$49, MATCH(orders!$D511,products!$A$1:$A$49,0),MATCH(orders!J$1,products!$A$1:$G$1,0))</f>
        <v>D</v>
      </c>
      <c r="K511" s="4">
        <f>INDEX(products!$A$1:$G$49, MATCH(orders!$D511,products!$A$1:$A$49,0),MATCH(orders!K$1,products!$A$1:$G$1,0))</f>
        <v>1</v>
      </c>
      <c r="L511" s="5">
        <f>INDEX(products!$A$1:$G$49, MATCH(orders!$D511,products!$A$1:$A$49,0),MATCH(orders!L$1,products!$A$1:$G$1,0))</f>
        <v>9.9499999999999993</v>
      </c>
      <c r="M511" s="5">
        <f t="shared" si="22"/>
        <v>29.849999999999998</v>
      </c>
      <c r="N511" t="str">
        <f t="shared" si="21"/>
        <v>Arabica</v>
      </c>
      <c r="O511" t="str">
        <f t="shared" si="23"/>
        <v>Dark</v>
      </c>
      <c r="P511" t="str">
        <f>_xlfn.XLOOKUP(Table1[[#This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 MATCH(orders!$D512,products!$A$1:$A$49,0),MATCH(orders!I$1,products!$A$1:$G$1,0))</f>
        <v>Rob</v>
      </c>
      <c r="J512" t="str">
        <f>INDEX(products!$A$1:$G$49, MATCH(orders!$D512,products!$A$1:$A$49,0),MATCH(orders!J$1,products!$A$1:$G$1,0))</f>
        <v>L</v>
      </c>
      <c r="K512" s="4">
        <f>INDEX(products!$A$1:$G$49, MATCH(orders!$D512,products!$A$1:$A$49,0),MATCH(orders!K$1,products!$A$1:$G$1,0))</f>
        <v>0.2</v>
      </c>
      <c r="L512" s="5">
        <f>INDEX(products!$A$1:$G$49, MATCH(orders!$D512,products!$A$1:$A$49,0),MATCH(orders!L$1,products!$A$1:$G$1,0))</f>
        <v>3.5849999999999995</v>
      </c>
      <c r="M512" s="5">
        <f t="shared" si="22"/>
        <v>10.754999999999999</v>
      </c>
      <c r="N512" t="str">
        <f t="shared" si="21"/>
        <v>Robusta</v>
      </c>
      <c r="O512" t="str">
        <f t="shared" si="23"/>
        <v>Light</v>
      </c>
      <c r="P512" t="str">
        <f>_xlfn.XLOOKUP(Table1[[#This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 MATCH(orders!$D513,products!$A$1:$A$49,0),MATCH(orders!I$1,products!$A$1:$G$1,0))</f>
        <v>Ara</v>
      </c>
      <c r="J513" t="str">
        <f>INDEX(products!$A$1:$G$49, MATCH(orders!$D513,products!$A$1:$A$49,0),MATCH(orders!J$1,products!$A$1:$G$1,0))</f>
        <v>M</v>
      </c>
      <c r="K513" s="4">
        <f>INDEX(products!$A$1:$G$49, MATCH(orders!$D513,products!$A$1:$A$49,0),MATCH(orders!K$1,products!$A$1:$G$1,0))</f>
        <v>0.2</v>
      </c>
      <c r="L513" s="5">
        <f>INDEX(products!$A$1:$G$49, MATCH(orders!$D513,products!$A$1:$A$49,0),MATCH(orders!L$1,products!$A$1:$G$1,0))</f>
        <v>3.375</v>
      </c>
      <c r="M513" s="5">
        <f t="shared" si="22"/>
        <v>13.5</v>
      </c>
      <c r="N513" t="str">
        <f t="shared" si="21"/>
        <v>Arabica</v>
      </c>
      <c r="O513" t="str">
        <f t="shared" si="23"/>
        <v>Medium</v>
      </c>
      <c r="P513" t="str">
        <f>_xlfn.XLOOKUP(Table1[[#This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 MATCH(orders!$D514,products!$A$1:$A$49,0),MATCH(orders!I$1,products!$A$1:$G$1,0))</f>
        <v>Lib</v>
      </c>
      <c r="J514" t="str">
        <f>INDEX(products!$A$1:$G$49, MATCH(orders!$D514,products!$A$1:$A$49,0),MATCH(orders!J$1,products!$A$1:$G$1,0))</f>
        <v>L</v>
      </c>
      <c r="K514" s="4">
        <f>INDEX(products!$A$1:$G$49, MATCH(orders!$D514,products!$A$1:$A$49,0),MATCH(orders!K$1,products!$A$1:$G$1,0))</f>
        <v>1</v>
      </c>
      <c r="L514" s="5">
        <f>INDEX(products!$A$1:$G$49, MATCH(orders!$D514,products!$A$1:$A$49,0),MATCH(orders!L$1,products!$A$1:$G$1,0))</f>
        <v>15.85</v>
      </c>
      <c r="M514" s="5">
        <f t="shared" si="22"/>
        <v>47.55</v>
      </c>
      <c r="N514" t="str">
        <f t="shared" ref="N514:N577" si="24">IF(I514="Rob","Robusta",IF(I514="Exc","Excelsa",IF(I514="Ara","Arabica",IF(I514="Lib","Liberica",""))))</f>
        <v>Liberica</v>
      </c>
      <c r="O514" t="str">
        <f t="shared" si="23"/>
        <v>Light</v>
      </c>
      <c r="P514" t="str">
        <f>_xlfn.XLOOKUP(Table1[[#This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 MATCH(orders!$D515,products!$A$1:$A$49,0),MATCH(orders!I$1,products!$A$1:$G$1,0))</f>
        <v>Lib</v>
      </c>
      <c r="J515" t="str">
        <f>INDEX(products!$A$1:$G$49, MATCH(orders!$D515,products!$A$1:$A$49,0),MATCH(orders!J$1,products!$A$1:$G$1,0))</f>
        <v>L</v>
      </c>
      <c r="K515" s="4">
        <f>INDEX(products!$A$1:$G$49, MATCH(orders!$D515,products!$A$1:$A$49,0),MATCH(orders!K$1,products!$A$1:$G$1,0))</f>
        <v>1</v>
      </c>
      <c r="L515" s="5">
        <f>INDEX(products!$A$1:$G$49, MATCH(orders!$D515,products!$A$1:$A$49,0),MATCH(orders!L$1,products!$A$1:$G$1,0))</f>
        <v>15.85</v>
      </c>
      <c r="M515" s="5">
        <f t="shared" ref="M515:M578" si="25">L515*E515</f>
        <v>79.25</v>
      </c>
      <c r="N515" t="str">
        <f t="shared" si="24"/>
        <v>Liberica</v>
      </c>
      <c r="O515" t="str">
        <f t="shared" ref="O515:O578" si="26">IF(J515="M","Medium",IF(J515="L","Light",IF(J515="D","Dark","")))</f>
        <v>Light</v>
      </c>
      <c r="P515" t="str">
        <f>_xlfn.XLOOKUP(Table1[[#This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 MATCH(orders!$D516,products!$A$1:$A$49,0),MATCH(orders!I$1,products!$A$1:$G$1,0))</f>
        <v>Lib</v>
      </c>
      <c r="J516" t="str">
        <f>INDEX(products!$A$1:$G$49, MATCH(orders!$D516,products!$A$1:$A$49,0),MATCH(orders!J$1,products!$A$1:$G$1,0))</f>
        <v>M</v>
      </c>
      <c r="K516" s="4">
        <f>INDEX(products!$A$1:$G$49, MATCH(orders!$D516,products!$A$1:$A$49,0),MATCH(orders!K$1,products!$A$1:$G$1,0))</f>
        <v>0.2</v>
      </c>
      <c r="L516" s="5">
        <f>INDEX(products!$A$1:$G$49, MATCH(orders!$D516,products!$A$1:$A$49,0),MATCH(orders!L$1,products!$A$1:$G$1,0))</f>
        <v>4.3650000000000002</v>
      </c>
      <c r="M516" s="5">
        <f t="shared" si="25"/>
        <v>26.19</v>
      </c>
      <c r="N516" t="str">
        <f t="shared" si="24"/>
        <v>Liberica</v>
      </c>
      <c r="O516" t="str">
        <f t="shared" si="26"/>
        <v>Medium</v>
      </c>
      <c r="P516" t="str">
        <f>_xlfn.XLOOKUP(Table1[[#This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 MATCH(orders!$D517,products!$A$1:$A$49,0),MATCH(orders!I$1,products!$A$1:$G$1,0))</f>
        <v>Rob</v>
      </c>
      <c r="J517" t="str">
        <f>INDEX(products!$A$1:$G$49, MATCH(orders!$D517,products!$A$1:$A$49,0),MATCH(orders!J$1,products!$A$1:$G$1,0))</f>
        <v>L</v>
      </c>
      <c r="K517" s="4">
        <f>INDEX(products!$A$1:$G$49, MATCH(orders!$D517,products!$A$1:$A$49,0),MATCH(orders!K$1,products!$A$1:$G$1,0))</f>
        <v>0.5</v>
      </c>
      <c r="L517" s="5">
        <f>INDEX(products!$A$1:$G$49, MATCH(orders!$D517,products!$A$1:$A$49,0),MATCH(orders!L$1,products!$A$1:$G$1,0))</f>
        <v>7.169999999999999</v>
      </c>
      <c r="M517" s="5">
        <f t="shared" si="25"/>
        <v>21.509999999999998</v>
      </c>
      <c r="N517" t="str">
        <f t="shared" si="24"/>
        <v>Robusta</v>
      </c>
      <c r="O517" t="str">
        <f t="shared" si="26"/>
        <v>Light</v>
      </c>
      <c r="P517" t="str">
        <f>_xlfn.XLOOKUP(Table1[[#This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 MATCH(orders!$D518,products!$A$1:$A$49,0),MATCH(orders!I$1,products!$A$1:$G$1,0))</f>
        <v>Rob</v>
      </c>
      <c r="J518" t="str">
        <f>INDEX(products!$A$1:$G$49, MATCH(orders!$D518,products!$A$1:$A$49,0),MATCH(orders!J$1,products!$A$1:$G$1,0))</f>
        <v>D</v>
      </c>
      <c r="K518" s="4">
        <f>INDEX(products!$A$1:$G$49, MATCH(orders!$D518,products!$A$1:$A$49,0),MATCH(orders!K$1,products!$A$1:$G$1,0))</f>
        <v>2.5</v>
      </c>
      <c r="L518" s="5">
        <f>INDEX(products!$A$1:$G$49, MATCH(orders!$D518,products!$A$1:$A$49,0),MATCH(orders!L$1,products!$A$1:$G$1,0))</f>
        <v>20.584999999999997</v>
      </c>
      <c r="M518" s="5">
        <f t="shared" si="25"/>
        <v>102.92499999999998</v>
      </c>
      <c r="N518" t="str">
        <f t="shared" si="24"/>
        <v>Robusta</v>
      </c>
      <c r="O518" t="str">
        <f t="shared" si="26"/>
        <v>Dark</v>
      </c>
      <c r="P518" t="str">
        <f>_xlfn.XLOOKUP(Table1[[#This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 MATCH(orders!$D519,products!$A$1:$A$49,0),MATCH(orders!I$1,products!$A$1:$G$1,0))</f>
        <v>Lib</v>
      </c>
      <c r="J519" t="str">
        <f>INDEX(products!$A$1:$G$49, MATCH(orders!$D519,products!$A$1:$A$49,0),MATCH(orders!J$1,products!$A$1:$G$1,0))</f>
        <v>D</v>
      </c>
      <c r="K519" s="4">
        <f>INDEX(products!$A$1:$G$49, MATCH(orders!$D519,products!$A$1:$A$49,0),MATCH(orders!K$1,products!$A$1:$G$1,0))</f>
        <v>0.2</v>
      </c>
      <c r="L519" s="5">
        <f>INDEX(products!$A$1:$G$49, MATCH(orders!$D519,products!$A$1:$A$49,0),MATCH(orders!L$1,products!$A$1:$G$1,0))</f>
        <v>3.8849999999999998</v>
      </c>
      <c r="M519" s="5">
        <f t="shared" si="25"/>
        <v>7.77</v>
      </c>
      <c r="N519" t="str">
        <f t="shared" si="24"/>
        <v>Liberica</v>
      </c>
      <c r="O519" t="str">
        <f t="shared" si="26"/>
        <v>Dark</v>
      </c>
      <c r="P519" t="str">
        <f>_xlfn.XLOOKUP(Table1[[#This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 MATCH(orders!$D520,products!$A$1:$A$49,0),MATCH(orders!I$1,products!$A$1:$G$1,0))</f>
        <v>Exc</v>
      </c>
      <c r="J520" t="str">
        <f>INDEX(products!$A$1:$G$49, MATCH(orders!$D520,products!$A$1:$A$49,0),MATCH(orders!J$1,products!$A$1:$G$1,0))</f>
        <v>D</v>
      </c>
      <c r="K520" s="4">
        <f>INDEX(products!$A$1:$G$49, MATCH(orders!$D520,products!$A$1:$A$49,0),MATCH(orders!K$1,products!$A$1:$G$1,0))</f>
        <v>2.5</v>
      </c>
      <c r="L520" s="5">
        <f>INDEX(products!$A$1:$G$49, MATCH(orders!$D520,products!$A$1:$A$49,0),MATCH(orders!L$1,products!$A$1:$G$1,0))</f>
        <v>27.945</v>
      </c>
      <c r="M520" s="5">
        <f t="shared" si="25"/>
        <v>139.72499999999999</v>
      </c>
      <c r="N520" t="str">
        <f t="shared" si="24"/>
        <v>Excelsa</v>
      </c>
      <c r="O520" t="str">
        <f t="shared" si="26"/>
        <v>Dark</v>
      </c>
      <c r="P520" t="str">
        <f>_xlfn.XLOOKUP(Table1[[#This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 MATCH(orders!$D521,products!$A$1:$A$49,0),MATCH(orders!I$1,products!$A$1:$G$1,0))</f>
        <v>Ara</v>
      </c>
      <c r="J521" t="str">
        <f>INDEX(products!$A$1:$G$49, MATCH(orders!$D521,products!$A$1:$A$49,0),MATCH(orders!J$1,products!$A$1:$G$1,0))</f>
        <v>D</v>
      </c>
      <c r="K521" s="4">
        <f>INDEX(products!$A$1:$G$49, MATCH(orders!$D521,products!$A$1:$A$49,0),MATCH(orders!K$1,products!$A$1:$G$1,0))</f>
        <v>0.5</v>
      </c>
      <c r="L521" s="5">
        <f>INDEX(products!$A$1:$G$49, MATCH(orders!$D521,products!$A$1:$A$49,0),MATCH(orders!L$1,products!$A$1:$G$1,0))</f>
        <v>5.97</v>
      </c>
      <c r="M521" s="5">
        <f t="shared" si="25"/>
        <v>11.94</v>
      </c>
      <c r="N521" t="str">
        <f t="shared" si="24"/>
        <v>Arabica</v>
      </c>
      <c r="O521" t="str">
        <f t="shared" si="26"/>
        <v>Dark</v>
      </c>
      <c r="P521" t="str">
        <f>_xlfn.XLOOKUP(Table1[[#This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 MATCH(orders!$D522,products!$A$1:$A$49,0),MATCH(orders!I$1,products!$A$1:$G$1,0))</f>
        <v>Lib</v>
      </c>
      <c r="J522" t="str">
        <f>INDEX(products!$A$1:$G$49, MATCH(orders!$D522,products!$A$1:$A$49,0),MATCH(orders!J$1,products!$A$1:$G$1,0))</f>
        <v>D</v>
      </c>
      <c r="K522" s="4">
        <f>INDEX(products!$A$1:$G$49, MATCH(orders!$D522,products!$A$1:$A$49,0),MATCH(orders!K$1,products!$A$1:$G$1,0))</f>
        <v>0.2</v>
      </c>
      <c r="L522" s="5">
        <f>INDEX(products!$A$1:$G$49, MATCH(orders!$D522,products!$A$1:$A$49,0),MATCH(orders!L$1,products!$A$1:$G$1,0))</f>
        <v>3.8849999999999998</v>
      </c>
      <c r="M522" s="5">
        <f t="shared" si="25"/>
        <v>3.8849999999999998</v>
      </c>
      <c r="N522" t="str">
        <f t="shared" si="24"/>
        <v>Liberica</v>
      </c>
      <c r="O522" t="str">
        <f t="shared" si="26"/>
        <v>Dark</v>
      </c>
      <c r="P522" t="str">
        <f>_xlfn.XLOOKUP(Table1[[#This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 MATCH(orders!$D523,products!$A$1:$A$49,0),MATCH(orders!I$1,products!$A$1:$G$1,0))</f>
        <v>Rob</v>
      </c>
      <c r="J523" t="str">
        <f>INDEX(products!$A$1:$G$49, MATCH(orders!$D523,products!$A$1:$A$49,0),MATCH(orders!J$1,products!$A$1:$G$1,0))</f>
        <v>M</v>
      </c>
      <c r="K523" s="4">
        <f>INDEX(products!$A$1:$G$49, MATCH(orders!$D523,products!$A$1:$A$49,0),MATCH(orders!K$1,products!$A$1:$G$1,0))</f>
        <v>1</v>
      </c>
      <c r="L523" s="5">
        <f>INDEX(products!$A$1:$G$49, MATCH(orders!$D523,products!$A$1:$A$49,0),MATCH(orders!L$1,products!$A$1:$G$1,0))</f>
        <v>9.9499999999999993</v>
      </c>
      <c r="M523" s="5">
        <f t="shared" si="25"/>
        <v>39.799999999999997</v>
      </c>
      <c r="N523" t="str">
        <f t="shared" si="24"/>
        <v>Robusta</v>
      </c>
      <c r="O523" t="str">
        <f t="shared" si="26"/>
        <v>Medium</v>
      </c>
      <c r="P523" t="str">
        <f>_xlfn.XLOOKUP(Table1[[#This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 MATCH(orders!$D524,products!$A$1:$A$49,0),MATCH(orders!I$1,products!$A$1:$G$1,0))</f>
        <v>Rob</v>
      </c>
      <c r="J524" t="str">
        <f>INDEX(products!$A$1:$G$49, MATCH(orders!$D524,products!$A$1:$A$49,0),MATCH(orders!J$1,products!$A$1:$G$1,0))</f>
        <v>M</v>
      </c>
      <c r="K524" s="4">
        <f>INDEX(products!$A$1:$G$49, MATCH(orders!$D524,products!$A$1:$A$49,0),MATCH(orders!K$1,products!$A$1:$G$1,0))</f>
        <v>0.5</v>
      </c>
      <c r="L524" s="5">
        <f>INDEX(products!$A$1:$G$49, MATCH(orders!$D524,products!$A$1:$A$49,0),MATCH(orders!L$1,products!$A$1:$G$1,0))</f>
        <v>5.97</v>
      </c>
      <c r="M524" s="5">
        <f t="shared" si="25"/>
        <v>29.849999999999998</v>
      </c>
      <c r="N524" t="str">
        <f t="shared" si="24"/>
        <v>Robusta</v>
      </c>
      <c r="O524" t="str">
        <f t="shared" si="26"/>
        <v>Medium</v>
      </c>
      <c r="P524" t="str">
        <f>_xlfn.XLOOKUP(Table1[[#This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 MATCH(orders!$D525,products!$A$1:$A$49,0),MATCH(orders!I$1,products!$A$1:$G$1,0))</f>
        <v>Lib</v>
      </c>
      <c r="J525" t="str">
        <f>INDEX(products!$A$1:$G$49, MATCH(orders!$D525,products!$A$1:$A$49,0),MATCH(orders!J$1,products!$A$1:$G$1,0))</f>
        <v>D</v>
      </c>
      <c r="K525" s="4">
        <f>INDEX(products!$A$1:$G$49, MATCH(orders!$D525,products!$A$1:$A$49,0),MATCH(orders!K$1,products!$A$1:$G$1,0))</f>
        <v>2.5</v>
      </c>
      <c r="L525" s="5">
        <f>INDEX(products!$A$1:$G$49, MATCH(orders!$D525,products!$A$1:$A$49,0),MATCH(orders!L$1,products!$A$1:$G$1,0))</f>
        <v>29.784999999999997</v>
      </c>
      <c r="M525" s="5">
        <f t="shared" si="25"/>
        <v>29.784999999999997</v>
      </c>
      <c r="N525" t="str">
        <f t="shared" si="24"/>
        <v>Liberica</v>
      </c>
      <c r="O525" t="str">
        <f t="shared" si="26"/>
        <v>Dark</v>
      </c>
      <c r="P525" t="str">
        <f>_xlfn.XLOOKUP(Table1[[#This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 MATCH(orders!$D526,products!$A$1:$A$49,0),MATCH(orders!I$1,products!$A$1:$G$1,0))</f>
        <v>Lib</v>
      </c>
      <c r="J526" t="str">
        <f>INDEX(products!$A$1:$G$49, MATCH(orders!$D526,products!$A$1:$A$49,0),MATCH(orders!J$1,products!$A$1:$G$1,0))</f>
        <v>L</v>
      </c>
      <c r="K526" s="4">
        <f>INDEX(products!$A$1:$G$49, MATCH(orders!$D526,products!$A$1:$A$49,0),MATCH(orders!K$1,products!$A$1:$G$1,0))</f>
        <v>2.5</v>
      </c>
      <c r="L526" s="5">
        <f>INDEX(products!$A$1:$G$49, MATCH(orders!$D526,products!$A$1:$A$49,0),MATCH(orders!L$1,products!$A$1:$G$1,0))</f>
        <v>36.454999999999998</v>
      </c>
      <c r="M526" s="5">
        <f t="shared" si="25"/>
        <v>72.91</v>
      </c>
      <c r="N526" t="str">
        <f t="shared" si="24"/>
        <v>Liberica</v>
      </c>
      <c r="O526" t="str">
        <f t="shared" si="26"/>
        <v>Light</v>
      </c>
      <c r="P526" t="str">
        <f>_xlfn.XLOOKUP(Table1[[#This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 MATCH(orders!$D527,products!$A$1:$A$49,0),MATCH(orders!I$1,products!$A$1:$G$1,0))</f>
        <v>Rob</v>
      </c>
      <c r="J527" t="str">
        <f>INDEX(products!$A$1:$G$49, MATCH(orders!$D527,products!$A$1:$A$49,0),MATCH(orders!J$1,products!$A$1:$G$1,0))</f>
        <v>D</v>
      </c>
      <c r="K527" s="4">
        <f>INDEX(products!$A$1:$G$49, MATCH(orders!$D527,products!$A$1:$A$49,0),MATCH(orders!K$1,products!$A$1:$G$1,0))</f>
        <v>0.2</v>
      </c>
      <c r="L527" s="5">
        <f>INDEX(products!$A$1:$G$49, MATCH(orders!$D527,products!$A$1:$A$49,0),MATCH(orders!L$1,products!$A$1:$G$1,0))</f>
        <v>2.6849999999999996</v>
      </c>
      <c r="M527" s="5">
        <f t="shared" si="25"/>
        <v>13.424999999999997</v>
      </c>
      <c r="N527" t="str">
        <f t="shared" si="24"/>
        <v>Robusta</v>
      </c>
      <c r="O527" t="str">
        <f t="shared" si="26"/>
        <v>Dark</v>
      </c>
      <c r="P527" t="str">
        <f>_xlfn.XLOOKUP(Table1[[#This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 MATCH(orders!$D528,products!$A$1:$A$49,0),MATCH(orders!I$1,products!$A$1:$G$1,0))</f>
        <v>Exc</v>
      </c>
      <c r="J528" t="str">
        <f>INDEX(products!$A$1:$G$49, MATCH(orders!$D528,products!$A$1:$A$49,0),MATCH(orders!J$1,products!$A$1:$G$1,0))</f>
        <v>M</v>
      </c>
      <c r="K528" s="4">
        <f>INDEX(products!$A$1:$G$49, MATCH(orders!$D528,products!$A$1:$A$49,0),MATCH(orders!K$1,products!$A$1:$G$1,0))</f>
        <v>2.5</v>
      </c>
      <c r="L528" s="5">
        <f>INDEX(products!$A$1:$G$49, MATCH(orders!$D528,products!$A$1:$A$49,0),MATCH(orders!L$1,products!$A$1:$G$1,0))</f>
        <v>31.624999999999996</v>
      </c>
      <c r="M528" s="5">
        <f t="shared" si="25"/>
        <v>126.49999999999999</v>
      </c>
      <c r="N528" t="str">
        <f t="shared" si="24"/>
        <v>Excelsa</v>
      </c>
      <c r="O528" t="str">
        <f t="shared" si="26"/>
        <v>Medium</v>
      </c>
      <c r="P528" t="str">
        <f>_xlfn.XLOOKUP(Table1[[#This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 MATCH(orders!$D529,products!$A$1:$A$49,0),MATCH(orders!I$1,products!$A$1:$G$1,0))</f>
        <v>Exc</v>
      </c>
      <c r="J529" t="str">
        <f>INDEX(products!$A$1:$G$49, MATCH(orders!$D529,products!$A$1:$A$49,0),MATCH(orders!J$1,products!$A$1:$G$1,0))</f>
        <v>M</v>
      </c>
      <c r="K529" s="4">
        <f>INDEX(products!$A$1:$G$49, MATCH(orders!$D529,products!$A$1:$A$49,0),MATCH(orders!K$1,products!$A$1:$G$1,0))</f>
        <v>0.5</v>
      </c>
      <c r="L529" s="5">
        <f>INDEX(products!$A$1:$G$49, MATCH(orders!$D529,products!$A$1:$A$49,0),MATCH(orders!L$1,products!$A$1:$G$1,0))</f>
        <v>8.25</v>
      </c>
      <c r="M529" s="5">
        <f t="shared" si="25"/>
        <v>41.25</v>
      </c>
      <c r="N529" t="str">
        <f t="shared" si="24"/>
        <v>Excelsa</v>
      </c>
      <c r="O529" t="str">
        <f t="shared" si="26"/>
        <v>Medium</v>
      </c>
      <c r="P529" t="str">
        <f>_xlfn.XLOOKUP(Table1[[#This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 MATCH(orders!$D530,products!$A$1:$A$49,0),MATCH(orders!I$1,products!$A$1:$G$1,0))</f>
        <v>Exc</v>
      </c>
      <c r="J530" t="str">
        <f>INDEX(products!$A$1:$G$49, MATCH(orders!$D530,products!$A$1:$A$49,0),MATCH(orders!J$1,products!$A$1:$G$1,0))</f>
        <v>L</v>
      </c>
      <c r="K530" s="4">
        <f>INDEX(products!$A$1:$G$49, MATCH(orders!$D530,products!$A$1:$A$49,0),MATCH(orders!K$1,products!$A$1:$G$1,0))</f>
        <v>0.5</v>
      </c>
      <c r="L530" s="5">
        <f>INDEX(products!$A$1:$G$49, MATCH(orders!$D530,products!$A$1:$A$49,0),MATCH(orders!L$1,products!$A$1:$G$1,0))</f>
        <v>8.91</v>
      </c>
      <c r="M530" s="5">
        <f t="shared" si="25"/>
        <v>53.46</v>
      </c>
      <c r="N530" t="str">
        <f t="shared" si="24"/>
        <v>Excelsa</v>
      </c>
      <c r="O530" t="str">
        <f t="shared" si="26"/>
        <v>Light</v>
      </c>
      <c r="P530" t="str">
        <f>_xlfn.XLOOKUP(Table1[[#This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 MATCH(orders!$D531,products!$A$1:$A$49,0),MATCH(orders!I$1,products!$A$1:$G$1,0))</f>
        <v>Rob</v>
      </c>
      <c r="J531" t="str">
        <f>INDEX(products!$A$1:$G$49, MATCH(orders!$D531,products!$A$1:$A$49,0),MATCH(orders!J$1,products!$A$1:$G$1,0))</f>
        <v>M</v>
      </c>
      <c r="K531" s="4">
        <f>INDEX(products!$A$1:$G$49, MATCH(orders!$D531,products!$A$1:$A$49,0),MATCH(orders!K$1,products!$A$1:$G$1,0))</f>
        <v>1</v>
      </c>
      <c r="L531" s="5">
        <f>INDEX(products!$A$1:$G$49, MATCH(orders!$D531,products!$A$1:$A$49,0),MATCH(orders!L$1,products!$A$1:$G$1,0))</f>
        <v>9.9499999999999993</v>
      </c>
      <c r="M531" s="5">
        <f t="shared" si="25"/>
        <v>59.699999999999996</v>
      </c>
      <c r="N531" t="str">
        <f t="shared" si="24"/>
        <v>Robusta</v>
      </c>
      <c r="O531" t="str">
        <f t="shared" si="26"/>
        <v>Medium</v>
      </c>
      <c r="P531" t="str">
        <f>_xlfn.XLOOKUP(Table1[[#This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 MATCH(orders!$D532,products!$A$1:$A$49,0),MATCH(orders!I$1,products!$A$1:$G$1,0))</f>
        <v>Rob</v>
      </c>
      <c r="J532" t="str">
        <f>INDEX(products!$A$1:$G$49, MATCH(orders!$D532,products!$A$1:$A$49,0),MATCH(orders!J$1,products!$A$1:$G$1,0))</f>
        <v>M</v>
      </c>
      <c r="K532" s="4">
        <f>INDEX(products!$A$1:$G$49, MATCH(orders!$D532,products!$A$1:$A$49,0),MATCH(orders!K$1,products!$A$1:$G$1,0))</f>
        <v>1</v>
      </c>
      <c r="L532" s="5">
        <f>INDEX(products!$A$1:$G$49, MATCH(orders!$D532,products!$A$1:$A$49,0),MATCH(orders!L$1,products!$A$1:$G$1,0))</f>
        <v>9.9499999999999993</v>
      </c>
      <c r="M532" s="5">
        <f t="shared" si="25"/>
        <v>59.699999999999996</v>
      </c>
      <c r="N532" t="str">
        <f t="shared" si="24"/>
        <v>Robusta</v>
      </c>
      <c r="O532" t="str">
        <f t="shared" si="26"/>
        <v>Medium</v>
      </c>
      <c r="P532" t="str">
        <f>_xlfn.XLOOKUP(Table1[[#This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 MATCH(orders!$D533,products!$A$1:$A$49,0),MATCH(orders!I$1,products!$A$1:$G$1,0))</f>
        <v>Rob</v>
      </c>
      <c r="J533" t="str">
        <f>INDEX(products!$A$1:$G$49, MATCH(orders!$D533,products!$A$1:$A$49,0),MATCH(orders!J$1,products!$A$1:$G$1,0))</f>
        <v>D</v>
      </c>
      <c r="K533" s="4">
        <f>INDEX(products!$A$1:$G$49, MATCH(orders!$D533,products!$A$1:$A$49,0),MATCH(orders!K$1,products!$A$1:$G$1,0))</f>
        <v>1</v>
      </c>
      <c r="L533" s="5">
        <f>INDEX(products!$A$1:$G$49, MATCH(orders!$D533,products!$A$1:$A$49,0),MATCH(orders!L$1,products!$A$1:$G$1,0))</f>
        <v>8.9499999999999993</v>
      </c>
      <c r="M533" s="5">
        <f t="shared" si="25"/>
        <v>44.75</v>
      </c>
      <c r="N533" t="str">
        <f t="shared" si="24"/>
        <v>Robusta</v>
      </c>
      <c r="O533" t="str">
        <f t="shared" si="26"/>
        <v>Dark</v>
      </c>
      <c r="P533" t="str">
        <f>_xlfn.XLOOKUP(Table1[[#This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 MATCH(orders!$D534,products!$A$1:$A$49,0),MATCH(orders!I$1,products!$A$1:$G$1,0))</f>
        <v>Exc</v>
      </c>
      <c r="J534" t="str">
        <f>INDEX(products!$A$1:$G$49, MATCH(orders!$D534,products!$A$1:$A$49,0),MATCH(orders!J$1,products!$A$1:$G$1,0))</f>
        <v>M</v>
      </c>
      <c r="K534" s="4">
        <f>INDEX(products!$A$1:$G$49, MATCH(orders!$D534,products!$A$1:$A$49,0),MATCH(orders!K$1,products!$A$1:$G$1,0))</f>
        <v>0.5</v>
      </c>
      <c r="L534" s="5">
        <f>INDEX(products!$A$1:$G$49, MATCH(orders!$D534,products!$A$1:$A$49,0),MATCH(orders!L$1,products!$A$1:$G$1,0))</f>
        <v>8.25</v>
      </c>
      <c r="M534" s="5">
        <f t="shared" si="25"/>
        <v>16.5</v>
      </c>
      <c r="N534" t="str">
        <f t="shared" si="24"/>
        <v>Excelsa</v>
      </c>
      <c r="O534" t="str">
        <f t="shared" si="26"/>
        <v>Medium</v>
      </c>
      <c r="P534" t="str">
        <f>_xlfn.XLOOKUP(Table1[[#This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 MATCH(orders!$D535,products!$A$1:$A$49,0),MATCH(orders!I$1,products!$A$1:$G$1,0))</f>
        <v>Rob</v>
      </c>
      <c r="J535" t="str">
        <f>INDEX(products!$A$1:$G$49, MATCH(orders!$D535,products!$A$1:$A$49,0),MATCH(orders!J$1,products!$A$1:$G$1,0))</f>
        <v>D</v>
      </c>
      <c r="K535" s="4">
        <f>INDEX(products!$A$1:$G$49, MATCH(orders!$D535,products!$A$1:$A$49,0),MATCH(orders!K$1,products!$A$1:$G$1,0))</f>
        <v>0.5</v>
      </c>
      <c r="L535" s="5">
        <f>INDEX(products!$A$1:$G$49, MATCH(orders!$D535,products!$A$1:$A$49,0),MATCH(orders!L$1,products!$A$1:$G$1,0))</f>
        <v>5.3699999999999992</v>
      </c>
      <c r="M535" s="5">
        <f t="shared" si="25"/>
        <v>21.479999999999997</v>
      </c>
      <c r="N535" t="str">
        <f t="shared" si="24"/>
        <v>Robusta</v>
      </c>
      <c r="O535" t="str">
        <f t="shared" si="26"/>
        <v>Dark</v>
      </c>
      <c r="P535" t="str">
        <f>_xlfn.XLOOKUP(Table1[[#This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 MATCH(orders!$D536,products!$A$1:$A$49,0),MATCH(orders!I$1,products!$A$1:$G$1,0))</f>
        <v>Rob</v>
      </c>
      <c r="J536" t="str">
        <f>INDEX(products!$A$1:$G$49, MATCH(orders!$D536,products!$A$1:$A$49,0),MATCH(orders!J$1,products!$A$1:$G$1,0))</f>
        <v>M</v>
      </c>
      <c r="K536" s="4">
        <f>INDEX(products!$A$1:$G$49, MATCH(orders!$D536,products!$A$1:$A$49,0),MATCH(orders!K$1,products!$A$1:$G$1,0))</f>
        <v>2.5</v>
      </c>
      <c r="L536" s="5">
        <f>INDEX(products!$A$1:$G$49, MATCH(orders!$D536,products!$A$1:$A$49,0),MATCH(orders!L$1,products!$A$1:$G$1,0))</f>
        <v>22.884999999999998</v>
      </c>
      <c r="M536" s="5">
        <f t="shared" si="25"/>
        <v>45.769999999999996</v>
      </c>
      <c r="N536" t="str">
        <f t="shared" si="24"/>
        <v>Robusta</v>
      </c>
      <c r="O536" t="str">
        <f t="shared" si="26"/>
        <v>Medium</v>
      </c>
      <c r="P536" t="str">
        <f>_xlfn.XLOOKUP(Table1[[#This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 MATCH(orders!$D537,products!$A$1:$A$49,0),MATCH(orders!I$1,products!$A$1:$G$1,0))</f>
        <v>Lib</v>
      </c>
      <c r="J537" t="str">
        <f>INDEX(products!$A$1:$G$49, MATCH(orders!$D537,products!$A$1:$A$49,0),MATCH(orders!J$1,products!$A$1:$G$1,0))</f>
        <v>L</v>
      </c>
      <c r="K537" s="4">
        <f>INDEX(products!$A$1:$G$49, MATCH(orders!$D537,products!$A$1:$A$49,0),MATCH(orders!K$1,products!$A$1:$G$1,0))</f>
        <v>0.2</v>
      </c>
      <c r="L537" s="5">
        <f>INDEX(products!$A$1:$G$49, MATCH(orders!$D537,products!$A$1:$A$49,0),MATCH(orders!L$1,products!$A$1:$G$1,0))</f>
        <v>4.7549999999999999</v>
      </c>
      <c r="M537" s="5">
        <f t="shared" si="25"/>
        <v>9.51</v>
      </c>
      <c r="N537" t="str">
        <f t="shared" si="24"/>
        <v>Liberica</v>
      </c>
      <c r="O537" t="str">
        <f t="shared" si="26"/>
        <v>Light</v>
      </c>
      <c r="P537" t="str">
        <f>_xlfn.XLOOKUP(Table1[[#This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 MATCH(orders!$D538,products!$A$1:$A$49,0),MATCH(orders!I$1,products!$A$1:$G$1,0))</f>
        <v>Rob</v>
      </c>
      <c r="J538" t="str">
        <f>INDEX(products!$A$1:$G$49, MATCH(orders!$D538,products!$A$1:$A$49,0),MATCH(orders!J$1,products!$A$1:$G$1,0))</f>
        <v>D</v>
      </c>
      <c r="K538" s="4">
        <f>INDEX(products!$A$1:$G$49, MATCH(orders!$D538,products!$A$1:$A$49,0),MATCH(orders!K$1,products!$A$1:$G$1,0))</f>
        <v>0.2</v>
      </c>
      <c r="L538" s="5">
        <f>INDEX(products!$A$1:$G$49, MATCH(orders!$D538,products!$A$1:$A$49,0),MATCH(orders!L$1,products!$A$1:$G$1,0))</f>
        <v>2.6849999999999996</v>
      </c>
      <c r="M538" s="5">
        <f t="shared" si="25"/>
        <v>8.0549999999999997</v>
      </c>
      <c r="N538" t="str">
        <f t="shared" si="24"/>
        <v>Robusta</v>
      </c>
      <c r="O538" t="str">
        <f t="shared" si="26"/>
        <v>Dark</v>
      </c>
      <c r="P538" t="str">
        <f>_xlfn.XLOOKUP(Table1[[#This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 MATCH(orders!$D539,products!$A$1:$A$49,0),MATCH(orders!I$1,products!$A$1:$G$1,0))</f>
        <v>Exc</v>
      </c>
      <c r="J539" t="str">
        <f>INDEX(products!$A$1:$G$49, MATCH(orders!$D539,products!$A$1:$A$49,0),MATCH(orders!J$1,products!$A$1:$G$1,0))</f>
        <v>D</v>
      </c>
      <c r="K539" s="4">
        <f>INDEX(products!$A$1:$G$49, MATCH(orders!$D539,products!$A$1:$A$49,0),MATCH(orders!K$1,products!$A$1:$G$1,0))</f>
        <v>2.5</v>
      </c>
      <c r="L539" s="5">
        <f>INDEX(products!$A$1:$G$49, MATCH(orders!$D539,products!$A$1:$A$49,0),MATCH(orders!L$1,products!$A$1:$G$1,0))</f>
        <v>27.945</v>
      </c>
      <c r="M539" s="5">
        <f t="shared" si="25"/>
        <v>111.78</v>
      </c>
      <c r="N539" t="str">
        <f t="shared" si="24"/>
        <v>Excelsa</v>
      </c>
      <c r="O539" t="str">
        <f t="shared" si="26"/>
        <v>Dark</v>
      </c>
      <c r="P539" t="str">
        <f>_xlfn.XLOOKUP(Table1[[#This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 MATCH(orders!$D540,products!$A$1:$A$49,0),MATCH(orders!I$1,products!$A$1:$G$1,0))</f>
        <v>Rob</v>
      </c>
      <c r="J540" t="str">
        <f>INDEX(products!$A$1:$G$49, MATCH(orders!$D540,products!$A$1:$A$49,0),MATCH(orders!J$1,products!$A$1:$G$1,0))</f>
        <v>D</v>
      </c>
      <c r="K540" s="4">
        <f>INDEX(products!$A$1:$G$49, MATCH(orders!$D540,products!$A$1:$A$49,0),MATCH(orders!K$1,products!$A$1:$G$1,0))</f>
        <v>0.2</v>
      </c>
      <c r="L540" s="5">
        <f>INDEX(products!$A$1:$G$49, MATCH(orders!$D540,products!$A$1:$A$49,0),MATCH(orders!L$1,products!$A$1:$G$1,0))</f>
        <v>2.6849999999999996</v>
      </c>
      <c r="M540" s="5">
        <f t="shared" si="25"/>
        <v>10.739999999999998</v>
      </c>
      <c r="N540" t="str">
        <f t="shared" si="24"/>
        <v>Robusta</v>
      </c>
      <c r="O540" t="str">
        <f t="shared" si="26"/>
        <v>Dark</v>
      </c>
      <c r="P540" t="str">
        <f>_xlfn.XLOOKUP(Table1[[#This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 MATCH(orders!$D541,products!$A$1:$A$49,0),MATCH(orders!I$1,products!$A$1:$G$1,0))</f>
        <v>Rob</v>
      </c>
      <c r="J541" t="str">
        <f>INDEX(products!$A$1:$G$49, MATCH(orders!$D541,products!$A$1:$A$49,0),MATCH(orders!J$1,products!$A$1:$G$1,0))</f>
        <v>D</v>
      </c>
      <c r="K541" s="4">
        <f>INDEX(products!$A$1:$G$49, MATCH(orders!$D541,products!$A$1:$A$49,0),MATCH(orders!K$1,products!$A$1:$G$1,0))</f>
        <v>0.5</v>
      </c>
      <c r="L541" s="5">
        <f>INDEX(products!$A$1:$G$49, MATCH(orders!$D541,products!$A$1:$A$49,0),MATCH(orders!L$1,products!$A$1:$G$1,0))</f>
        <v>5.3699999999999992</v>
      </c>
      <c r="M541" s="5">
        <f t="shared" si="25"/>
        <v>26.849999999999994</v>
      </c>
      <c r="N541" t="str">
        <f t="shared" si="24"/>
        <v>Robusta</v>
      </c>
      <c r="O541" t="str">
        <f t="shared" si="26"/>
        <v>Dark</v>
      </c>
      <c r="P541" t="str">
        <f>_xlfn.XLOOKUP(Table1[[#This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 MATCH(orders!$D542,products!$A$1:$A$49,0),MATCH(orders!I$1,products!$A$1:$G$1,0))</f>
        <v>Lib</v>
      </c>
      <c r="J542" t="str">
        <f>INDEX(products!$A$1:$G$49, MATCH(orders!$D542,products!$A$1:$A$49,0),MATCH(orders!J$1,products!$A$1:$G$1,0))</f>
        <v>L</v>
      </c>
      <c r="K542" s="4">
        <f>INDEX(products!$A$1:$G$49, MATCH(orders!$D542,products!$A$1:$A$49,0),MATCH(orders!K$1,products!$A$1:$G$1,0))</f>
        <v>1</v>
      </c>
      <c r="L542" s="5">
        <f>INDEX(products!$A$1:$G$49, MATCH(orders!$D542,products!$A$1:$A$49,0),MATCH(orders!L$1,products!$A$1:$G$1,0))</f>
        <v>15.85</v>
      </c>
      <c r="M542" s="5">
        <f t="shared" si="25"/>
        <v>63.4</v>
      </c>
      <c r="N542" t="str">
        <f t="shared" si="24"/>
        <v>Liberica</v>
      </c>
      <c r="O542" t="str">
        <f t="shared" si="26"/>
        <v>Light</v>
      </c>
      <c r="P542" t="str">
        <f>_xlfn.XLOOKUP(Table1[[#This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 MATCH(orders!$D543,products!$A$1:$A$49,0),MATCH(orders!I$1,products!$A$1:$G$1,0))</f>
        <v>Ara</v>
      </c>
      <c r="J543" t="str">
        <f>INDEX(products!$A$1:$G$49, MATCH(orders!$D543,products!$A$1:$A$49,0),MATCH(orders!J$1,products!$A$1:$G$1,0))</f>
        <v>D</v>
      </c>
      <c r="K543" s="4">
        <f>INDEX(products!$A$1:$G$49, MATCH(orders!$D543,products!$A$1:$A$49,0),MATCH(orders!K$1,products!$A$1:$G$1,0))</f>
        <v>2.5</v>
      </c>
      <c r="L543" s="5">
        <f>INDEX(products!$A$1:$G$49, MATCH(orders!$D543,products!$A$1:$A$49,0),MATCH(orders!L$1,products!$A$1:$G$1,0))</f>
        <v>22.884999999999998</v>
      </c>
      <c r="M543" s="5">
        <f t="shared" si="25"/>
        <v>22.884999999999998</v>
      </c>
      <c r="N543" t="str">
        <f t="shared" si="24"/>
        <v>Arabica</v>
      </c>
      <c r="O543" t="str">
        <f t="shared" si="26"/>
        <v>Dark</v>
      </c>
      <c r="P543" t="str">
        <f>_xlfn.XLOOKUP(Table1[[#This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 MATCH(orders!$D544,products!$A$1:$A$49,0),MATCH(orders!I$1,products!$A$1:$G$1,0))</f>
        <v>Ara</v>
      </c>
      <c r="J544" t="str">
        <f>INDEX(products!$A$1:$G$49, MATCH(orders!$D544,products!$A$1:$A$49,0),MATCH(orders!J$1,products!$A$1:$G$1,0))</f>
        <v>M</v>
      </c>
      <c r="K544" s="4">
        <f>INDEX(products!$A$1:$G$49, MATCH(orders!$D544,products!$A$1:$A$49,0),MATCH(orders!K$1,products!$A$1:$G$1,0))</f>
        <v>2.5</v>
      </c>
      <c r="L544" s="5">
        <f>INDEX(products!$A$1:$G$49, MATCH(orders!$D544,products!$A$1:$A$49,0),MATCH(orders!L$1,products!$A$1:$G$1,0))</f>
        <v>25.874999999999996</v>
      </c>
      <c r="M544" s="5">
        <f t="shared" si="25"/>
        <v>103.49999999999999</v>
      </c>
      <c r="N544" t="str">
        <f t="shared" si="24"/>
        <v>Arabica</v>
      </c>
      <c r="O544" t="str">
        <f t="shared" si="26"/>
        <v>Medium</v>
      </c>
      <c r="P544" t="str">
        <f>_xlfn.XLOOKUP(Table1[[#This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 MATCH(orders!$D545,products!$A$1:$A$49,0),MATCH(orders!I$1,products!$A$1:$G$1,0))</f>
        <v>Rob</v>
      </c>
      <c r="J545" t="str">
        <f>INDEX(products!$A$1:$G$49, MATCH(orders!$D545,products!$A$1:$A$49,0),MATCH(orders!J$1,products!$A$1:$G$1,0))</f>
        <v>L</v>
      </c>
      <c r="K545" s="4">
        <f>INDEX(products!$A$1:$G$49, MATCH(orders!$D545,products!$A$1:$A$49,0),MATCH(orders!K$1,products!$A$1:$G$1,0))</f>
        <v>2.5</v>
      </c>
      <c r="L545" s="5">
        <f>INDEX(products!$A$1:$G$49, MATCH(orders!$D545,products!$A$1:$A$49,0),MATCH(orders!L$1,products!$A$1:$G$1,0))</f>
        <v>27.484999999999996</v>
      </c>
      <c r="M545" s="5">
        <f t="shared" si="25"/>
        <v>54.969999999999992</v>
      </c>
      <c r="N545" t="str">
        <f t="shared" si="24"/>
        <v>Robusta</v>
      </c>
      <c r="O545" t="str">
        <f t="shared" si="26"/>
        <v>Light</v>
      </c>
      <c r="P545" t="str">
        <f>_xlfn.XLOOKUP(Table1[[#This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 MATCH(orders!$D546,products!$A$1:$A$49,0),MATCH(orders!I$1,products!$A$1:$G$1,0))</f>
        <v>Ara</v>
      </c>
      <c r="J546" t="str">
        <f>INDEX(products!$A$1:$G$49, MATCH(orders!$D546,products!$A$1:$A$49,0),MATCH(orders!J$1,products!$A$1:$G$1,0))</f>
        <v>L</v>
      </c>
      <c r="K546" s="4">
        <f>INDEX(products!$A$1:$G$49, MATCH(orders!$D546,products!$A$1:$A$49,0),MATCH(orders!K$1,products!$A$1:$G$1,0))</f>
        <v>0.5</v>
      </c>
      <c r="L546" s="5">
        <f>INDEX(products!$A$1:$G$49, MATCH(orders!$D546,products!$A$1:$A$49,0),MATCH(orders!L$1,products!$A$1:$G$1,0))</f>
        <v>7.77</v>
      </c>
      <c r="M546" s="5">
        <f t="shared" si="25"/>
        <v>15.54</v>
      </c>
      <c r="N546" t="str">
        <f t="shared" si="24"/>
        <v>Arabica</v>
      </c>
      <c r="O546" t="str">
        <f t="shared" si="26"/>
        <v>Light</v>
      </c>
      <c r="P546" t="str">
        <f>_xlfn.XLOOKUP(Table1[[#This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 MATCH(orders!$D547,products!$A$1:$A$49,0),MATCH(orders!I$1,products!$A$1:$G$1,0))</f>
        <v>Lib</v>
      </c>
      <c r="J547" t="str">
        <f>INDEX(products!$A$1:$G$49, MATCH(orders!$D547,products!$A$1:$A$49,0),MATCH(orders!J$1,products!$A$1:$G$1,0))</f>
        <v>D</v>
      </c>
      <c r="K547" s="4">
        <f>INDEX(products!$A$1:$G$49, MATCH(orders!$D547,products!$A$1:$A$49,0),MATCH(orders!K$1,products!$A$1:$G$1,0))</f>
        <v>0.2</v>
      </c>
      <c r="L547" s="5">
        <f>INDEX(products!$A$1:$G$49, MATCH(orders!$D547,products!$A$1:$A$49,0),MATCH(orders!L$1,products!$A$1:$G$1,0))</f>
        <v>3.8849999999999998</v>
      </c>
      <c r="M547" s="5">
        <f t="shared" si="25"/>
        <v>15.54</v>
      </c>
      <c r="N547" t="str">
        <f t="shared" si="24"/>
        <v>Liberica</v>
      </c>
      <c r="O547" t="str">
        <f t="shared" si="26"/>
        <v>Dark</v>
      </c>
      <c r="P547" t="str">
        <f>_xlfn.XLOOKUP(Table1[[#This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 MATCH(orders!$D548,products!$A$1:$A$49,0),MATCH(orders!I$1,products!$A$1:$G$1,0))</f>
        <v>Exc</v>
      </c>
      <c r="J548" t="str">
        <f>INDEX(products!$A$1:$G$49, MATCH(orders!$D548,products!$A$1:$A$49,0),MATCH(orders!J$1,products!$A$1:$G$1,0))</f>
        <v>D</v>
      </c>
      <c r="K548" s="4">
        <f>INDEX(products!$A$1:$G$49, MATCH(orders!$D548,products!$A$1:$A$49,0),MATCH(orders!K$1,products!$A$1:$G$1,0))</f>
        <v>2.5</v>
      </c>
      <c r="L548" s="5">
        <f>INDEX(products!$A$1:$G$49, MATCH(orders!$D548,products!$A$1:$A$49,0),MATCH(orders!L$1,products!$A$1:$G$1,0))</f>
        <v>27.945</v>
      </c>
      <c r="M548" s="5">
        <f t="shared" si="25"/>
        <v>83.835000000000008</v>
      </c>
      <c r="N548" t="str">
        <f t="shared" si="24"/>
        <v>Excelsa</v>
      </c>
      <c r="O548" t="str">
        <f t="shared" si="26"/>
        <v>Dark</v>
      </c>
      <c r="P548" t="str">
        <f>_xlfn.XLOOKUP(Table1[[#This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 MATCH(orders!$D549,products!$A$1:$A$49,0),MATCH(orders!I$1,products!$A$1:$G$1,0))</f>
        <v>Rob</v>
      </c>
      <c r="J549" t="str">
        <f>INDEX(products!$A$1:$G$49, MATCH(orders!$D549,products!$A$1:$A$49,0),MATCH(orders!J$1,products!$A$1:$G$1,0))</f>
        <v>L</v>
      </c>
      <c r="K549" s="4">
        <f>INDEX(products!$A$1:$G$49, MATCH(orders!$D549,products!$A$1:$A$49,0),MATCH(orders!K$1,products!$A$1:$G$1,0))</f>
        <v>0.2</v>
      </c>
      <c r="L549" s="5">
        <f>INDEX(products!$A$1:$G$49, MATCH(orders!$D549,products!$A$1:$A$49,0),MATCH(orders!L$1,products!$A$1:$G$1,0))</f>
        <v>3.5849999999999995</v>
      </c>
      <c r="M549" s="5">
        <f t="shared" si="25"/>
        <v>10.754999999999999</v>
      </c>
      <c r="N549" t="str">
        <f t="shared" si="24"/>
        <v>Robusta</v>
      </c>
      <c r="O549" t="str">
        <f t="shared" si="26"/>
        <v>Light</v>
      </c>
      <c r="P549" t="str">
        <f>_xlfn.XLOOKUP(Table1[[#This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 MATCH(orders!$D550,products!$A$1:$A$49,0),MATCH(orders!I$1,products!$A$1:$G$1,0))</f>
        <v>Exc</v>
      </c>
      <c r="J550" t="str">
        <f>INDEX(products!$A$1:$G$49, MATCH(orders!$D550,products!$A$1:$A$49,0),MATCH(orders!J$1,products!$A$1:$G$1,0))</f>
        <v>L</v>
      </c>
      <c r="K550" s="4">
        <f>INDEX(products!$A$1:$G$49, MATCH(orders!$D550,products!$A$1:$A$49,0),MATCH(orders!K$1,products!$A$1:$G$1,0))</f>
        <v>0.2</v>
      </c>
      <c r="L550" s="5">
        <f>INDEX(products!$A$1:$G$49, MATCH(orders!$D550,products!$A$1:$A$49,0),MATCH(orders!L$1,products!$A$1:$G$1,0))</f>
        <v>4.4550000000000001</v>
      </c>
      <c r="M550" s="5">
        <f t="shared" si="25"/>
        <v>13.365</v>
      </c>
      <c r="N550" t="str">
        <f t="shared" si="24"/>
        <v>Excelsa</v>
      </c>
      <c r="O550" t="str">
        <f t="shared" si="26"/>
        <v>Light</v>
      </c>
      <c r="P550" t="str">
        <f>_xlfn.XLOOKUP(Table1[[#This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 MATCH(orders!$D551,products!$A$1:$A$49,0),MATCH(orders!I$1,products!$A$1:$G$1,0))</f>
        <v>Exc</v>
      </c>
      <c r="J551" t="str">
        <f>INDEX(products!$A$1:$G$49, MATCH(orders!$D551,products!$A$1:$A$49,0),MATCH(orders!J$1,products!$A$1:$G$1,0))</f>
        <v>L</v>
      </c>
      <c r="K551" s="4">
        <f>INDEX(products!$A$1:$G$49, MATCH(orders!$D551,products!$A$1:$A$49,0),MATCH(orders!K$1,products!$A$1:$G$1,0))</f>
        <v>0.2</v>
      </c>
      <c r="L551" s="5">
        <f>INDEX(products!$A$1:$G$49, MATCH(orders!$D551,products!$A$1:$A$49,0),MATCH(orders!L$1,products!$A$1:$G$1,0))</f>
        <v>4.4550000000000001</v>
      </c>
      <c r="M551" s="5">
        <f t="shared" si="25"/>
        <v>17.82</v>
      </c>
      <c r="N551" t="str">
        <f t="shared" si="24"/>
        <v>Excelsa</v>
      </c>
      <c r="O551" t="str">
        <f t="shared" si="26"/>
        <v>Light</v>
      </c>
      <c r="P551" t="str">
        <f>_xlfn.XLOOKUP(Table1[[#This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 MATCH(orders!$D552,products!$A$1:$A$49,0),MATCH(orders!I$1,products!$A$1:$G$1,0))</f>
        <v>Lib</v>
      </c>
      <c r="J552" t="str">
        <f>INDEX(products!$A$1:$G$49, MATCH(orders!$D552,products!$A$1:$A$49,0),MATCH(orders!J$1,products!$A$1:$G$1,0))</f>
        <v>D</v>
      </c>
      <c r="K552" s="4">
        <f>INDEX(products!$A$1:$G$49, MATCH(orders!$D552,products!$A$1:$A$49,0),MATCH(orders!K$1,products!$A$1:$G$1,0))</f>
        <v>0.2</v>
      </c>
      <c r="L552" s="5">
        <f>INDEX(products!$A$1:$G$49, MATCH(orders!$D552,products!$A$1:$A$49,0),MATCH(orders!L$1,products!$A$1:$G$1,0))</f>
        <v>3.8849999999999998</v>
      </c>
      <c r="M552" s="5">
        <f t="shared" si="25"/>
        <v>23.31</v>
      </c>
      <c r="N552" t="str">
        <f t="shared" si="24"/>
        <v>Liberica</v>
      </c>
      <c r="O552" t="str">
        <f t="shared" si="26"/>
        <v>Dark</v>
      </c>
      <c r="P552" t="str">
        <f>_xlfn.XLOOKUP(Table1[[#This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 MATCH(orders!$D553,products!$A$1:$A$49,0),MATCH(orders!I$1,products!$A$1:$G$1,0))</f>
        <v>Exc</v>
      </c>
      <c r="J553" t="str">
        <f>INDEX(products!$A$1:$G$49, MATCH(orders!$D553,products!$A$1:$A$49,0),MATCH(orders!J$1,products!$A$1:$G$1,0))</f>
        <v>D</v>
      </c>
      <c r="K553" s="4">
        <f>INDEX(products!$A$1:$G$49, MATCH(orders!$D553,products!$A$1:$A$49,0),MATCH(orders!K$1,products!$A$1:$G$1,0))</f>
        <v>0.2</v>
      </c>
      <c r="L553" s="5">
        <f>INDEX(products!$A$1:$G$49, MATCH(orders!$D553,products!$A$1:$A$49,0),MATCH(orders!L$1,products!$A$1:$G$1,0))</f>
        <v>3.645</v>
      </c>
      <c r="M553" s="5">
        <f t="shared" si="25"/>
        <v>7.29</v>
      </c>
      <c r="N553" t="str">
        <f t="shared" si="24"/>
        <v>Excelsa</v>
      </c>
      <c r="O553" t="str">
        <f t="shared" si="26"/>
        <v>Dark</v>
      </c>
      <c r="P553" t="str">
        <f>_xlfn.XLOOKUP(Table1[[#This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 MATCH(orders!$D554,products!$A$1:$A$49,0),MATCH(orders!I$1,products!$A$1:$G$1,0))</f>
        <v>Exc</v>
      </c>
      <c r="J554" t="str">
        <f>INDEX(products!$A$1:$G$49, MATCH(orders!$D554,products!$A$1:$A$49,0),MATCH(orders!J$1,products!$A$1:$G$1,0))</f>
        <v>L</v>
      </c>
      <c r="K554" s="4">
        <f>INDEX(products!$A$1:$G$49, MATCH(orders!$D554,products!$A$1:$A$49,0),MATCH(orders!K$1,products!$A$1:$G$1,0))</f>
        <v>0.2</v>
      </c>
      <c r="L554" s="5">
        <f>INDEX(products!$A$1:$G$49, MATCH(orders!$D554,products!$A$1:$A$49,0),MATCH(orders!L$1,products!$A$1:$G$1,0))</f>
        <v>4.4550000000000001</v>
      </c>
      <c r="M554" s="5">
        <f t="shared" si="25"/>
        <v>17.82</v>
      </c>
      <c r="N554" t="str">
        <f t="shared" si="24"/>
        <v>Excelsa</v>
      </c>
      <c r="O554" t="str">
        <f t="shared" si="26"/>
        <v>Light</v>
      </c>
      <c r="P554" t="str">
        <f>_xlfn.XLOOKUP(Table1[[#This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 MATCH(orders!$D555,products!$A$1:$A$49,0),MATCH(orders!I$1,products!$A$1:$G$1,0))</f>
        <v>Exc</v>
      </c>
      <c r="J555" t="str">
        <f>INDEX(products!$A$1:$G$49, MATCH(orders!$D555,products!$A$1:$A$49,0),MATCH(orders!J$1,products!$A$1:$G$1,0))</f>
        <v>M</v>
      </c>
      <c r="K555" s="4">
        <f>INDEX(products!$A$1:$G$49, MATCH(orders!$D555,products!$A$1:$A$49,0),MATCH(orders!K$1,products!$A$1:$G$1,0))</f>
        <v>1</v>
      </c>
      <c r="L555" s="5">
        <f>INDEX(products!$A$1:$G$49, MATCH(orders!$D555,products!$A$1:$A$49,0),MATCH(orders!L$1,products!$A$1:$G$1,0))</f>
        <v>13.75</v>
      </c>
      <c r="M555" s="5">
        <f t="shared" si="25"/>
        <v>68.75</v>
      </c>
      <c r="N555" t="str">
        <f t="shared" si="24"/>
        <v>Excelsa</v>
      </c>
      <c r="O555" t="str">
        <f t="shared" si="26"/>
        <v>Medium</v>
      </c>
      <c r="P555" t="str">
        <f>_xlfn.XLOOKUP(Table1[[#This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 MATCH(orders!$D556,products!$A$1:$A$49,0),MATCH(orders!I$1,products!$A$1:$G$1,0))</f>
        <v>Rob</v>
      </c>
      <c r="J556" t="str">
        <f>INDEX(products!$A$1:$G$49, MATCH(orders!$D556,products!$A$1:$A$49,0),MATCH(orders!J$1,products!$A$1:$G$1,0))</f>
        <v>L</v>
      </c>
      <c r="K556" s="4">
        <f>INDEX(products!$A$1:$G$49, MATCH(orders!$D556,products!$A$1:$A$49,0),MATCH(orders!K$1,products!$A$1:$G$1,0))</f>
        <v>2.5</v>
      </c>
      <c r="L556" s="5">
        <f>INDEX(products!$A$1:$G$49, MATCH(orders!$D556,products!$A$1:$A$49,0),MATCH(orders!L$1,products!$A$1:$G$1,0))</f>
        <v>27.484999999999996</v>
      </c>
      <c r="M556" s="5">
        <f t="shared" si="25"/>
        <v>54.969999999999992</v>
      </c>
      <c r="N556" t="str">
        <f t="shared" si="24"/>
        <v>Robusta</v>
      </c>
      <c r="O556" t="str">
        <f t="shared" si="26"/>
        <v>Light</v>
      </c>
      <c r="P556" t="str">
        <f>_xlfn.XLOOKUP(Table1[[#This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 MATCH(orders!$D557,products!$A$1:$A$49,0),MATCH(orders!I$1,products!$A$1:$G$1,0))</f>
        <v>Exc</v>
      </c>
      <c r="J557" t="str">
        <f>INDEX(products!$A$1:$G$49, MATCH(orders!$D557,products!$A$1:$A$49,0),MATCH(orders!J$1,products!$A$1:$G$1,0))</f>
        <v>M</v>
      </c>
      <c r="K557" s="4">
        <f>INDEX(products!$A$1:$G$49, MATCH(orders!$D557,products!$A$1:$A$49,0),MATCH(orders!K$1,products!$A$1:$G$1,0))</f>
        <v>1</v>
      </c>
      <c r="L557" s="5">
        <f>INDEX(products!$A$1:$G$49, MATCH(orders!$D557,products!$A$1:$A$49,0),MATCH(orders!L$1,products!$A$1:$G$1,0))</f>
        <v>13.75</v>
      </c>
      <c r="M557" s="5">
        <f t="shared" si="25"/>
        <v>82.5</v>
      </c>
      <c r="N557" t="str">
        <f t="shared" si="24"/>
        <v>Excelsa</v>
      </c>
      <c r="O557" t="str">
        <f t="shared" si="26"/>
        <v>Medium</v>
      </c>
      <c r="P557" t="str">
        <f>_xlfn.XLOOKUP(Table1[[#This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 MATCH(orders!$D558,products!$A$1:$A$49,0),MATCH(orders!I$1,products!$A$1:$G$1,0))</f>
        <v>Lib</v>
      </c>
      <c r="J558" t="str">
        <f>INDEX(products!$A$1:$G$49, MATCH(orders!$D558,products!$A$1:$A$49,0),MATCH(orders!J$1,products!$A$1:$G$1,0))</f>
        <v>M</v>
      </c>
      <c r="K558" s="4">
        <f>INDEX(products!$A$1:$G$49, MATCH(orders!$D558,products!$A$1:$A$49,0),MATCH(orders!K$1,products!$A$1:$G$1,0))</f>
        <v>0.2</v>
      </c>
      <c r="L558" s="5">
        <f>INDEX(products!$A$1:$G$49, MATCH(orders!$D558,products!$A$1:$A$49,0),MATCH(orders!L$1,products!$A$1:$G$1,0))</f>
        <v>4.3650000000000002</v>
      </c>
      <c r="M558" s="5">
        <f t="shared" si="25"/>
        <v>8.73</v>
      </c>
      <c r="N558" t="str">
        <f t="shared" si="24"/>
        <v>Liberica</v>
      </c>
      <c r="O558" t="str">
        <f t="shared" si="26"/>
        <v>Medium</v>
      </c>
      <c r="P558" t="str">
        <f>_xlfn.XLOOKUP(Table1[[#This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 MATCH(orders!$D559,products!$A$1:$A$49,0),MATCH(orders!I$1,products!$A$1:$G$1,0))</f>
        <v>Exc</v>
      </c>
      <c r="J559" t="str">
        <f>INDEX(products!$A$1:$G$49, MATCH(orders!$D559,products!$A$1:$A$49,0),MATCH(orders!J$1,products!$A$1:$G$1,0))</f>
        <v>L</v>
      </c>
      <c r="K559" s="4">
        <f>INDEX(products!$A$1:$G$49, MATCH(orders!$D559,products!$A$1:$A$49,0),MATCH(orders!K$1,products!$A$1:$G$1,0))</f>
        <v>1</v>
      </c>
      <c r="L559" s="5">
        <f>INDEX(products!$A$1:$G$49, MATCH(orders!$D559,products!$A$1:$A$49,0),MATCH(orders!L$1,products!$A$1:$G$1,0))</f>
        <v>14.85</v>
      </c>
      <c r="M559" s="5">
        <f t="shared" si="25"/>
        <v>59.4</v>
      </c>
      <c r="N559" t="str">
        <f t="shared" si="24"/>
        <v>Excelsa</v>
      </c>
      <c r="O559" t="str">
        <f t="shared" si="26"/>
        <v>Light</v>
      </c>
      <c r="P559" t="str">
        <f>_xlfn.XLOOKUP(Table1[[#This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 MATCH(orders!$D560,products!$A$1:$A$49,0),MATCH(orders!I$1,products!$A$1:$G$1,0))</f>
        <v>Lib</v>
      </c>
      <c r="J560" t="str">
        <f>INDEX(products!$A$1:$G$49, MATCH(orders!$D560,products!$A$1:$A$49,0),MATCH(orders!J$1,products!$A$1:$G$1,0))</f>
        <v>D</v>
      </c>
      <c r="K560" s="4">
        <f>INDEX(products!$A$1:$G$49, MATCH(orders!$D560,products!$A$1:$A$49,0),MATCH(orders!K$1,products!$A$1:$G$1,0))</f>
        <v>0.2</v>
      </c>
      <c r="L560" s="5">
        <f>INDEX(products!$A$1:$G$49, MATCH(orders!$D560,products!$A$1:$A$49,0),MATCH(orders!L$1,products!$A$1:$G$1,0))</f>
        <v>3.8849999999999998</v>
      </c>
      <c r="M560" s="5">
        <f t="shared" si="25"/>
        <v>15.54</v>
      </c>
      <c r="N560" t="str">
        <f t="shared" si="24"/>
        <v>Liberica</v>
      </c>
      <c r="O560" t="str">
        <f t="shared" si="26"/>
        <v>Dark</v>
      </c>
      <c r="P560" t="str">
        <f>_xlfn.XLOOKUP(Table1[[#This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 MATCH(orders!$D561,products!$A$1:$A$49,0),MATCH(orders!I$1,products!$A$1:$G$1,0))</f>
        <v>Ara</v>
      </c>
      <c r="J561" t="str">
        <f>INDEX(products!$A$1:$G$49, MATCH(orders!$D561,products!$A$1:$A$49,0),MATCH(orders!J$1,products!$A$1:$G$1,0))</f>
        <v>L</v>
      </c>
      <c r="K561" s="4">
        <f>INDEX(products!$A$1:$G$49, MATCH(orders!$D561,products!$A$1:$A$49,0),MATCH(orders!K$1,products!$A$1:$G$1,0))</f>
        <v>1</v>
      </c>
      <c r="L561" s="5">
        <f>INDEX(products!$A$1:$G$49, MATCH(orders!$D561,products!$A$1:$A$49,0),MATCH(orders!L$1,products!$A$1:$G$1,0))</f>
        <v>12.95</v>
      </c>
      <c r="M561" s="5">
        <f t="shared" si="25"/>
        <v>38.849999999999994</v>
      </c>
      <c r="N561" t="str">
        <f t="shared" si="24"/>
        <v>Arabica</v>
      </c>
      <c r="O561" t="str">
        <f t="shared" si="26"/>
        <v>Light</v>
      </c>
      <c r="P561" t="str">
        <f>_xlfn.XLOOKUP(Table1[[#This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 MATCH(orders!$D562,products!$A$1:$A$49,0),MATCH(orders!I$1,products!$A$1:$G$1,0))</f>
        <v>Exc</v>
      </c>
      <c r="J562" t="str">
        <f>INDEX(products!$A$1:$G$49, MATCH(orders!$D562,products!$A$1:$A$49,0),MATCH(orders!J$1,products!$A$1:$G$1,0))</f>
        <v>M</v>
      </c>
      <c r="K562" s="4">
        <f>INDEX(products!$A$1:$G$49, MATCH(orders!$D562,products!$A$1:$A$49,0),MATCH(orders!K$1,products!$A$1:$G$1,0))</f>
        <v>2.5</v>
      </c>
      <c r="L562" s="5">
        <f>INDEX(products!$A$1:$G$49, MATCH(orders!$D562,products!$A$1:$A$49,0),MATCH(orders!L$1,products!$A$1:$G$1,0))</f>
        <v>31.624999999999996</v>
      </c>
      <c r="M562" s="5">
        <f t="shared" si="25"/>
        <v>189.74999999999997</v>
      </c>
      <c r="N562" t="str">
        <f t="shared" si="24"/>
        <v>Excelsa</v>
      </c>
      <c r="O562" t="str">
        <f t="shared" si="26"/>
        <v>Medium</v>
      </c>
      <c r="P562" t="str">
        <f>_xlfn.XLOOKUP(Table1[[#This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 MATCH(orders!$D563,products!$A$1:$A$49,0),MATCH(orders!I$1,products!$A$1:$G$1,0))</f>
        <v>Ara</v>
      </c>
      <c r="J563" t="str">
        <f>INDEX(products!$A$1:$G$49, MATCH(orders!$D563,products!$A$1:$A$49,0),MATCH(orders!J$1,products!$A$1:$G$1,0))</f>
        <v>D</v>
      </c>
      <c r="K563" s="4">
        <f>INDEX(products!$A$1:$G$49, MATCH(orders!$D563,products!$A$1:$A$49,0),MATCH(orders!K$1,products!$A$1:$G$1,0))</f>
        <v>0.2</v>
      </c>
      <c r="L563" s="5">
        <f>INDEX(products!$A$1:$G$49, MATCH(orders!$D563,products!$A$1:$A$49,0),MATCH(orders!L$1,products!$A$1:$G$1,0))</f>
        <v>2.9849999999999999</v>
      </c>
      <c r="M563" s="5">
        <f t="shared" si="25"/>
        <v>17.91</v>
      </c>
      <c r="N563" t="str">
        <f t="shared" si="24"/>
        <v>Arabica</v>
      </c>
      <c r="O563" t="str">
        <f t="shared" si="26"/>
        <v>Dark</v>
      </c>
      <c r="P563" t="str">
        <f>_xlfn.XLOOKUP(Table1[[#This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 MATCH(orders!$D564,products!$A$1:$A$49,0),MATCH(orders!I$1,products!$A$1:$G$1,0))</f>
        <v>Lib</v>
      </c>
      <c r="J564" t="str">
        <f>INDEX(products!$A$1:$G$49, MATCH(orders!$D564,products!$A$1:$A$49,0),MATCH(orders!J$1,products!$A$1:$G$1,0))</f>
        <v>L</v>
      </c>
      <c r="K564" s="4">
        <f>INDEX(products!$A$1:$G$49, MATCH(orders!$D564,products!$A$1:$A$49,0),MATCH(orders!K$1,products!$A$1:$G$1,0))</f>
        <v>0.2</v>
      </c>
      <c r="L564" s="5">
        <f>INDEX(products!$A$1:$G$49, MATCH(orders!$D564,products!$A$1:$A$49,0),MATCH(orders!L$1,products!$A$1:$G$1,0))</f>
        <v>4.7549999999999999</v>
      </c>
      <c r="M564" s="5">
        <f t="shared" si="25"/>
        <v>28.53</v>
      </c>
      <c r="N564" t="str">
        <f t="shared" si="24"/>
        <v>Liberica</v>
      </c>
      <c r="O564" t="str">
        <f t="shared" si="26"/>
        <v>Light</v>
      </c>
      <c r="P564" t="str">
        <f>_xlfn.XLOOKUP(Table1[[#This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 MATCH(orders!$D565,products!$A$1:$A$49,0),MATCH(orders!I$1,products!$A$1:$G$1,0))</f>
        <v>Exc</v>
      </c>
      <c r="J565" t="str">
        <f>INDEX(products!$A$1:$G$49, MATCH(orders!$D565,products!$A$1:$A$49,0),MATCH(orders!J$1,products!$A$1:$G$1,0))</f>
        <v>M</v>
      </c>
      <c r="K565" s="4">
        <f>INDEX(products!$A$1:$G$49, MATCH(orders!$D565,products!$A$1:$A$49,0),MATCH(orders!K$1,products!$A$1:$G$1,0))</f>
        <v>1</v>
      </c>
      <c r="L565" s="5">
        <f>INDEX(products!$A$1:$G$49, MATCH(orders!$D565,products!$A$1:$A$49,0),MATCH(orders!L$1,products!$A$1:$G$1,0))</f>
        <v>13.75</v>
      </c>
      <c r="M565" s="5">
        <f t="shared" si="25"/>
        <v>82.5</v>
      </c>
      <c r="N565" t="str">
        <f t="shared" si="24"/>
        <v>Excelsa</v>
      </c>
      <c r="O565" t="str">
        <f t="shared" si="26"/>
        <v>Medium</v>
      </c>
      <c r="P565" t="str">
        <f>_xlfn.XLOOKUP(Table1[[#This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 MATCH(orders!$D566,products!$A$1:$A$49,0),MATCH(orders!I$1,products!$A$1:$G$1,0))</f>
        <v>Rob</v>
      </c>
      <c r="J566" t="str">
        <f>INDEX(products!$A$1:$G$49, MATCH(orders!$D566,products!$A$1:$A$49,0),MATCH(orders!J$1,products!$A$1:$G$1,0))</f>
        <v>L</v>
      </c>
      <c r="K566" s="4">
        <f>INDEX(products!$A$1:$G$49, MATCH(orders!$D566,products!$A$1:$A$49,0),MATCH(orders!K$1,products!$A$1:$G$1,0))</f>
        <v>0.5</v>
      </c>
      <c r="L566" s="5">
        <f>INDEX(products!$A$1:$G$49, MATCH(orders!$D566,products!$A$1:$A$49,0),MATCH(orders!L$1,products!$A$1:$G$1,0))</f>
        <v>7.169999999999999</v>
      </c>
      <c r="M566" s="5">
        <f t="shared" si="25"/>
        <v>14.339999999999998</v>
      </c>
      <c r="N566" t="str">
        <f t="shared" si="24"/>
        <v>Robusta</v>
      </c>
      <c r="O566" t="str">
        <f t="shared" si="26"/>
        <v>Light</v>
      </c>
      <c r="P566" t="str">
        <f>_xlfn.XLOOKUP(Table1[[#This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 MATCH(orders!$D567,products!$A$1:$A$49,0),MATCH(orders!I$1,products!$A$1:$G$1,0))</f>
        <v>Rob</v>
      </c>
      <c r="J567" t="str">
        <f>INDEX(products!$A$1:$G$49, MATCH(orders!$D567,products!$A$1:$A$49,0),MATCH(orders!J$1,products!$A$1:$G$1,0))</f>
        <v>D</v>
      </c>
      <c r="K567" s="4">
        <f>INDEX(products!$A$1:$G$49, MATCH(orders!$D567,products!$A$1:$A$49,0),MATCH(orders!K$1,products!$A$1:$G$1,0))</f>
        <v>2.5</v>
      </c>
      <c r="L567" s="5">
        <f>INDEX(products!$A$1:$G$49, MATCH(orders!$D567,products!$A$1:$A$49,0),MATCH(orders!L$1,products!$A$1:$G$1,0))</f>
        <v>20.584999999999997</v>
      </c>
      <c r="M567" s="5">
        <f t="shared" si="25"/>
        <v>82.339999999999989</v>
      </c>
      <c r="N567" t="str">
        <f t="shared" si="24"/>
        <v>Robusta</v>
      </c>
      <c r="O567" t="str">
        <f t="shared" si="26"/>
        <v>Dark</v>
      </c>
      <c r="P567" t="str">
        <f>_xlfn.XLOOKUP(Table1[[#This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 MATCH(orders!$D568,products!$A$1:$A$49,0),MATCH(orders!I$1,products!$A$1:$G$1,0))</f>
        <v>Ara</v>
      </c>
      <c r="J568" t="str">
        <f>INDEX(products!$A$1:$G$49, MATCH(orders!$D568,products!$A$1:$A$49,0),MATCH(orders!J$1,products!$A$1:$G$1,0))</f>
        <v>M</v>
      </c>
      <c r="K568" s="4">
        <f>INDEX(products!$A$1:$G$49, MATCH(orders!$D568,products!$A$1:$A$49,0),MATCH(orders!K$1,products!$A$1:$G$1,0))</f>
        <v>0.2</v>
      </c>
      <c r="L568" s="5">
        <f>INDEX(products!$A$1:$G$49, MATCH(orders!$D568,products!$A$1:$A$49,0),MATCH(orders!L$1,products!$A$1:$G$1,0))</f>
        <v>3.375</v>
      </c>
      <c r="M568" s="5">
        <f t="shared" si="25"/>
        <v>20.25</v>
      </c>
      <c r="N568" t="str">
        <f t="shared" si="24"/>
        <v>Arabica</v>
      </c>
      <c r="O568" t="str">
        <f t="shared" si="26"/>
        <v>Medium</v>
      </c>
      <c r="P568" t="str">
        <f>_xlfn.XLOOKUP(Table1[[#This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 MATCH(orders!$D569,products!$A$1:$A$49,0),MATCH(orders!I$1,products!$A$1:$G$1,0))</f>
        <v>Rob</v>
      </c>
      <c r="J569" t="str">
        <f>INDEX(products!$A$1:$G$49, MATCH(orders!$D569,products!$A$1:$A$49,0),MATCH(orders!J$1,products!$A$1:$G$1,0))</f>
        <v>L</v>
      </c>
      <c r="K569" s="4">
        <f>INDEX(products!$A$1:$G$49, MATCH(orders!$D569,products!$A$1:$A$49,0),MATCH(orders!K$1,products!$A$1:$G$1,0))</f>
        <v>2.5</v>
      </c>
      <c r="L569" s="5">
        <f>INDEX(products!$A$1:$G$49, MATCH(orders!$D569,products!$A$1:$A$49,0),MATCH(orders!L$1,products!$A$1:$G$1,0))</f>
        <v>27.484999999999996</v>
      </c>
      <c r="M569" s="5">
        <f t="shared" si="25"/>
        <v>164.90999999999997</v>
      </c>
      <c r="N569" t="str">
        <f t="shared" si="24"/>
        <v>Robusta</v>
      </c>
      <c r="O569" t="str">
        <f t="shared" si="26"/>
        <v>Light</v>
      </c>
      <c r="P569" t="str">
        <f>_xlfn.XLOOKUP(Table1[[#This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 MATCH(orders!$D570,products!$A$1:$A$49,0),MATCH(orders!I$1,products!$A$1:$G$1,0))</f>
        <v>Lib</v>
      </c>
      <c r="J570" t="str">
        <f>INDEX(products!$A$1:$G$49, MATCH(orders!$D570,products!$A$1:$A$49,0),MATCH(orders!J$1,products!$A$1:$G$1,0))</f>
        <v>L</v>
      </c>
      <c r="K570" s="4">
        <f>INDEX(products!$A$1:$G$49, MATCH(orders!$D570,products!$A$1:$A$49,0),MATCH(orders!K$1,products!$A$1:$G$1,0))</f>
        <v>0.2</v>
      </c>
      <c r="L570" s="5">
        <f>INDEX(products!$A$1:$G$49, MATCH(orders!$D570,products!$A$1:$A$49,0),MATCH(orders!L$1,products!$A$1:$G$1,0))</f>
        <v>4.7549999999999999</v>
      </c>
      <c r="M570" s="5">
        <f t="shared" si="25"/>
        <v>19.02</v>
      </c>
      <c r="N570" t="str">
        <f t="shared" si="24"/>
        <v>Liberica</v>
      </c>
      <c r="O570" t="str">
        <f t="shared" si="26"/>
        <v>Light</v>
      </c>
      <c r="P570" t="str">
        <f>_xlfn.XLOOKUP(Table1[[#This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 MATCH(orders!$D571,products!$A$1:$A$49,0),MATCH(orders!I$1,products!$A$1:$G$1,0))</f>
        <v>Ara</v>
      </c>
      <c r="J571" t="str">
        <f>INDEX(products!$A$1:$G$49, MATCH(orders!$D571,products!$A$1:$A$49,0),MATCH(orders!J$1,products!$A$1:$G$1,0))</f>
        <v>D</v>
      </c>
      <c r="K571" s="4">
        <f>INDEX(products!$A$1:$G$49, MATCH(orders!$D571,products!$A$1:$A$49,0),MATCH(orders!K$1,products!$A$1:$G$1,0))</f>
        <v>2.5</v>
      </c>
      <c r="L571" s="5">
        <f>INDEX(products!$A$1:$G$49, MATCH(orders!$D571,products!$A$1:$A$49,0),MATCH(orders!L$1,products!$A$1:$G$1,0))</f>
        <v>22.884999999999998</v>
      </c>
      <c r="M571" s="5">
        <f t="shared" si="25"/>
        <v>137.31</v>
      </c>
      <c r="N571" t="str">
        <f t="shared" si="24"/>
        <v>Arabica</v>
      </c>
      <c r="O571" t="str">
        <f t="shared" si="26"/>
        <v>Dark</v>
      </c>
      <c r="P571" t="str">
        <f>_xlfn.XLOOKUP(Table1[[#This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 MATCH(orders!$D572,products!$A$1:$A$49,0),MATCH(orders!I$1,products!$A$1:$G$1,0))</f>
        <v>Ara</v>
      </c>
      <c r="J572" t="str">
        <f>INDEX(products!$A$1:$G$49, MATCH(orders!$D572,products!$A$1:$A$49,0),MATCH(orders!J$1,products!$A$1:$G$1,0))</f>
        <v>M</v>
      </c>
      <c r="K572" s="4">
        <f>INDEX(products!$A$1:$G$49, MATCH(orders!$D572,products!$A$1:$A$49,0),MATCH(orders!K$1,products!$A$1:$G$1,0))</f>
        <v>0.5</v>
      </c>
      <c r="L572" s="5">
        <f>INDEX(products!$A$1:$G$49, MATCH(orders!$D572,products!$A$1:$A$49,0),MATCH(orders!L$1,products!$A$1:$G$1,0))</f>
        <v>6.75</v>
      </c>
      <c r="M572" s="5">
        <f t="shared" si="25"/>
        <v>27</v>
      </c>
      <c r="N572" t="str">
        <f t="shared" si="24"/>
        <v>Arabica</v>
      </c>
      <c r="O572" t="str">
        <f t="shared" si="26"/>
        <v>Medium</v>
      </c>
      <c r="P572" t="str">
        <f>_xlfn.XLOOKUP(Table1[[#This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 MATCH(orders!$D573,products!$A$1:$A$49,0),MATCH(orders!I$1,products!$A$1:$G$1,0))</f>
        <v>Exc</v>
      </c>
      <c r="J573" t="str">
        <f>INDEX(products!$A$1:$G$49, MATCH(orders!$D573,products!$A$1:$A$49,0),MATCH(orders!J$1,products!$A$1:$G$1,0))</f>
        <v>L</v>
      </c>
      <c r="K573" s="4">
        <f>INDEX(products!$A$1:$G$49, MATCH(orders!$D573,products!$A$1:$A$49,0),MATCH(orders!K$1,products!$A$1:$G$1,0))</f>
        <v>0.5</v>
      </c>
      <c r="L573" s="5">
        <f>INDEX(products!$A$1:$G$49, MATCH(orders!$D573,products!$A$1:$A$49,0),MATCH(orders!L$1,products!$A$1:$G$1,0))</f>
        <v>8.91</v>
      </c>
      <c r="M573" s="5">
        <f t="shared" si="25"/>
        <v>35.64</v>
      </c>
      <c r="N573" t="str">
        <f t="shared" si="24"/>
        <v>Excelsa</v>
      </c>
      <c r="O573" t="str">
        <f t="shared" si="26"/>
        <v>Light</v>
      </c>
      <c r="P573" t="str">
        <f>_xlfn.XLOOKUP(Table1[[#This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 MATCH(orders!$D574,products!$A$1:$A$49,0),MATCH(orders!I$1,products!$A$1:$G$1,0))</f>
        <v>Ara</v>
      </c>
      <c r="J574" t="str">
        <f>INDEX(products!$A$1:$G$49, MATCH(orders!$D574,products!$A$1:$A$49,0),MATCH(orders!J$1,products!$A$1:$G$1,0))</f>
        <v>D</v>
      </c>
      <c r="K574" s="4">
        <f>INDEX(products!$A$1:$G$49, MATCH(orders!$D574,products!$A$1:$A$49,0),MATCH(orders!K$1,products!$A$1:$G$1,0))</f>
        <v>0.2</v>
      </c>
      <c r="L574" s="5">
        <f>INDEX(products!$A$1:$G$49, MATCH(orders!$D574,products!$A$1:$A$49,0),MATCH(orders!L$1,products!$A$1:$G$1,0))</f>
        <v>2.9849999999999999</v>
      </c>
      <c r="M574" s="5">
        <f t="shared" si="25"/>
        <v>5.97</v>
      </c>
      <c r="N574" t="str">
        <f t="shared" si="24"/>
        <v>Arabica</v>
      </c>
      <c r="O574" t="str">
        <f t="shared" si="26"/>
        <v>Dark</v>
      </c>
      <c r="P574" t="str">
        <f>_xlfn.XLOOKUP(Table1[[#This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 MATCH(orders!$D575,products!$A$1:$A$49,0),MATCH(orders!I$1,products!$A$1:$G$1,0))</f>
        <v>Ara</v>
      </c>
      <c r="J575" t="str">
        <f>INDEX(products!$A$1:$G$49, MATCH(orders!$D575,products!$A$1:$A$49,0),MATCH(orders!J$1,products!$A$1:$G$1,0))</f>
        <v>M</v>
      </c>
      <c r="K575" s="4">
        <f>INDEX(products!$A$1:$G$49, MATCH(orders!$D575,products!$A$1:$A$49,0),MATCH(orders!K$1,products!$A$1:$G$1,0))</f>
        <v>1</v>
      </c>
      <c r="L575" s="5">
        <f>INDEX(products!$A$1:$G$49, MATCH(orders!$D575,products!$A$1:$A$49,0),MATCH(orders!L$1,products!$A$1:$G$1,0))</f>
        <v>11.25</v>
      </c>
      <c r="M575" s="5">
        <f t="shared" si="25"/>
        <v>67.5</v>
      </c>
      <c r="N575" t="str">
        <f t="shared" si="24"/>
        <v>Arabica</v>
      </c>
      <c r="O575" t="str">
        <f t="shared" si="26"/>
        <v>Medium</v>
      </c>
      <c r="P575" t="str">
        <f>_xlfn.XLOOKUP(Table1[[#This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 MATCH(orders!$D576,products!$A$1:$A$49,0),MATCH(orders!I$1,products!$A$1:$G$1,0))</f>
        <v>Rob</v>
      </c>
      <c r="J576" t="str">
        <f>INDEX(products!$A$1:$G$49, MATCH(orders!$D576,products!$A$1:$A$49,0),MATCH(orders!J$1,products!$A$1:$G$1,0))</f>
        <v>L</v>
      </c>
      <c r="K576" s="4">
        <f>INDEX(products!$A$1:$G$49, MATCH(orders!$D576,products!$A$1:$A$49,0),MATCH(orders!K$1,products!$A$1:$G$1,0))</f>
        <v>0.2</v>
      </c>
      <c r="L576" s="5">
        <f>INDEX(products!$A$1:$G$49, MATCH(orders!$D576,products!$A$1:$A$49,0),MATCH(orders!L$1,products!$A$1:$G$1,0))</f>
        <v>3.5849999999999995</v>
      </c>
      <c r="M576" s="5">
        <f t="shared" si="25"/>
        <v>21.509999999999998</v>
      </c>
      <c r="N576" t="str">
        <f t="shared" si="24"/>
        <v>Robusta</v>
      </c>
      <c r="O576" t="str">
        <f t="shared" si="26"/>
        <v>Light</v>
      </c>
      <c r="P576" t="str">
        <f>_xlfn.XLOOKUP(Table1[[#This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 MATCH(orders!$D577,products!$A$1:$A$49,0),MATCH(orders!I$1,products!$A$1:$G$1,0))</f>
        <v>Lib</v>
      </c>
      <c r="J577" t="str">
        <f>INDEX(products!$A$1:$G$49, MATCH(orders!$D577,products!$A$1:$A$49,0),MATCH(orders!J$1,products!$A$1:$G$1,0))</f>
        <v>M</v>
      </c>
      <c r="K577" s="4">
        <f>INDEX(products!$A$1:$G$49, MATCH(orders!$D577,products!$A$1:$A$49,0),MATCH(orders!K$1,products!$A$1:$G$1,0))</f>
        <v>2.5</v>
      </c>
      <c r="L577" s="5">
        <f>INDEX(products!$A$1:$G$49, MATCH(orders!$D577,products!$A$1:$A$49,0),MATCH(orders!L$1,products!$A$1:$G$1,0))</f>
        <v>33.464999999999996</v>
      </c>
      <c r="M577" s="5">
        <f t="shared" si="25"/>
        <v>66.929999999999993</v>
      </c>
      <c r="N577" t="str">
        <f t="shared" si="24"/>
        <v>Liberica</v>
      </c>
      <c r="O577" t="str">
        <f t="shared" si="26"/>
        <v>Medium</v>
      </c>
      <c r="P577" t="str">
        <f>_xlfn.XLOOKUP(Table1[[#This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 MATCH(orders!$D578,products!$A$1:$A$49,0),MATCH(orders!I$1,products!$A$1:$G$1,0))</f>
        <v>Ara</v>
      </c>
      <c r="J578" t="str">
        <f>INDEX(products!$A$1:$G$49, MATCH(orders!$D578,products!$A$1:$A$49,0),MATCH(orders!J$1,products!$A$1:$G$1,0))</f>
        <v>D</v>
      </c>
      <c r="K578" s="4">
        <f>INDEX(products!$A$1:$G$49, MATCH(orders!$D578,products!$A$1:$A$49,0),MATCH(orders!K$1,products!$A$1:$G$1,0))</f>
        <v>0.2</v>
      </c>
      <c r="L578" s="5">
        <f>INDEX(products!$A$1:$G$49, MATCH(orders!$D578,products!$A$1:$A$49,0),MATCH(orders!L$1,products!$A$1:$G$1,0))</f>
        <v>2.9849999999999999</v>
      </c>
      <c r="M578" s="5">
        <f t="shared" si="25"/>
        <v>17.91</v>
      </c>
      <c r="N578" t="str">
        <f t="shared" ref="N578:N641" si="27">IF(I578="Rob","Robusta",IF(I578="Exc","Excelsa",IF(I578="Ara","Arabica",IF(I578="Lib","Liberica",""))))</f>
        <v>Arabica</v>
      </c>
      <c r="O578" t="str">
        <f t="shared" si="26"/>
        <v>Dark</v>
      </c>
      <c r="P578" t="str">
        <f>_xlfn.XLOOKUP(Table1[[#This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 MATCH(orders!$D579,products!$A$1:$A$49,0),MATCH(orders!I$1,products!$A$1:$G$1,0))</f>
        <v>Lib</v>
      </c>
      <c r="J579" t="str">
        <f>INDEX(products!$A$1:$G$49, MATCH(orders!$D579,products!$A$1:$A$49,0),MATCH(orders!J$1,products!$A$1:$G$1,0))</f>
        <v>M</v>
      </c>
      <c r="K579" s="4">
        <f>INDEX(products!$A$1:$G$49, MATCH(orders!$D579,products!$A$1:$A$49,0),MATCH(orders!K$1,products!$A$1:$G$1,0))</f>
        <v>1</v>
      </c>
      <c r="L579" s="5">
        <f>INDEX(products!$A$1:$G$49, MATCH(orders!$D579,products!$A$1:$A$49,0),MATCH(orders!L$1,products!$A$1:$G$1,0))</f>
        <v>14.55</v>
      </c>
      <c r="M579" s="5">
        <f t="shared" ref="M579:M642" si="28">L579*E579</f>
        <v>58.2</v>
      </c>
      <c r="N579" t="str">
        <f t="shared" si="27"/>
        <v>Liberica</v>
      </c>
      <c r="O579" t="str">
        <f t="shared" ref="O579:O642" si="29">IF(J579="M","Medium",IF(J579="L","Light",IF(J579="D","Dark","")))</f>
        <v>Medium</v>
      </c>
      <c r="P579" t="str">
        <f>_xlfn.XLOOKUP(Table1[[#This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 MATCH(orders!$D580,products!$A$1:$A$49,0),MATCH(orders!I$1,products!$A$1:$G$1,0))</f>
        <v>Exc</v>
      </c>
      <c r="J580" t="str">
        <f>INDEX(products!$A$1:$G$49, MATCH(orders!$D580,products!$A$1:$A$49,0),MATCH(orders!J$1,products!$A$1:$G$1,0))</f>
        <v>L</v>
      </c>
      <c r="K580" s="4">
        <f>INDEX(products!$A$1:$G$49, MATCH(orders!$D580,products!$A$1:$A$49,0),MATCH(orders!K$1,products!$A$1:$G$1,0))</f>
        <v>0.2</v>
      </c>
      <c r="L580" s="5">
        <f>INDEX(products!$A$1:$G$49, MATCH(orders!$D580,products!$A$1:$A$49,0),MATCH(orders!L$1,products!$A$1:$G$1,0))</f>
        <v>4.4550000000000001</v>
      </c>
      <c r="M580" s="5">
        <f t="shared" si="28"/>
        <v>13.365</v>
      </c>
      <c r="N580" t="str">
        <f t="shared" si="27"/>
        <v>Excelsa</v>
      </c>
      <c r="O580" t="str">
        <f t="shared" si="29"/>
        <v>Light</v>
      </c>
      <c r="P580" t="str">
        <f>_xlfn.XLOOKUP(Table1[[#This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 MATCH(orders!$D581,products!$A$1:$A$49,0),MATCH(orders!I$1,products!$A$1:$G$1,0))</f>
        <v>Ara</v>
      </c>
      <c r="J581" t="str">
        <f>INDEX(products!$A$1:$G$49, MATCH(orders!$D581,products!$A$1:$A$49,0),MATCH(orders!J$1,products!$A$1:$G$1,0))</f>
        <v>M</v>
      </c>
      <c r="K581" s="4">
        <f>INDEX(products!$A$1:$G$49, MATCH(orders!$D581,products!$A$1:$A$49,0),MATCH(orders!K$1,products!$A$1:$G$1,0))</f>
        <v>0.5</v>
      </c>
      <c r="L581" s="5">
        <f>INDEX(products!$A$1:$G$49, MATCH(orders!$D581,products!$A$1:$A$49,0),MATCH(orders!L$1,products!$A$1:$G$1,0))</f>
        <v>6.75</v>
      </c>
      <c r="M581" s="5">
        <f t="shared" si="28"/>
        <v>33.75</v>
      </c>
      <c r="N581" t="str">
        <f t="shared" si="27"/>
        <v>Arabica</v>
      </c>
      <c r="O581" t="str">
        <f t="shared" si="29"/>
        <v>Medium</v>
      </c>
      <c r="P581" t="str">
        <f>_xlfn.XLOOKUP(Table1[[#This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 MATCH(orders!$D582,products!$A$1:$A$49,0),MATCH(orders!I$1,products!$A$1:$G$1,0))</f>
        <v>Exc</v>
      </c>
      <c r="J582" t="str">
        <f>INDEX(products!$A$1:$G$49, MATCH(orders!$D582,products!$A$1:$A$49,0),MATCH(orders!J$1,products!$A$1:$G$1,0))</f>
        <v>L</v>
      </c>
      <c r="K582" s="4">
        <f>INDEX(products!$A$1:$G$49, MATCH(orders!$D582,products!$A$1:$A$49,0),MATCH(orders!K$1,products!$A$1:$G$1,0))</f>
        <v>1</v>
      </c>
      <c r="L582" s="5">
        <f>INDEX(products!$A$1:$G$49, MATCH(orders!$D582,products!$A$1:$A$49,0),MATCH(orders!L$1,products!$A$1:$G$1,0))</f>
        <v>14.85</v>
      </c>
      <c r="M582" s="5">
        <f t="shared" si="28"/>
        <v>44.55</v>
      </c>
      <c r="N582" t="str">
        <f t="shared" si="27"/>
        <v>Excelsa</v>
      </c>
      <c r="O582" t="str">
        <f t="shared" si="29"/>
        <v>Light</v>
      </c>
      <c r="P582" t="str">
        <f>_xlfn.XLOOKUP(Table1[[#This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 MATCH(orders!$D583,products!$A$1:$A$49,0),MATCH(orders!I$1,products!$A$1:$G$1,0))</f>
        <v>Exc</v>
      </c>
      <c r="J583" t="str">
        <f>INDEX(products!$A$1:$G$49, MATCH(orders!$D583,products!$A$1:$A$49,0),MATCH(orders!J$1,products!$A$1:$G$1,0))</f>
        <v>L</v>
      </c>
      <c r="K583" s="4">
        <f>INDEX(products!$A$1:$G$49, MATCH(orders!$D583,products!$A$1:$A$49,0),MATCH(orders!K$1,products!$A$1:$G$1,0))</f>
        <v>0.5</v>
      </c>
      <c r="L583" s="5">
        <f>INDEX(products!$A$1:$G$49, MATCH(orders!$D583,products!$A$1:$A$49,0),MATCH(orders!L$1,products!$A$1:$G$1,0))</f>
        <v>8.91</v>
      </c>
      <c r="M583" s="5">
        <f t="shared" si="28"/>
        <v>44.55</v>
      </c>
      <c r="N583" t="str">
        <f t="shared" si="27"/>
        <v>Excelsa</v>
      </c>
      <c r="O583" t="str">
        <f t="shared" si="29"/>
        <v>Light</v>
      </c>
      <c r="P583" t="str">
        <f>_xlfn.XLOOKUP(Table1[[#This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 MATCH(orders!$D584,products!$A$1:$A$49,0),MATCH(orders!I$1,products!$A$1:$G$1,0))</f>
        <v>Exc</v>
      </c>
      <c r="J584" t="str">
        <f>INDEX(products!$A$1:$G$49, MATCH(orders!$D584,products!$A$1:$A$49,0),MATCH(orders!J$1,products!$A$1:$G$1,0))</f>
        <v>D</v>
      </c>
      <c r="K584" s="4">
        <f>INDEX(products!$A$1:$G$49, MATCH(orders!$D584,products!$A$1:$A$49,0),MATCH(orders!K$1,products!$A$1:$G$1,0))</f>
        <v>1</v>
      </c>
      <c r="L584" s="5">
        <f>INDEX(products!$A$1:$G$49, MATCH(orders!$D584,products!$A$1:$A$49,0),MATCH(orders!L$1,products!$A$1:$G$1,0))</f>
        <v>12.15</v>
      </c>
      <c r="M584" s="5">
        <f t="shared" si="28"/>
        <v>60.75</v>
      </c>
      <c r="N584" t="str">
        <f t="shared" si="27"/>
        <v>Excelsa</v>
      </c>
      <c r="O584" t="str">
        <f t="shared" si="29"/>
        <v>Dark</v>
      </c>
      <c r="P584" t="str">
        <f>_xlfn.XLOOKUP(Table1[[#This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 MATCH(orders!$D585,products!$A$1:$A$49,0),MATCH(orders!I$1,products!$A$1:$G$1,0))</f>
        <v>Rob</v>
      </c>
      <c r="J585" t="str">
        <f>INDEX(products!$A$1:$G$49, MATCH(orders!$D585,products!$A$1:$A$49,0),MATCH(orders!J$1,products!$A$1:$G$1,0))</f>
        <v>L</v>
      </c>
      <c r="K585" s="4">
        <f>INDEX(products!$A$1:$G$49, MATCH(orders!$D585,products!$A$1:$A$49,0),MATCH(orders!K$1,products!$A$1:$G$1,0))</f>
        <v>0.2</v>
      </c>
      <c r="L585" s="5">
        <f>INDEX(products!$A$1:$G$49, MATCH(orders!$D585,products!$A$1:$A$49,0),MATCH(orders!L$1,products!$A$1:$G$1,0))</f>
        <v>3.5849999999999995</v>
      </c>
      <c r="M585" s="5">
        <f t="shared" si="28"/>
        <v>3.5849999999999995</v>
      </c>
      <c r="N585" t="str">
        <f t="shared" si="27"/>
        <v>Robusta</v>
      </c>
      <c r="O585" t="str">
        <f t="shared" si="29"/>
        <v>Light</v>
      </c>
      <c r="P585" t="str">
        <f>_xlfn.XLOOKUP(Table1[[#This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 MATCH(orders!$D586,products!$A$1:$A$49,0),MATCH(orders!I$1,products!$A$1:$G$1,0))</f>
        <v>Rob</v>
      </c>
      <c r="J586" t="str">
        <f>INDEX(products!$A$1:$G$49, MATCH(orders!$D586,products!$A$1:$A$49,0),MATCH(orders!J$1,products!$A$1:$G$1,0))</f>
        <v>L</v>
      </c>
      <c r="K586" s="4">
        <f>INDEX(products!$A$1:$G$49, MATCH(orders!$D586,products!$A$1:$A$49,0),MATCH(orders!K$1,products!$A$1:$G$1,0))</f>
        <v>0.2</v>
      </c>
      <c r="L586" s="5">
        <f>INDEX(products!$A$1:$G$49, MATCH(orders!$D586,products!$A$1:$A$49,0),MATCH(orders!L$1,products!$A$1:$G$1,0))</f>
        <v>3.5849999999999995</v>
      </c>
      <c r="M586" s="5">
        <f t="shared" si="28"/>
        <v>21.509999999999998</v>
      </c>
      <c r="N586" t="str">
        <f t="shared" si="27"/>
        <v>Robusta</v>
      </c>
      <c r="O586" t="str">
        <f t="shared" si="29"/>
        <v>Light</v>
      </c>
      <c r="P586" t="str">
        <f>_xlfn.XLOOKUP(Table1[[#This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 MATCH(orders!$D587,products!$A$1:$A$49,0),MATCH(orders!I$1,products!$A$1:$G$1,0))</f>
        <v>Exc</v>
      </c>
      <c r="J587" t="str">
        <f>INDEX(products!$A$1:$G$49, MATCH(orders!$D587,products!$A$1:$A$49,0),MATCH(orders!J$1,products!$A$1:$G$1,0))</f>
        <v>M</v>
      </c>
      <c r="K587" s="4">
        <f>INDEX(products!$A$1:$G$49, MATCH(orders!$D587,products!$A$1:$A$49,0),MATCH(orders!K$1,products!$A$1:$G$1,0))</f>
        <v>0.5</v>
      </c>
      <c r="L587" s="5">
        <f>INDEX(products!$A$1:$G$49, MATCH(orders!$D587,products!$A$1:$A$49,0),MATCH(orders!L$1,products!$A$1:$G$1,0))</f>
        <v>8.25</v>
      </c>
      <c r="M587" s="5">
        <f t="shared" si="28"/>
        <v>16.5</v>
      </c>
      <c r="N587" t="str">
        <f t="shared" si="27"/>
        <v>Excelsa</v>
      </c>
      <c r="O587" t="str">
        <f t="shared" si="29"/>
        <v>Medium</v>
      </c>
      <c r="P587" t="str">
        <f>_xlfn.XLOOKUP(Table1[[#This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 MATCH(orders!$D588,products!$A$1:$A$49,0),MATCH(orders!I$1,products!$A$1:$G$1,0))</f>
        <v>Rob</v>
      </c>
      <c r="J588" t="str">
        <f>INDEX(products!$A$1:$G$49, MATCH(orders!$D588,products!$A$1:$A$49,0),MATCH(orders!J$1,products!$A$1:$G$1,0))</f>
        <v>L</v>
      </c>
      <c r="K588" s="4">
        <f>INDEX(products!$A$1:$G$49, MATCH(orders!$D588,products!$A$1:$A$49,0),MATCH(orders!K$1,products!$A$1:$G$1,0))</f>
        <v>2.5</v>
      </c>
      <c r="L588" s="5">
        <f>INDEX(products!$A$1:$G$49, MATCH(orders!$D588,products!$A$1:$A$49,0),MATCH(orders!L$1,products!$A$1:$G$1,0))</f>
        <v>27.484999999999996</v>
      </c>
      <c r="M588" s="5">
        <f t="shared" si="28"/>
        <v>82.454999999999984</v>
      </c>
      <c r="N588" t="str">
        <f t="shared" si="27"/>
        <v>Robusta</v>
      </c>
      <c r="O588" t="str">
        <f t="shared" si="29"/>
        <v>Light</v>
      </c>
      <c r="P588" t="str">
        <f>_xlfn.XLOOKUP(Table1[[#This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 MATCH(orders!$D589,products!$A$1:$A$49,0),MATCH(orders!I$1,products!$A$1:$G$1,0))</f>
        <v>Lib</v>
      </c>
      <c r="J589" t="str">
        <f>INDEX(products!$A$1:$G$49, MATCH(orders!$D589,products!$A$1:$A$49,0),MATCH(orders!J$1,products!$A$1:$G$1,0))</f>
        <v>D</v>
      </c>
      <c r="K589" s="4">
        <f>INDEX(products!$A$1:$G$49, MATCH(orders!$D589,products!$A$1:$A$49,0),MATCH(orders!K$1,products!$A$1:$G$1,0))</f>
        <v>0.5</v>
      </c>
      <c r="L589" s="5">
        <f>INDEX(products!$A$1:$G$49, MATCH(orders!$D589,products!$A$1:$A$49,0),MATCH(orders!L$1,products!$A$1:$G$1,0))</f>
        <v>7.77</v>
      </c>
      <c r="M589" s="5">
        <f t="shared" si="28"/>
        <v>7.77</v>
      </c>
      <c r="N589" t="str">
        <f t="shared" si="27"/>
        <v>Liberica</v>
      </c>
      <c r="O589" t="str">
        <f t="shared" si="29"/>
        <v>Dark</v>
      </c>
      <c r="P589" t="str">
        <f>_xlfn.XLOOKUP(Table1[[#This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 MATCH(orders!$D590,products!$A$1:$A$49,0),MATCH(orders!I$1,products!$A$1:$G$1,0))</f>
        <v>Rob</v>
      </c>
      <c r="J590" t="str">
        <f>INDEX(products!$A$1:$G$49, MATCH(orders!$D590,products!$A$1:$A$49,0),MATCH(orders!J$1,products!$A$1:$G$1,0))</f>
        <v>M</v>
      </c>
      <c r="K590" s="4">
        <f>INDEX(products!$A$1:$G$49, MATCH(orders!$D590,products!$A$1:$A$49,0),MATCH(orders!K$1,products!$A$1:$G$1,0))</f>
        <v>0.5</v>
      </c>
      <c r="L590" s="5">
        <f>INDEX(products!$A$1:$G$49, MATCH(orders!$D590,products!$A$1:$A$49,0),MATCH(orders!L$1,products!$A$1:$G$1,0))</f>
        <v>5.97</v>
      </c>
      <c r="M590" s="5">
        <f t="shared" si="28"/>
        <v>11.94</v>
      </c>
      <c r="N590" t="str">
        <f t="shared" si="27"/>
        <v>Robusta</v>
      </c>
      <c r="O590" t="str">
        <f t="shared" si="29"/>
        <v>Medium</v>
      </c>
      <c r="P590" t="str">
        <f>_xlfn.XLOOKUP(Table1[[#This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 MATCH(orders!$D591,products!$A$1:$A$49,0),MATCH(orders!I$1,products!$A$1:$G$1,0))</f>
        <v>Exc</v>
      </c>
      <c r="J591" t="str">
        <f>INDEX(products!$A$1:$G$49, MATCH(orders!$D591,products!$A$1:$A$49,0),MATCH(orders!J$1,products!$A$1:$G$1,0))</f>
        <v>L</v>
      </c>
      <c r="K591" s="4">
        <f>INDEX(products!$A$1:$G$49, MATCH(orders!$D591,products!$A$1:$A$49,0),MATCH(orders!K$1,products!$A$1:$G$1,0))</f>
        <v>2.5</v>
      </c>
      <c r="L591" s="5">
        <f>INDEX(products!$A$1:$G$49, MATCH(orders!$D591,products!$A$1:$A$49,0),MATCH(orders!L$1,products!$A$1:$G$1,0))</f>
        <v>34.154999999999994</v>
      </c>
      <c r="M591" s="5">
        <f t="shared" si="28"/>
        <v>204.92999999999995</v>
      </c>
      <c r="N591" t="str">
        <f t="shared" si="27"/>
        <v>Excelsa</v>
      </c>
      <c r="O591" t="str">
        <f t="shared" si="29"/>
        <v>Light</v>
      </c>
      <c r="P591" t="str">
        <f>_xlfn.XLOOKUP(Table1[[#This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 MATCH(orders!$D592,products!$A$1:$A$49,0),MATCH(orders!I$1,products!$A$1:$G$1,0))</f>
        <v>Exc</v>
      </c>
      <c r="J592" t="str">
        <f>INDEX(products!$A$1:$G$49, MATCH(orders!$D592,products!$A$1:$A$49,0),MATCH(orders!J$1,products!$A$1:$G$1,0))</f>
        <v>M</v>
      </c>
      <c r="K592" s="4">
        <f>INDEX(products!$A$1:$G$49, MATCH(orders!$D592,products!$A$1:$A$49,0),MATCH(orders!K$1,products!$A$1:$G$1,0))</f>
        <v>2.5</v>
      </c>
      <c r="L592" s="5">
        <f>INDEX(products!$A$1:$G$49, MATCH(orders!$D592,products!$A$1:$A$49,0),MATCH(orders!L$1,products!$A$1:$G$1,0))</f>
        <v>31.624999999999996</v>
      </c>
      <c r="M592" s="5">
        <f t="shared" si="28"/>
        <v>63.249999999999993</v>
      </c>
      <c r="N592" t="str">
        <f t="shared" si="27"/>
        <v>Excelsa</v>
      </c>
      <c r="O592" t="str">
        <f t="shared" si="29"/>
        <v>Medium</v>
      </c>
      <c r="P592" t="str">
        <f>_xlfn.XLOOKUP(Table1[[#This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 MATCH(orders!$D593,products!$A$1:$A$49,0),MATCH(orders!I$1,products!$A$1:$G$1,0))</f>
        <v>Rob</v>
      </c>
      <c r="J593" t="str">
        <f>INDEX(products!$A$1:$G$49, MATCH(orders!$D593,products!$A$1:$A$49,0),MATCH(orders!J$1,products!$A$1:$G$1,0))</f>
        <v>D</v>
      </c>
      <c r="K593" s="4">
        <f>INDEX(products!$A$1:$G$49, MATCH(orders!$D593,products!$A$1:$A$49,0),MATCH(orders!K$1,products!$A$1:$G$1,0))</f>
        <v>0.2</v>
      </c>
      <c r="L593" s="5">
        <f>INDEX(products!$A$1:$G$49, MATCH(orders!$D593,products!$A$1:$A$49,0),MATCH(orders!L$1,products!$A$1:$G$1,0))</f>
        <v>2.6849999999999996</v>
      </c>
      <c r="M593" s="5">
        <f t="shared" si="28"/>
        <v>8.0549999999999997</v>
      </c>
      <c r="N593" t="str">
        <f t="shared" si="27"/>
        <v>Robusta</v>
      </c>
      <c r="O593" t="str">
        <f t="shared" si="29"/>
        <v>Dark</v>
      </c>
      <c r="P593" t="str">
        <f>_xlfn.XLOOKUP(Table1[[#This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 MATCH(orders!$D594,products!$A$1:$A$49,0),MATCH(orders!I$1,products!$A$1:$G$1,0))</f>
        <v>Ara</v>
      </c>
      <c r="J594" t="str">
        <f>INDEX(products!$A$1:$G$49, MATCH(orders!$D594,products!$A$1:$A$49,0),MATCH(orders!J$1,products!$A$1:$G$1,0))</f>
        <v>M</v>
      </c>
      <c r="K594" s="4">
        <f>INDEX(products!$A$1:$G$49, MATCH(orders!$D594,products!$A$1:$A$49,0),MATCH(orders!K$1,products!$A$1:$G$1,0))</f>
        <v>2.5</v>
      </c>
      <c r="L594" s="5">
        <f>INDEX(products!$A$1:$G$49, MATCH(orders!$D594,products!$A$1:$A$49,0),MATCH(orders!L$1,products!$A$1:$G$1,0))</f>
        <v>25.874999999999996</v>
      </c>
      <c r="M594" s="5">
        <f t="shared" si="28"/>
        <v>51.749999999999993</v>
      </c>
      <c r="N594" t="str">
        <f t="shared" si="27"/>
        <v>Arabica</v>
      </c>
      <c r="O594" t="str">
        <f t="shared" si="29"/>
        <v>Medium</v>
      </c>
      <c r="P594" t="str">
        <f>_xlfn.XLOOKUP(Table1[[#This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 MATCH(orders!$D595,products!$A$1:$A$49,0),MATCH(orders!I$1,products!$A$1:$G$1,0))</f>
        <v>Exc</v>
      </c>
      <c r="J595" t="str">
        <f>INDEX(products!$A$1:$G$49, MATCH(orders!$D595,products!$A$1:$A$49,0),MATCH(orders!J$1,products!$A$1:$G$1,0))</f>
        <v>D</v>
      </c>
      <c r="K595" s="4">
        <f>INDEX(products!$A$1:$G$49, MATCH(orders!$D595,products!$A$1:$A$49,0),MATCH(orders!K$1,products!$A$1:$G$1,0))</f>
        <v>2.5</v>
      </c>
      <c r="L595" s="5">
        <f>INDEX(products!$A$1:$G$49, MATCH(orders!$D595,products!$A$1:$A$49,0),MATCH(orders!L$1,products!$A$1:$G$1,0))</f>
        <v>27.945</v>
      </c>
      <c r="M595" s="5">
        <f t="shared" si="28"/>
        <v>27.945</v>
      </c>
      <c r="N595" t="str">
        <f t="shared" si="27"/>
        <v>Excelsa</v>
      </c>
      <c r="O595" t="str">
        <f t="shared" si="29"/>
        <v>Dark</v>
      </c>
      <c r="P595" t="str">
        <f>_xlfn.XLOOKUP(Table1[[#This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 MATCH(orders!$D596,products!$A$1:$A$49,0),MATCH(orders!I$1,products!$A$1:$G$1,0))</f>
        <v>Ara</v>
      </c>
      <c r="J596" t="str">
        <f>INDEX(products!$A$1:$G$49, MATCH(orders!$D596,products!$A$1:$A$49,0),MATCH(orders!J$1,products!$A$1:$G$1,0))</f>
        <v>L</v>
      </c>
      <c r="K596" s="4">
        <f>INDEX(products!$A$1:$G$49, MATCH(orders!$D596,products!$A$1:$A$49,0),MATCH(orders!K$1,products!$A$1:$G$1,0))</f>
        <v>2.5</v>
      </c>
      <c r="L596" s="5">
        <f>INDEX(products!$A$1:$G$49, MATCH(orders!$D596,products!$A$1:$A$49,0),MATCH(orders!L$1,products!$A$1:$G$1,0))</f>
        <v>29.784999999999997</v>
      </c>
      <c r="M596" s="5">
        <f t="shared" si="28"/>
        <v>59.569999999999993</v>
      </c>
      <c r="N596" t="str">
        <f t="shared" si="27"/>
        <v>Arabica</v>
      </c>
      <c r="O596" t="str">
        <f t="shared" si="29"/>
        <v>Light</v>
      </c>
      <c r="P596" t="str">
        <f>_xlfn.XLOOKUP(Table1[[#This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 MATCH(orders!$D597,products!$A$1:$A$49,0),MATCH(orders!I$1,products!$A$1:$G$1,0))</f>
        <v>Exc</v>
      </c>
      <c r="J597" t="str">
        <f>INDEX(products!$A$1:$G$49, MATCH(orders!$D597,products!$A$1:$A$49,0),MATCH(orders!J$1,products!$A$1:$G$1,0))</f>
        <v>L</v>
      </c>
      <c r="K597" s="4">
        <f>INDEX(products!$A$1:$G$49, MATCH(orders!$D597,products!$A$1:$A$49,0),MATCH(orders!K$1,products!$A$1:$G$1,0))</f>
        <v>1</v>
      </c>
      <c r="L597" s="5">
        <f>INDEX(products!$A$1:$G$49, MATCH(orders!$D597,products!$A$1:$A$49,0),MATCH(orders!L$1,products!$A$1:$G$1,0))</f>
        <v>14.85</v>
      </c>
      <c r="M597" s="5">
        <f t="shared" si="28"/>
        <v>14.85</v>
      </c>
      <c r="N597" t="str">
        <f t="shared" si="27"/>
        <v>Excelsa</v>
      </c>
      <c r="O597" t="str">
        <f t="shared" si="29"/>
        <v>Light</v>
      </c>
      <c r="P597" t="str">
        <f>_xlfn.XLOOKUP(Table1[[#This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 MATCH(orders!$D598,products!$A$1:$A$49,0),MATCH(orders!I$1,products!$A$1:$G$1,0))</f>
        <v>Ara</v>
      </c>
      <c r="J598" t="str">
        <f>INDEX(products!$A$1:$G$49, MATCH(orders!$D598,products!$A$1:$A$49,0),MATCH(orders!J$1,products!$A$1:$G$1,0))</f>
        <v>M</v>
      </c>
      <c r="K598" s="4">
        <f>INDEX(products!$A$1:$G$49, MATCH(orders!$D598,products!$A$1:$A$49,0),MATCH(orders!K$1,products!$A$1:$G$1,0))</f>
        <v>0.5</v>
      </c>
      <c r="L598" s="5">
        <f>INDEX(products!$A$1:$G$49, MATCH(orders!$D598,products!$A$1:$A$49,0),MATCH(orders!L$1,products!$A$1:$G$1,0))</f>
        <v>6.75</v>
      </c>
      <c r="M598" s="5">
        <f t="shared" si="28"/>
        <v>33.75</v>
      </c>
      <c r="N598" t="str">
        <f t="shared" si="27"/>
        <v>Arabica</v>
      </c>
      <c r="O598" t="str">
        <f t="shared" si="29"/>
        <v>Medium</v>
      </c>
      <c r="P598" t="str">
        <f>_xlfn.XLOOKUP(Table1[[#This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 MATCH(orders!$D599,products!$A$1:$A$49,0),MATCH(orders!I$1,products!$A$1:$G$1,0))</f>
        <v>Lib</v>
      </c>
      <c r="J599" t="str">
        <f>INDEX(products!$A$1:$G$49, MATCH(orders!$D599,products!$A$1:$A$49,0),MATCH(orders!J$1,products!$A$1:$G$1,0))</f>
        <v>L</v>
      </c>
      <c r="K599" s="4">
        <f>INDEX(products!$A$1:$G$49, MATCH(orders!$D599,products!$A$1:$A$49,0),MATCH(orders!K$1,products!$A$1:$G$1,0))</f>
        <v>2.5</v>
      </c>
      <c r="L599" s="5">
        <f>INDEX(products!$A$1:$G$49, MATCH(orders!$D599,products!$A$1:$A$49,0),MATCH(orders!L$1,products!$A$1:$G$1,0))</f>
        <v>36.454999999999998</v>
      </c>
      <c r="M599" s="5">
        <f t="shared" si="28"/>
        <v>145.82</v>
      </c>
      <c r="N599" t="str">
        <f t="shared" si="27"/>
        <v>Liberica</v>
      </c>
      <c r="O599" t="str">
        <f t="shared" si="29"/>
        <v>Light</v>
      </c>
      <c r="P599" t="str">
        <f>_xlfn.XLOOKUP(Table1[[#This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 MATCH(orders!$D600,products!$A$1:$A$49,0),MATCH(orders!I$1,products!$A$1:$G$1,0))</f>
        <v>Rob</v>
      </c>
      <c r="J600" t="str">
        <f>INDEX(products!$A$1:$G$49, MATCH(orders!$D600,products!$A$1:$A$49,0),MATCH(orders!J$1,products!$A$1:$G$1,0))</f>
        <v>M</v>
      </c>
      <c r="K600" s="4">
        <f>INDEX(products!$A$1:$G$49, MATCH(orders!$D600,products!$A$1:$A$49,0),MATCH(orders!K$1,products!$A$1:$G$1,0))</f>
        <v>0.2</v>
      </c>
      <c r="L600" s="5">
        <f>INDEX(products!$A$1:$G$49, MATCH(orders!$D600,products!$A$1:$A$49,0),MATCH(orders!L$1,products!$A$1:$G$1,0))</f>
        <v>2.9849999999999999</v>
      </c>
      <c r="M600" s="5">
        <f t="shared" si="28"/>
        <v>11.94</v>
      </c>
      <c r="N600" t="str">
        <f t="shared" si="27"/>
        <v>Robusta</v>
      </c>
      <c r="O600" t="str">
        <f t="shared" si="29"/>
        <v>Medium</v>
      </c>
      <c r="P600" t="str">
        <f>_xlfn.XLOOKUP(Table1[[#This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 MATCH(orders!$D601,products!$A$1:$A$49,0),MATCH(orders!I$1,products!$A$1:$G$1,0))</f>
        <v>Ara</v>
      </c>
      <c r="J601" t="str">
        <f>INDEX(products!$A$1:$G$49, MATCH(orders!$D601,products!$A$1:$A$49,0),MATCH(orders!J$1,products!$A$1:$G$1,0))</f>
        <v>D</v>
      </c>
      <c r="K601" s="4">
        <f>INDEX(products!$A$1:$G$49, MATCH(orders!$D601,products!$A$1:$A$49,0),MATCH(orders!K$1,products!$A$1:$G$1,0))</f>
        <v>0.2</v>
      </c>
      <c r="L601" s="5">
        <f>INDEX(products!$A$1:$G$49, MATCH(orders!$D601,products!$A$1:$A$49,0),MATCH(orders!L$1,products!$A$1:$G$1,0))</f>
        <v>2.9849999999999999</v>
      </c>
      <c r="M601" s="5">
        <f t="shared" si="28"/>
        <v>11.94</v>
      </c>
      <c r="N601" t="str">
        <f t="shared" si="27"/>
        <v>Arabica</v>
      </c>
      <c r="O601" t="str">
        <f t="shared" si="29"/>
        <v>Dark</v>
      </c>
      <c r="P601" t="str">
        <f>_xlfn.XLOOKUP(Table1[[#This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 MATCH(orders!$D602,products!$A$1:$A$49,0),MATCH(orders!I$1,products!$A$1:$G$1,0))</f>
        <v>Lib</v>
      </c>
      <c r="J602" t="str">
        <f>INDEX(products!$A$1:$G$49, MATCH(orders!$D602,products!$A$1:$A$49,0),MATCH(orders!J$1,products!$A$1:$G$1,0))</f>
        <v>D</v>
      </c>
      <c r="K602" s="4">
        <f>INDEX(products!$A$1:$G$49, MATCH(orders!$D602,products!$A$1:$A$49,0),MATCH(orders!K$1,products!$A$1:$G$1,0))</f>
        <v>0.5</v>
      </c>
      <c r="L602" s="5">
        <f>INDEX(products!$A$1:$G$49, MATCH(orders!$D602,products!$A$1:$A$49,0),MATCH(orders!L$1,products!$A$1:$G$1,0))</f>
        <v>7.77</v>
      </c>
      <c r="M602" s="5">
        <f t="shared" si="28"/>
        <v>7.77</v>
      </c>
      <c r="N602" t="str">
        <f t="shared" si="27"/>
        <v>Liberica</v>
      </c>
      <c r="O602" t="str">
        <f t="shared" si="29"/>
        <v>Dark</v>
      </c>
      <c r="P602" t="str">
        <f>_xlfn.XLOOKUP(Table1[[#This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 MATCH(orders!$D603,products!$A$1:$A$49,0),MATCH(orders!I$1,products!$A$1:$G$1,0))</f>
        <v>Rob</v>
      </c>
      <c r="J603" t="str">
        <f>INDEX(products!$A$1:$G$49, MATCH(orders!$D603,products!$A$1:$A$49,0),MATCH(orders!J$1,products!$A$1:$G$1,0))</f>
        <v>L</v>
      </c>
      <c r="K603" s="4">
        <f>INDEX(products!$A$1:$G$49, MATCH(orders!$D603,products!$A$1:$A$49,0),MATCH(orders!K$1,products!$A$1:$G$1,0))</f>
        <v>2.5</v>
      </c>
      <c r="L603" s="5">
        <f>INDEX(products!$A$1:$G$49, MATCH(orders!$D603,products!$A$1:$A$49,0),MATCH(orders!L$1,products!$A$1:$G$1,0))</f>
        <v>27.484999999999996</v>
      </c>
      <c r="M603" s="5">
        <f t="shared" si="28"/>
        <v>109.93999999999998</v>
      </c>
      <c r="N603" t="str">
        <f t="shared" si="27"/>
        <v>Robusta</v>
      </c>
      <c r="O603" t="str">
        <f t="shared" si="29"/>
        <v>Light</v>
      </c>
      <c r="P603" t="str">
        <f>_xlfn.XLOOKUP(Table1[[#This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 MATCH(orders!$D604,products!$A$1:$A$49,0),MATCH(orders!I$1,products!$A$1:$G$1,0))</f>
        <v>Exc</v>
      </c>
      <c r="J604" t="str">
        <f>INDEX(products!$A$1:$G$49, MATCH(orders!$D604,products!$A$1:$A$49,0),MATCH(orders!J$1,products!$A$1:$G$1,0))</f>
        <v>L</v>
      </c>
      <c r="K604" s="4">
        <f>INDEX(products!$A$1:$G$49, MATCH(orders!$D604,products!$A$1:$A$49,0),MATCH(orders!K$1,products!$A$1:$G$1,0))</f>
        <v>0.2</v>
      </c>
      <c r="L604" s="5">
        <f>INDEX(products!$A$1:$G$49, MATCH(orders!$D604,products!$A$1:$A$49,0),MATCH(orders!L$1,products!$A$1:$G$1,0))</f>
        <v>4.4550000000000001</v>
      </c>
      <c r="M604" s="5">
        <f t="shared" si="28"/>
        <v>22.274999999999999</v>
      </c>
      <c r="N604" t="str">
        <f t="shared" si="27"/>
        <v>Excelsa</v>
      </c>
      <c r="O604" t="str">
        <f t="shared" si="29"/>
        <v>Light</v>
      </c>
      <c r="P604" t="str">
        <f>_xlfn.XLOOKUP(Table1[[#This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 MATCH(orders!$D605,products!$A$1:$A$49,0),MATCH(orders!I$1,products!$A$1:$G$1,0))</f>
        <v>Rob</v>
      </c>
      <c r="J605" t="str">
        <f>INDEX(products!$A$1:$G$49, MATCH(orders!$D605,products!$A$1:$A$49,0),MATCH(orders!J$1,products!$A$1:$G$1,0))</f>
        <v>M</v>
      </c>
      <c r="K605" s="4">
        <f>INDEX(products!$A$1:$G$49, MATCH(orders!$D605,products!$A$1:$A$49,0),MATCH(orders!K$1,products!$A$1:$G$1,0))</f>
        <v>0.2</v>
      </c>
      <c r="L605" s="5">
        <f>INDEX(products!$A$1:$G$49, MATCH(orders!$D605,products!$A$1:$A$49,0),MATCH(orders!L$1,products!$A$1:$G$1,0))</f>
        <v>2.9849999999999999</v>
      </c>
      <c r="M605" s="5">
        <f t="shared" si="28"/>
        <v>8.9550000000000001</v>
      </c>
      <c r="N605" t="str">
        <f t="shared" si="27"/>
        <v>Robusta</v>
      </c>
      <c r="O605" t="str">
        <f t="shared" si="29"/>
        <v>Medium</v>
      </c>
      <c r="P605" t="str">
        <f>_xlfn.XLOOKUP(Table1[[#This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 MATCH(orders!$D606,products!$A$1:$A$49,0),MATCH(orders!I$1,products!$A$1:$G$1,0))</f>
        <v>Lib</v>
      </c>
      <c r="J606" t="str">
        <f>INDEX(products!$A$1:$G$49, MATCH(orders!$D606,products!$A$1:$A$49,0),MATCH(orders!J$1,products!$A$1:$G$1,0))</f>
        <v>D</v>
      </c>
      <c r="K606" s="4">
        <f>INDEX(products!$A$1:$G$49, MATCH(orders!$D606,products!$A$1:$A$49,0),MATCH(orders!K$1,products!$A$1:$G$1,0))</f>
        <v>2.5</v>
      </c>
      <c r="L606" s="5">
        <f>INDEX(products!$A$1:$G$49, MATCH(orders!$D606,products!$A$1:$A$49,0),MATCH(orders!L$1,products!$A$1:$G$1,0))</f>
        <v>29.784999999999997</v>
      </c>
      <c r="M606" s="5">
        <f t="shared" si="28"/>
        <v>119.13999999999999</v>
      </c>
      <c r="N606" t="str">
        <f t="shared" si="27"/>
        <v>Liberica</v>
      </c>
      <c r="O606" t="str">
        <f t="shared" si="29"/>
        <v>Dark</v>
      </c>
      <c r="P606" t="str">
        <f>_xlfn.XLOOKUP(Table1[[#This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 MATCH(orders!$D607,products!$A$1:$A$49,0),MATCH(orders!I$1,products!$A$1:$G$1,0))</f>
        <v>Ara</v>
      </c>
      <c r="J607" t="str">
        <f>INDEX(products!$A$1:$G$49, MATCH(orders!$D607,products!$A$1:$A$49,0),MATCH(orders!J$1,products!$A$1:$G$1,0))</f>
        <v>L</v>
      </c>
      <c r="K607" s="4">
        <f>INDEX(products!$A$1:$G$49, MATCH(orders!$D607,products!$A$1:$A$49,0),MATCH(orders!K$1,products!$A$1:$G$1,0))</f>
        <v>2.5</v>
      </c>
      <c r="L607" s="5">
        <f>INDEX(products!$A$1:$G$49, MATCH(orders!$D607,products!$A$1:$A$49,0),MATCH(orders!L$1,products!$A$1:$G$1,0))</f>
        <v>29.784999999999997</v>
      </c>
      <c r="M607" s="5">
        <f t="shared" si="28"/>
        <v>148.92499999999998</v>
      </c>
      <c r="N607" t="str">
        <f t="shared" si="27"/>
        <v>Arabica</v>
      </c>
      <c r="O607" t="str">
        <f t="shared" si="29"/>
        <v>Light</v>
      </c>
      <c r="P607" t="str">
        <f>_xlfn.XLOOKUP(Table1[[#This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 MATCH(orders!$D608,products!$A$1:$A$49,0),MATCH(orders!I$1,products!$A$1:$G$1,0))</f>
        <v>Lib</v>
      </c>
      <c r="J608" t="str">
        <f>INDEX(products!$A$1:$G$49, MATCH(orders!$D608,products!$A$1:$A$49,0),MATCH(orders!J$1,products!$A$1:$G$1,0))</f>
        <v>L</v>
      </c>
      <c r="K608" s="4">
        <f>INDEX(products!$A$1:$G$49, MATCH(orders!$D608,products!$A$1:$A$49,0),MATCH(orders!K$1,products!$A$1:$G$1,0))</f>
        <v>2.5</v>
      </c>
      <c r="L608" s="5">
        <f>INDEX(products!$A$1:$G$49, MATCH(orders!$D608,products!$A$1:$A$49,0),MATCH(orders!L$1,products!$A$1:$G$1,0))</f>
        <v>36.454999999999998</v>
      </c>
      <c r="M608" s="5">
        <f t="shared" si="28"/>
        <v>109.36499999999999</v>
      </c>
      <c r="N608" t="str">
        <f t="shared" si="27"/>
        <v>Liberica</v>
      </c>
      <c r="O608" t="str">
        <f t="shared" si="29"/>
        <v>Light</v>
      </c>
      <c r="P608" t="str">
        <f>_xlfn.XLOOKUP(Table1[[#This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 MATCH(orders!$D609,products!$A$1:$A$49,0),MATCH(orders!I$1,products!$A$1:$G$1,0))</f>
        <v>Exc</v>
      </c>
      <c r="J609" t="str">
        <f>INDEX(products!$A$1:$G$49, MATCH(orders!$D609,products!$A$1:$A$49,0),MATCH(orders!J$1,products!$A$1:$G$1,0))</f>
        <v>D</v>
      </c>
      <c r="K609" s="4">
        <f>INDEX(products!$A$1:$G$49, MATCH(orders!$D609,products!$A$1:$A$49,0),MATCH(orders!K$1,products!$A$1:$G$1,0))</f>
        <v>0.2</v>
      </c>
      <c r="L609" s="5">
        <f>INDEX(products!$A$1:$G$49, MATCH(orders!$D609,products!$A$1:$A$49,0),MATCH(orders!L$1,products!$A$1:$G$1,0))</f>
        <v>3.645</v>
      </c>
      <c r="M609" s="5">
        <f t="shared" si="28"/>
        <v>3.645</v>
      </c>
      <c r="N609" t="str">
        <f t="shared" si="27"/>
        <v>Excelsa</v>
      </c>
      <c r="O609" t="str">
        <f t="shared" si="29"/>
        <v>Dark</v>
      </c>
      <c r="P609" t="str">
        <f>_xlfn.XLOOKUP(Table1[[#This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 MATCH(orders!$D610,products!$A$1:$A$49,0),MATCH(orders!I$1,products!$A$1:$G$1,0))</f>
        <v>Exc</v>
      </c>
      <c r="J610" t="str">
        <f>INDEX(products!$A$1:$G$49, MATCH(orders!$D610,products!$A$1:$A$49,0),MATCH(orders!J$1,products!$A$1:$G$1,0))</f>
        <v>D</v>
      </c>
      <c r="K610" s="4">
        <f>INDEX(products!$A$1:$G$49, MATCH(orders!$D610,products!$A$1:$A$49,0),MATCH(orders!K$1,products!$A$1:$G$1,0))</f>
        <v>2.5</v>
      </c>
      <c r="L610" s="5">
        <f>INDEX(products!$A$1:$G$49, MATCH(orders!$D610,products!$A$1:$A$49,0),MATCH(orders!L$1,products!$A$1:$G$1,0))</f>
        <v>27.945</v>
      </c>
      <c r="M610" s="5">
        <f t="shared" si="28"/>
        <v>55.89</v>
      </c>
      <c r="N610" t="str">
        <f t="shared" si="27"/>
        <v>Excelsa</v>
      </c>
      <c r="O610" t="str">
        <f t="shared" si="29"/>
        <v>Dark</v>
      </c>
      <c r="P610" t="str">
        <f>_xlfn.XLOOKUP(Table1[[#This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 MATCH(orders!$D611,products!$A$1:$A$49,0),MATCH(orders!I$1,products!$A$1:$G$1,0))</f>
        <v>Lib</v>
      </c>
      <c r="J611" t="str">
        <f>INDEX(products!$A$1:$G$49, MATCH(orders!$D611,products!$A$1:$A$49,0),MATCH(orders!J$1,products!$A$1:$G$1,0))</f>
        <v>M</v>
      </c>
      <c r="K611" s="4">
        <f>INDEX(products!$A$1:$G$49, MATCH(orders!$D611,products!$A$1:$A$49,0),MATCH(orders!K$1,products!$A$1:$G$1,0))</f>
        <v>0.2</v>
      </c>
      <c r="L611" s="5">
        <f>INDEX(products!$A$1:$G$49, MATCH(orders!$D611,products!$A$1:$A$49,0),MATCH(orders!L$1,products!$A$1:$G$1,0))</f>
        <v>4.3650000000000002</v>
      </c>
      <c r="M611" s="5">
        <f t="shared" si="28"/>
        <v>26.19</v>
      </c>
      <c r="N611" t="str">
        <f t="shared" si="27"/>
        <v>Liberica</v>
      </c>
      <c r="O611" t="str">
        <f t="shared" si="29"/>
        <v>Medium</v>
      </c>
      <c r="P611" t="str">
        <f>_xlfn.XLOOKUP(Table1[[#This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 MATCH(orders!$D612,products!$A$1:$A$49,0),MATCH(orders!I$1,products!$A$1:$G$1,0))</f>
        <v>Rob</v>
      </c>
      <c r="J612" t="str">
        <f>INDEX(products!$A$1:$G$49, MATCH(orders!$D612,products!$A$1:$A$49,0),MATCH(orders!J$1,products!$A$1:$G$1,0))</f>
        <v>M</v>
      </c>
      <c r="K612" s="4">
        <f>INDEX(products!$A$1:$G$49, MATCH(orders!$D612,products!$A$1:$A$49,0),MATCH(orders!K$1,products!$A$1:$G$1,0))</f>
        <v>1</v>
      </c>
      <c r="L612" s="5">
        <f>INDEX(products!$A$1:$G$49, MATCH(orders!$D612,products!$A$1:$A$49,0),MATCH(orders!L$1,products!$A$1:$G$1,0))</f>
        <v>9.9499999999999993</v>
      </c>
      <c r="M612" s="5">
        <f t="shared" si="28"/>
        <v>39.799999999999997</v>
      </c>
      <c r="N612" t="str">
        <f t="shared" si="27"/>
        <v>Robusta</v>
      </c>
      <c r="O612" t="str">
        <f t="shared" si="29"/>
        <v>Medium</v>
      </c>
      <c r="P612" t="str">
        <f>_xlfn.XLOOKUP(Table1[[#This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 MATCH(orders!$D613,products!$A$1:$A$49,0),MATCH(orders!I$1,products!$A$1:$G$1,0))</f>
        <v>Exc</v>
      </c>
      <c r="J613" t="str">
        <f>INDEX(products!$A$1:$G$49, MATCH(orders!$D613,products!$A$1:$A$49,0),MATCH(orders!J$1,products!$A$1:$G$1,0))</f>
        <v>L</v>
      </c>
      <c r="K613" s="4">
        <f>INDEX(products!$A$1:$G$49, MATCH(orders!$D613,products!$A$1:$A$49,0),MATCH(orders!K$1,products!$A$1:$G$1,0))</f>
        <v>2.5</v>
      </c>
      <c r="L613" s="5">
        <f>INDEX(products!$A$1:$G$49, MATCH(orders!$D613,products!$A$1:$A$49,0),MATCH(orders!L$1,products!$A$1:$G$1,0))</f>
        <v>34.154999999999994</v>
      </c>
      <c r="M613" s="5">
        <f t="shared" si="28"/>
        <v>68.309999999999988</v>
      </c>
      <c r="N613" t="str">
        <f t="shared" si="27"/>
        <v>Excelsa</v>
      </c>
      <c r="O613" t="str">
        <f t="shared" si="29"/>
        <v>Light</v>
      </c>
      <c r="P613" t="str">
        <f>_xlfn.XLOOKUP(Table1[[#This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 MATCH(orders!$D614,products!$A$1:$A$49,0),MATCH(orders!I$1,products!$A$1:$G$1,0))</f>
        <v>Ara</v>
      </c>
      <c r="J614" t="str">
        <f>INDEX(products!$A$1:$G$49, MATCH(orders!$D614,products!$A$1:$A$49,0),MATCH(orders!J$1,products!$A$1:$G$1,0))</f>
        <v>M</v>
      </c>
      <c r="K614" s="4">
        <f>INDEX(products!$A$1:$G$49, MATCH(orders!$D614,products!$A$1:$A$49,0),MATCH(orders!K$1,products!$A$1:$G$1,0))</f>
        <v>0.2</v>
      </c>
      <c r="L614" s="5">
        <f>INDEX(products!$A$1:$G$49, MATCH(orders!$D614,products!$A$1:$A$49,0),MATCH(orders!L$1,products!$A$1:$G$1,0))</f>
        <v>3.375</v>
      </c>
      <c r="M614" s="5">
        <f t="shared" si="28"/>
        <v>13.5</v>
      </c>
      <c r="N614" t="str">
        <f t="shared" si="27"/>
        <v>Arabica</v>
      </c>
      <c r="O614" t="str">
        <f t="shared" si="29"/>
        <v>Medium</v>
      </c>
      <c r="P614" t="str">
        <f>_xlfn.XLOOKUP(Table1[[#This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 MATCH(orders!$D615,products!$A$1:$A$49,0),MATCH(orders!I$1,products!$A$1:$G$1,0))</f>
        <v>Rob</v>
      </c>
      <c r="J615" t="str">
        <f>INDEX(products!$A$1:$G$49, MATCH(orders!$D615,products!$A$1:$A$49,0),MATCH(orders!J$1,products!$A$1:$G$1,0))</f>
        <v>M</v>
      </c>
      <c r="K615" s="4">
        <f>INDEX(products!$A$1:$G$49, MATCH(orders!$D615,products!$A$1:$A$49,0),MATCH(orders!K$1,products!$A$1:$G$1,0))</f>
        <v>0.5</v>
      </c>
      <c r="L615" s="5">
        <f>INDEX(products!$A$1:$G$49, MATCH(orders!$D615,products!$A$1:$A$49,0),MATCH(orders!L$1,products!$A$1:$G$1,0))</f>
        <v>5.97</v>
      </c>
      <c r="M615" s="5">
        <f t="shared" si="28"/>
        <v>5.97</v>
      </c>
      <c r="N615" t="str">
        <f t="shared" si="27"/>
        <v>Robusta</v>
      </c>
      <c r="O615" t="str">
        <f t="shared" si="29"/>
        <v>Medium</v>
      </c>
      <c r="P615" t="str">
        <f>_xlfn.XLOOKUP(Table1[[#This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 MATCH(orders!$D616,products!$A$1:$A$49,0),MATCH(orders!I$1,products!$A$1:$G$1,0))</f>
        <v>Rob</v>
      </c>
      <c r="J616" t="str">
        <f>INDEX(products!$A$1:$G$49, MATCH(orders!$D616,products!$A$1:$A$49,0),MATCH(orders!J$1,products!$A$1:$G$1,0))</f>
        <v>M</v>
      </c>
      <c r="K616" s="4">
        <f>INDEX(products!$A$1:$G$49, MATCH(orders!$D616,products!$A$1:$A$49,0),MATCH(orders!K$1,products!$A$1:$G$1,0))</f>
        <v>0.5</v>
      </c>
      <c r="L616" s="5">
        <f>INDEX(products!$A$1:$G$49, MATCH(orders!$D616,products!$A$1:$A$49,0),MATCH(orders!L$1,products!$A$1:$G$1,0))</f>
        <v>5.97</v>
      </c>
      <c r="M616" s="5">
        <f t="shared" si="28"/>
        <v>29.849999999999998</v>
      </c>
      <c r="N616" t="str">
        <f t="shared" si="27"/>
        <v>Robusta</v>
      </c>
      <c r="O616" t="str">
        <f t="shared" si="29"/>
        <v>Medium</v>
      </c>
      <c r="P616" t="str">
        <f>_xlfn.XLOOKUP(Table1[[#This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 MATCH(orders!$D617,products!$A$1:$A$49,0),MATCH(orders!I$1,products!$A$1:$G$1,0))</f>
        <v>Lib</v>
      </c>
      <c r="J617" t="str">
        <f>INDEX(products!$A$1:$G$49, MATCH(orders!$D617,products!$A$1:$A$49,0),MATCH(orders!J$1,products!$A$1:$G$1,0))</f>
        <v>L</v>
      </c>
      <c r="K617" s="4">
        <f>INDEX(products!$A$1:$G$49, MATCH(orders!$D617,products!$A$1:$A$49,0),MATCH(orders!K$1,products!$A$1:$G$1,0))</f>
        <v>2.5</v>
      </c>
      <c r="L617" s="5">
        <f>INDEX(products!$A$1:$G$49, MATCH(orders!$D617,products!$A$1:$A$49,0),MATCH(orders!L$1,products!$A$1:$G$1,0))</f>
        <v>36.454999999999998</v>
      </c>
      <c r="M617" s="5">
        <f t="shared" si="28"/>
        <v>72.91</v>
      </c>
      <c r="N617" t="str">
        <f t="shared" si="27"/>
        <v>Liberica</v>
      </c>
      <c r="O617" t="str">
        <f t="shared" si="29"/>
        <v>Light</v>
      </c>
      <c r="P617" t="str">
        <f>_xlfn.XLOOKUP(Table1[[#This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 MATCH(orders!$D618,products!$A$1:$A$49,0),MATCH(orders!I$1,products!$A$1:$G$1,0))</f>
        <v>Exc</v>
      </c>
      <c r="J618" t="str">
        <f>INDEX(products!$A$1:$G$49, MATCH(orders!$D618,products!$A$1:$A$49,0),MATCH(orders!J$1,products!$A$1:$G$1,0))</f>
        <v>M</v>
      </c>
      <c r="K618" s="4">
        <f>INDEX(products!$A$1:$G$49, MATCH(orders!$D618,products!$A$1:$A$49,0),MATCH(orders!K$1,products!$A$1:$G$1,0))</f>
        <v>2.5</v>
      </c>
      <c r="L618" s="5">
        <f>INDEX(products!$A$1:$G$49, MATCH(orders!$D618,products!$A$1:$A$49,0),MATCH(orders!L$1,products!$A$1:$G$1,0))</f>
        <v>31.624999999999996</v>
      </c>
      <c r="M618" s="5">
        <f t="shared" si="28"/>
        <v>126.49999999999999</v>
      </c>
      <c r="N618" t="str">
        <f t="shared" si="27"/>
        <v>Excelsa</v>
      </c>
      <c r="O618" t="str">
        <f t="shared" si="29"/>
        <v>Medium</v>
      </c>
      <c r="P618" t="str">
        <f>_xlfn.XLOOKUP(Table1[[#This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 MATCH(orders!$D619,products!$A$1:$A$49,0),MATCH(orders!I$1,products!$A$1:$G$1,0))</f>
        <v>Lib</v>
      </c>
      <c r="J619" t="str">
        <f>INDEX(products!$A$1:$G$49, MATCH(orders!$D619,products!$A$1:$A$49,0),MATCH(orders!J$1,products!$A$1:$G$1,0))</f>
        <v>M</v>
      </c>
      <c r="K619" s="4">
        <f>INDEX(products!$A$1:$G$49, MATCH(orders!$D619,products!$A$1:$A$49,0),MATCH(orders!K$1,products!$A$1:$G$1,0))</f>
        <v>2.5</v>
      </c>
      <c r="L619" s="5">
        <f>INDEX(products!$A$1:$G$49, MATCH(orders!$D619,products!$A$1:$A$49,0),MATCH(orders!L$1,products!$A$1:$G$1,0))</f>
        <v>33.464999999999996</v>
      </c>
      <c r="M619" s="5">
        <f t="shared" si="28"/>
        <v>33.464999999999996</v>
      </c>
      <c r="N619" t="str">
        <f t="shared" si="27"/>
        <v>Liberica</v>
      </c>
      <c r="O619" t="str">
        <f t="shared" si="29"/>
        <v>Medium</v>
      </c>
      <c r="P619" t="str">
        <f>_xlfn.XLOOKUP(Table1[[#This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 MATCH(orders!$D620,products!$A$1:$A$49,0),MATCH(orders!I$1,products!$A$1:$G$1,0))</f>
        <v>Exc</v>
      </c>
      <c r="J620" t="str">
        <f>INDEX(products!$A$1:$G$49, MATCH(orders!$D620,products!$A$1:$A$49,0),MATCH(orders!J$1,products!$A$1:$G$1,0))</f>
        <v>D</v>
      </c>
      <c r="K620" s="4">
        <f>INDEX(products!$A$1:$G$49, MATCH(orders!$D620,products!$A$1:$A$49,0),MATCH(orders!K$1,products!$A$1:$G$1,0))</f>
        <v>1</v>
      </c>
      <c r="L620" s="5">
        <f>INDEX(products!$A$1:$G$49, MATCH(orders!$D620,products!$A$1:$A$49,0),MATCH(orders!L$1,products!$A$1:$G$1,0))</f>
        <v>12.15</v>
      </c>
      <c r="M620" s="5">
        <f t="shared" si="28"/>
        <v>72.900000000000006</v>
      </c>
      <c r="N620" t="str">
        <f t="shared" si="27"/>
        <v>Excelsa</v>
      </c>
      <c r="O620" t="str">
        <f t="shared" si="29"/>
        <v>Dark</v>
      </c>
      <c r="P620" t="str">
        <f>_xlfn.XLOOKUP(Table1[[#This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 MATCH(orders!$D621,products!$A$1:$A$49,0),MATCH(orders!I$1,products!$A$1:$G$1,0))</f>
        <v>Lib</v>
      </c>
      <c r="J621" t="str">
        <f>INDEX(products!$A$1:$G$49, MATCH(orders!$D621,products!$A$1:$A$49,0),MATCH(orders!J$1,products!$A$1:$G$1,0))</f>
        <v>D</v>
      </c>
      <c r="K621" s="4">
        <f>INDEX(products!$A$1:$G$49, MATCH(orders!$D621,products!$A$1:$A$49,0),MATCH(orders!K$1,products!$A$1:$G$1,0))</f>
        <v>0.5</v>
      </c>
      <c r="L621" s="5">
        <f>INDEX(products!$A$1:$G$49, MATCH(orders!$D621,products!$A$1:$A$49,0),MATCH(orders!L$1,products!$A$1:$G$1,0))</f>
        <v>7.77</v>
      </c>
      <c r="M621" s="5">
        <f t="shared" si="28"/>
        <v>15.54</v>
      </c>
      <c r="N621" t="str">
        <f t="shared" si="27"/>
        <v>Liberica</v>
      </c>
      <c r="O621" t="str">
        <f t="shared" si="29"/>
        <v>Dark</v>
      </c>
      <c r="P621" t="str">
        <f>_xlfn.XLOOKUP(Table1[[#This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 MATCH(orders!$D622,products!$A$1:$A$49,0),MATCH(orders!I$1,products!$A$1:$G$1,0))</f>
        <v>Ara</v>
      </c>
      <c r="J622" t="str">
        <f>INDEX(products!$A$1:$G$49, MATCH(orders!$D622,products!$A$1:$A$49,0),MATCH(orders!J$1,products!$A$1:$G$1,0))</f>
        <v>M</v>
      </c>
      <c r="K622" s="4">
        <f>INDEX(products!$A$1:$G$49, MATCH(orders!$D622,products!$A$1:$A$49,0),MATCH(orders!K$1,products!$A$1:$G$1,0))</f>
        <v>0.2</v>
      </c>
      <c r="L622" s="5">
        <f>INDEX(products!$A$1:$G$49, MATCH(orders!$D622,products!$A$1:$A$49,0),MATCH(orders!L$1,products!$A$1:$G$1,0))</f>
        <v>3.375</v>
      </c>
      <c r="M622" s="5">
        <f t="shared" si="28"/>
        <v>20.25</v>
      </c>
      <c r="N622" t="str">
        <f t="shared" si="27"/>
        <v>Arabica</v>
      </c>
      <c r="O622" t="str">
        <f t="shared" si="29"/>
        <v>Medium</v>
      </c>
      <c r="P622" t="str">
        <f>_xlfn.XLOOKUP(Table1[[#This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 MATCH(orders!$D623,products!$A$1:$A$49,0),MATCH(orders!I$1,products!$A$1:$G$1,0))</f>
        <v>Ara</v>
      </c>
      <c r="J623" t="str">
        <f>INDEX(products!$A$1:$G$49, MATCH(orders!$D623,products!$A$1:$A$49,0),MATCH(orders!J$1,products!$A$1:$G$1,0))</f>
        <v>L</v>
      </c>
      <c r="K623" s="4">
        <f>INDEX(products!$A$1:$G$49, MATCH(orders!$D623,products!$A$1:$A$49,0),MATCH(orders!K$1,products!$A$1:$G$1,0))</f>
        <v>1</v>
      </c>
      <c r="L623" s="5">
        <f>INDEX(products!$A$1:$G$49, MATCH(orders!$D623,products!$A$1:$A$49,0),MATCH(orders!L$1,products!$A$1:$G$1,0))</f>
        <v>12.95</v>
      </c>
      <c r="M623" s="5">
        <f t="shared" si="28"/>
        <v>77.699999999999989</v>
      </c>
      <c r="N623" t="str">
        <f t="shared" si="27"/>
        <v>Arabica</v>
      </c>
      <c r="O623" t="str">
        <f t="shared" si="29"/>
        <v>Light</v>
      </c>
      <c r="P623" t="str">
        <f>_xlfn.XLOOKUP(Table1[[#This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 MATCH(orders!$D624,products!$A$1:$A$49,0),MATCH(orders!I$1,products!$A$1:$G$1,0))</f>
        <v>Lib</v>
      </c>
      <c r="J624" t="str">
        <f>INDEX(products!$A$1:$G$49, MATCH(orders!$D624,products!$A$1:$A$49,0),MATCH(orders!J$1,products!$A$1:$G$1,0))</f>
        <v>M</v>
      </c>
      <c r="K624" s="4">
        <f>INDEX(products!$A$1:$G$49, MATCH(orders!$D624,products!$A$1:$A$49,0),MATCH(orders!K$1,products!$A$1:$G$1,0))</f>
        <v>2.5</v>
      </c>
      <c r="L624" s="5">
        <f>INDEX(products!$A$1:$G$49, MATCH(orders!$D624,products!$A$1:$A$49,0),MATCH(orders!L$1,products!$A$1:$G$1,0))</f>
        <v>33.464999999999996</v>
      </c>
      <c r="M624" s="5">
        <f t="shared" si="28"/>
        <v>133.85999999999999</v>
      </c>
      <c r="N624" t="str">
        <f t="shared" si="27"/>
        <v>Liberica</v>
      </c>
      <c r="O624" t="str">
        <f t="shared" si="29"/>
        <v>Medium</v>
      </c>
      <c r="P624" t="str">
        <f>_xlfn.XLOOKUP(Table1[[#This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 MATCH(orders!$D625,products!$A$1:$A$49,0),MATCH(orders!I$1,products!$A$1:$G$1,0))</f>
        <v>Exc</v>
      </c>
      <c r="J625" t="str">
        <f>INDEX(products!$A$1:$G$49, MATCH(orders!$D625,products!$A$1:$A$49,0),MATCH(orders!J$1,products!$A$1:$G$1,0))</f>
        <v>D</v>
      </c>
      <c r="K625" s="4">
        <f>INDEX(products!$A$1:$G$49, MATCH(orders!$D625,products!$A$1:$A$49,0),MATCH(orders!K$1,products!$A$1:$G$1,0))</f>
        <v>1</v>
      </c>
      <c r="L625" s="5">
        <f>INDEX(products!$A$1:$G$49, MATCH(orders!$D625,products!$A$1:$A$49,0),MATCH(orders!L$1,products!$A$1:$G$1,0))</f>
        <v>12.15</v>
      </c>
      <c r="M625" s="5">
        <f t="shared" si="28"/>
        <v>12.15</v>
      </c>
      <c r="N625" t="str">
        <f t="shared" si="27"/>
        <v>Excelsa</v>
      </c>
      <c r="O625" t="str">
        <f t="shared" si="29"/>
        <v>Dark</v>
      </c>
      <c r="P625" t="str">
        <f>_xlfn.XLOOKUP(Table1[[#This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 MATCH(orders!$D626,products!$A$1:$A$49,0),MATCH(orders!I$1,products!$A$1:$G$1,0))</f>
        <v>Exc</v>
      </c>
      <c r="J626" t="str">
        <f>INDEX(products!$A$1:$G$49, MATCH(orders!$D626,products!$A$1:$A$49,0),MATCH(orders!J$1,products!$A$1:$G$1,0))</f>
        <v>M</v>
      </c>
      <c r="K626" s="4">
        <f>INDEX(products!$A$1:$G$49, MATCH(orders!$D626,products!$A$1:$A$49,0),MATCH(orders!K$1,products!$A$1:$G$1,0))</f>
        <v>2.5</v>
      </c>
      <c r="L626" s="5">
        <f>INDEX(products!$A$1:$G$49, MATCH(orders!$D626,products!$A$1:$A$49,0),MATCH(orders!L$1,products!$A$1:$G$1,0))</f>
        <v>31.624999999999996</v>
      </c>
      <c r="M626" s="5">
        <f t="shared" si="28"/>
        <v>63.249999999999993</v>
      </c>
      <c r="N626" t="str">
        <f t="shared" si="27"/>
        <v>Excelsa</v>
      </c>
      <c r="O626" t="str">
        <f t="shared" si="29"/>
        <v>Medium</v>
      </c>
      <c r="P626" t="str">
        <f>_xlfn.XLOOKUP(Table1[[#This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 MATCH(orders!$D627,products!$A$1:$A$49,0),MATCH(orders!I$1,products!$A$1:$G$1,0))</f>
        <v>Rob</v>
      </c>
      <c r="J627" t="str">
        <f>INDEX(products!$A$1:$G$49, MATCH(orders!$D627,products!$A$1:$A$49,0),MATCH(orders!J$1,products!$A$1:$G$1,0))</f>
        <v>L</v>
      </c>
      <c r="K627" s="4">
        <f>INDEX(products!$A$1:$G$49, MATCH(orders!$D627,products!$A$1:$A$49,0),MATCH(orders!K$1,products!$A$1:$G$1,0))</f>
        <v>0.5</v>
      </c>
      <c r="L627" s="5">
        <f>INDEX(products!$A$1:$G$49, MATCH(orders!$D627,products!$A$1:$A$49,0),MATCH(orders!L$1,products!$A$1:$G$1,0))</f>
        <v>7.169999999999999</v>
      </c>
      <c r="M627" s="5">
        <f t="shared" si="28"/>
        <v>35.849999999999994</v>
      </c>
      <c r="N627" t="str">
        <f t="shared" si="27"/>
        <v>Robusta</v>
      </c>
      <c r="O627" t="str">
        <f t="shared" si="29"/>
        <v>Light</v>
      </c>
      <c r="P627" t="str">
        <f>_xlfn.XLOOKUP(Table1[[#This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 MATCH(orders!$D628,products!$A$1:$A$49,0),MATCH(orders!I$1,products!$A$1:$G$1,0))</f>
        <v>Ara</v>
      </c>
      <c r="J628" t="str">
        <f>INDEX(products!$A$1:$G$49, MATCH(orders!$D628,products!$A$1:$A$49,0),MATCH(orders!J$1,products!$A$1:$G$1,0))</f>
        <v>M</v>
      </c>
      <c r="K628" s="4">
        <f>INDEX(products!$A$1:$G$49, MATCH(orders!$D628,products!$A$1:$A$49,0),MATCH(orders!K$1,products!$A$1:$G$1,0))</f>
        <v>2.5</v>
      </c>
      <c r="L628" s="5">
        <f>INDEX(products!$A$1:$G$49, MATCH(orders!$D628,products!$A$1:$A$49,0),MATCH(orders!L$1,products!$A$1:$G$1,0))</f>
        <v>25.874999999999996</v>
      </c>
      <c r="M628" s="5">
        <f t="shared" si="28"/>
        <v>77.624999999999986</v>
      </c>
      <c r="N628" t="str">
        <f t="shared" si="27"/>
        <v>Arabica</v>
      </c>
      <c r="O628" t="str">
        <f t="shared" si="29"/>
        <v>Medium</v>
      </c>
      <c r="P628" t="str">
        <f>_xlfn.XLOOKUP(Table1[[#This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 MATCH(orders!$D629,products!$A$1:$A$49,0),MATCH(orders!I$1,products!$A$1:$G$1,0))</f>
        <v>Exc</v>
      </c>
      <c r="J629" t="str">
        <f>INDEX(products!$A$1:$G$49, MATCH(orders!$D629,products!$A$1:$A$49,0),MATCH(orders!J$1,products!$A$1:$G$1,0))</f>
        <v>M</v>
      </c>
      <c r="K629" s="4">
        <f>INDEX(products!$A$1:$G$49, MATCH(orders!$D629,products!$A$1:$A$49,0),MATCH(orders!K$1,products!$A$1:$G$1,0))</f>
        <v>2.5</v>
      </c>
      <c r="L629" s="5">
        <f>INDEX(products!$A$1:$G$49, MATCH(orders!$D629,products!$A$1:$A$49,0),MATCH(orders!L$1,products!$A$1:$G$1,0))</f>
        <v>31.624999999999996</v>
      </c>
      <c r="M629" s="5">
        <f t="shared" si="28"/>
        <v>63.249999999999993</v>
      </c>
      <c r="N629" t="str">
        <f t="shared" si="27"/>
        <v>Excelsa</v>
      </c>
      <c r="O629" t="str">
        <f t="shared" si="29"/>
        <v>Medium</v>
      </c>
      <c r="P629" t="str">
        <f>_xlfn.XLOOKUP(Table1[[#This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 MATCH(orders!$D630,products!$A$1:$A$49,0),MATCH(orders!I$1,products!$A$1:$G$1,0))</f>
        <v>Exc</v>
      </c>
      <c r="J630" t="str">
        <f>INDEX(products!$A$1:$G$49, MATCH(orders!$D630,products!$A$1:$A$49,0),MATCH(orders!J$1,products!$A$1:$G$1,0))</f>
        <v>L</v>
      </c>
      <c r="K630" s="4">
        <f>INDEX(products!$A$1:$G$49, MATCH(orders!$D630,products!$A$1:$A$49,0),MATCH(orders!K$1,products!$A$1:$G$1,0))</f>
        <v>0.2</v>
      </c>
      <c r="L630" s="5">
        <f>INDEX(products!$A$1:$G$49, MATCH(orders!$D630,products!$A$1:$A$49,0),MATCH(orders!L$1,products!$A$1:$G$1,0))</f>
        <v>4.4550000000000001</v>
      </c>
      <c r="M630" s="5">
        <f t="shared" si="28"/>
        <v>26.73</v>
      </c>
      <c r="N630" t="str">
        <f t="shared" si="27"/>
        <v>Excelsa</v>
      </c>
      <c r="O630" t="str">
        <f t="shared" si="29"/>
        <v>Light</v>
      </c>
      <c r="P630" t="str">
        <f>_xlfn.XLOOKUP(Table1[[#This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 MATCH(orders!$D631,products!$A$1:$A$49,0),MATCH(orders!I$1,products!$A$1:$G$1,0))</f>
        <v>Lib</v>
      </c>
      <c r="J631" t="str">
        <f>INDEX(products!$A$1:$G$49, MATCH(orders!$D631,products!$A$1:$A$49,0),MATCH(orders!J$1,products!$A$1:$G$1,0))</f>
        <v>D</v>
      </c>
      <c r="K631" s="4">
        <f>INDEX(products!$A$1:$G$49, MATCH(orders!$D631,products!$A$1:$A$49,0),MATCH(orders!K$1,products!$A$1:$G$1,0))</f>
        <v>0.5</v>
      </c>
      <c r="L631" s="5">
        <f>INDEX(products!$A$1:$G$49, MATCH(orders!$D631,products!$A$1:$A$49,0),MATCH(orders!L$1,products!$A$1:$G$1,0))</f>
        <v>7.77</v>
      </c>
      <c r="M631" s="5">
        <f t="shared" si="28"/>
        <v>31.08</v>
      </c>
      <c r="N631" t="str">
        <f t="shared" si="27"/>
        <v>Liberica</v>
      </c>
      <c r="O631" t="str">
        <f t="shared" si="29"/>
        <v>Dark</v>
      </c>
      <c r="P631" t="str">
        <f>_xlfn.XLOOKUP(Table1[[#This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 MATCH(orders!$D632,products!$A$1:$A$49,0),MATCH(orders!I$1,products!$A$1:$G$1,0))</f>
        <v>Ara</v>
      </c>
      <c r="J632" t="str">
        <f>INDEX(products!$A$1:$G$49, MATCH(orders!$D632,products!$A$1:$A$49,0),MATCH(orders!J$1,products!$A$1:$G$1,0))</f>
        <v>D</v>
      </c>
      <c r="K632" s="4">
        <f>INDEX(products!$A$1:$G$49, MATCH(orders!$D632,products!$A$1:$A$49,0),MATCH(orders!K$1,products!$A$1:$G$1,0))</f>
        <v>0.2</v>
      </c>
      <c r="L632" s="5">
        <f>INDEX(products!$A$1:$G$49, MATCH(orders!$D632,products!$A$1:$A$49,0),MATCH(orders!L$1,products!$A$1:$G$1,0))</f>
        <v>2.9849999999999999</v>
      </c>
      <c r="M632" s="5">
        <f t="shared" si="28"/>
        <v>2.9849999999999999</v>
      </c>
      <c r="N632" t="str">
        <f t="shared" si="27"/>
        <v>Arabica</v>
      </c>
      <c r="O632" t="str">
        <f t="shared" si="29"/>
        <v>Dark</v>
      </c>
      <c r="P632" t="str">
        <f>_xlfn.XLOOKUP(Table1[[#This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 MATCH(orders!$D633,products!$A$1:$A$49,0),MATCH(orders!I$1,products!$A$1:$G$1,0))</f>
        <v>Rob</v>
      </c>
      <c r="J633" t="str">
        <f>INDEX(products!$A$1:$G$49, MATCH(orders!$D633,products!$A$1:$A$49,0),MATCH(orders!J$1,products!$A$1:$G$1,0))</f>
        <v>D</v>
      </c>
      <c r="K633" s="4">
        <f>INDEX(products!$A$1:$G$49, MATCH(orders!$D633,products!$A$1:$A$49,0),MATCH(orders!K$1,products!$A$1:$G$1,0))</f>
        <v>2.5</v>
      </c>
      <c r="L633" s="5">
        <f>INDEX(products!$A$1:$G$49, MATCH(orders!$D633,products!$A$1:$A$49,0),MATCH(orders!L$1,products!$A$1:$G$1,0))</f>
        <v>20.584999999999997</v>
      </c>
      <c r="M633" s="5">
        <f t="shared" si="28"/>
        <v>102.92499999999998</v>
      </c>
      <c r="N633" t="str">
        <f t="shared" si="27"/>
        <v>Robusta</v>
      </c>
      <c r="O633" t="str">
        <f t="shared" si="29"/>
        <v>Dark</v>
      </c>
      <c r="P633" t="str">
        <f>_xlfn.XLOOKUP(Table1[[#This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 MATCH(orders!$D634,products!$A$1:$A$49,0),MATCH(orders!I$1,products!$A$1:$G$1,0))</f>
        <v>Exc</v>
      </c>
      <c r="J634" t="str">
        <f>INDEX(products!$A$1:$G$49, MATCH(orders!$D634,products!$A$1:$A$49,0),MATCH(orders!J$1,products!$A$1:$G$1,0))</f>
        <v>L</v>
      </c>
      <c r="K634" s="4">
        <f>INDEX(products!$A$1:$G$49, MATCH(orders!$D634,products!$A$1:$A$49,0),MATCH(orders!K$1,products!$A$1:$G$1,0))</f>
        <v>0.5</v>
      </c>
      <c r="L634" s="5">
        <f>INDEX(products!$A$1:$G$49, MATCH(orders!$D634,products!$A$1:$A$49,0),MATCH(orders!L$1,products!$A$1:$G$1,0))</f>
        <v>8.91</v>
      </c>
      <c r="M634" s="5">
        <f t="shared" si="28"/>
        <v>35.64</v>
      </c>
      <c r="N634" t="str">
        <f t="shared" si="27"/>
        <v>Excelsa</v>
      </c>
      <c r="O634" t="str">
        <f t="shared" si="29"/>
        <v>Light</v>
      </c>
      <c r="P634" t="str">
        <f>_xlfn.XLOOKUP(Table1[[#This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 MATCH(orders!$D635,products!$A$1:$A$49,0),MATCH(orders!I$1,products!$A$1:$G$1,0))</f>
        <v>Rob</v>
      </c>
      <c r="J635" t="str">
        <f>INDEX(products!$A$1:$G$49, MATCH(orders!$D635,products!$A$1:$A$49,0),MATCH(orders!J$1,products!$A$1:$G$1,0))</f>
        <v>L</v>
      </c>
      <c r="K635" s="4">
        <f>INDEX(products!$A$1:$G$49, MATCH(orders!$D635,products!$A$1:$A$49,0),MATCH(orders!K$1,products!$A$1:$G$1,0))</f>
        <v>1</v>
      </c>
      <c r="L635" s="5">
        <f>INDEX(products!$A$1:$G$49, MATCH(orders!$D635,products!$A$1:$A$49,0),MATCH(orders!L$1,products!$A$1:$G$1,0))</f>
        <v>11.95</v>
      </c>
      <c r="M635" s="5">
        <f t="shared" si="28"/>
        <v>47.8</v>
      </c>
      <c r="N635" t="str">
        <f t="shared" si="27"/>
        <v>Robusta</v>
      </c>
      <c r="O635" t="str">
        <f t="shared" si="29"/>
        <v>Light</v>
      </c>
      <c r="P635" t="str">
        <f>_xlfn.XLOOKUP(Table1[[#This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 MATCH(orders!$D636,products!$A$1:$A$49,0),MATCH(orders!I$1,products!$A$1:$G$1,0))</f>
        <v>Lib</v>
      </c>
      <c r="J636" t="str">
        <f>INDEX(products!$A$1:$G$49, MATCH(orders!$D636,products!$A$1:$A$49,0),MATCH(orders!J$1,products!$A$1:$G$1,0))</f>
        <v>M</v>
      </c>
      <c r="K636" s="4">
        <f>INDEX(products!$A$1:$G$49, MATCH(orders!$D636,products!$A$1:$A$49,0),MATCH(orders!K$1,products!$A$1:$G$1,0))</f>
        <v>1</v>
      </c>
      <c r="L636" s="5">
        <f>INDEX(products!$A$1:$G$49, MATCH(orders!$D636,products!$A$1:$A$49,0),MATCH(orders!L$1,products!$A$1:$G$1,0))</f>
        <v>14.55</v>
      </c>
      <c r="M636" s="5">
        <f t="shared" si="28"/>
        <v>43.650000000000006</v>
      </c>
      <c r="N636" t="str">
        <f t="shared" si="27"/>
        <v>Liberica</v>
      </c>
      <c r="O636" t="str">
        <f t="shared" si="29"/>
        <v>Medium</v>
      </c>
      <c r="P636" t="str">
        <f>_xlfn.XLOOKUP(Table1[[#This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 MATCH(orders!$D637,products!$A$1:$A$49,0),MATCH(orders!I$1,products!$A$1:$G$1,0))</f>
        <v>Exc</v>
      </c>
      <c r="J637" t="str">
        <f>INDEX(products!$A$1:$G$49, MATCH(orders!$D637,products!$A$1:$A$49,0),MATCH(orders!J$1,products!$A$1:$G$1,0))</f>
        <v>L</v>
      </c>
      <c r="K637" s="4">
        <f>INDEX(products!$A$1:$G$49, MATCH(orders!$D637,products!$A$1:$A$49,0),MATCH(orders!K$1,products!$A$1:$G$1,0))</f>
        <v>0.5</v>
      </c>
      <c r="L637" s="5">
        <f>INDEX(products!$A$1:$G$49, MATCH(orders!$D637,products!$A$1:$A$49,0),MATCH(orders!L$1,products!$A$1:$G$1,0))</f>
        <v>8.91</v>
      </c>
      <c r="M637" s="5">
        <f t="shared" si="28"/>
        <v>35.64</v>
      </c>
      <c r="N637" t="str">
        <f t="shared" si="27"/>
        <v>Excelsa</v>
      </c>
      <c r="O637" t="str">
        <f t="shared" si="29"/>
        <v>Light</v>
      </c>
      <c r="P637" t="str">
        <f>_xlfn.XLOOKUP(Table1[[#This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 MATCH(orders!$D638,products!$A$1:$A$49,0),MATCH(orders!I$1,products!$A$1:$G$1,0))</f>
        <v>Lib</v>
      </c>
      <c r="J638" t="str">
        <f>INDEX(products!$A$1:$G$49, MATCH(orders!$D638,products!$A$1:$A$49,0),MATCH(orders!J$1,products!$A$1:$G$1,0))</f>
        <v>L</v>
      </c>
      <c r="K638" s="4">
        <f>INDEX(products!$A$1:$G$49, MATCH(orders!$D638,products!$A$1:$A$49,0),MATCH(orders!K$1,products!$A$1:$G$1,0))</f>
        <v>1</v>
      </c>
      <c r="L638" s="5">
        <f>INDEX(products!$A$1:$G$49, MATCH(orders!$D638,products!$A$1:$A$49,0),MATCH(orders!L$1,products!$A$1:$G$1,0))</f>
        <v>15.85</v>
      </c>
      <c r="M638" s="5">
        <f t="shared" si="28"/>
        <v>95.1</v>
      </c>
      <c r="N638" t="str">
        <f t="shared" si="27"/>
        <v>Liberica</v>
      </c>
      <c r="O638" t="str">
        <f t="shared" si="29"/>
        <v>Light</v>
      </c>
      <c r="P638" t="str">
        <f>_xlfn.XLOOKUP(Table1[[#This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 MATCH(orders!$D639,products!$A$1:$A$49,0),MATCH(orders!I$1,products!$A$1:$G$1,0))</f>
        <v>Exc</v>
      </c>
      <c r="J639" t="str">
        <f>INDEX(products!$A$1:$G$49, MATCH(orders!$D639,products!$A$1:$A$49,0),MATCH(orders!J$1,products!$A$1:$G$1,0))</f>
        <v>M</v>
      </c>
      <c r="K639" s="4">
        <f>INDEX(products!$A$1:$G$49, MATCH(orders!$D639,products!$A$1:$A$49,0),MATCH(orders!K$1,products!$A$1:$G$1,0))</f>
        <v>2.5</v>
      </c>
      <c r="L639" s="5">
        <f>INDEX(products!$A$1:$G$49, MATCH(orders!$D639,products!$A$1:$A$49,0),MATCH(orders!L$1,products!$A$1:$G$1,0))</f>
        <v>31.624999999999996</v>
      </c>
      <c r="M639" s="5">
        <f t="shared" si="28"/>
        <v>31.624999999999996</v>
      </c>
      <c r="N639" t="str">
        <f t="shared" si="27"/>
        <v>Excelsa</v>
      </c>
      <c r="O639" t="str">
        <f t="shared" si="29"/>
        <v>Medium</v>
      </c>
      <c r="P639" t="str">
        <f>_xlfn.XLOOKUP(Table1[[#This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 MATCH(orders!$D640,products!$A$1:$A$49,0),MATCH(orders!I$1,products!$A$1:$G$1,0))</f>
        <v>Ara</v>
      </c>
      <c r="J640" t="str">
        <f>INDEX(products!$A$1:$G$49, MATCH(orders!$D640,products!$A$1:$A$49,0),MATCH(orders!J$1,products!$A$1:$G$1,0))</f>
        <v>M</v>
      </c>
      <c r="K640" s="4">
        <f>INDEX(products!$A$1:$G$49, MATCH(orders!$D640,products!$A$1:$A$49,0),MATCH(orders!K$1,products!$A$1:$G$1,0))</f>
        <v>2.5</v>
      </c>
      <c r="L640" s="5">
        <f>INDEX(products!$A$1:$G$49, MATCH(orders!$D640,products!$A$1:$A$49,0),MATCH(orders!L$1,products!$A$1:$G$1,0))</f>
        <v>25.874999999999996</v>
      </c>
      <c r="M640" s="5">
        <f t="shared" si="28"/>
        <v>77.624999999999986</v>
      </c>
      <c r="N640" t="str">
        <f t="shared" si="27"/>
        <v>Arabica</v>
      </c>
      <c r="O640" t="str">
        <f t="shared" si="29"/>
        <v>Medium</v>
      </c>
      <c r="P640" t="str">
        <f>_xlfn.XLOOKUP(Table1[[#This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 MATCH(orders!$D641,products!$A$1:$A$49,0),MATCH(orders!I$1,products!$A$1:$G$1,0))</f>
        <v>Lib</v>
      </c>
      <c r="J641" t="str">
        <f>INDEX(products!$A$1:$G$49, MATCH(orders!$D641,products!$A$1:$A$49,0),MATCH(orders!J$1,products!$A$1:$G$1,0))</f>
        <v>D</v>
      </c>
      <c r="K641" s="4">
        <f>INDEX(products!$A$1:$G$49, MATCH(orders!$D641,products!$A$1:$A$49,0),MATCH(orders!K$1,products!$A$1:$G$1,0))</f>
        <v>0.2</v>
      </c>
      <c r="L641" s="5">
        <f>INDEX(products!$A$1:$G$49, MATCH(orders!$D641,products!$A$1:$A$49,0),MATCH(orders!L$1,products!$A$1:$G$1,0))</f>
        <v>3.8849999999999998</v>
      </c>
      <c r="M641" s="5">
        <f t="shared" si="28"/>
        <v>3.8849999999999998</v>
      </c>
      <c r="N641" t="str">
        <f t="shared" si="27"/>
        <v>Liberica</v>
      </c>
      <c r="O641" t="str">
        <f t="shared" si="29"/>
        <v>Dark</v>
      </c>
      <c r="P641" t="str">
        <f>_xlfn.XLOOKUP(Table1[[#This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 MATCH(orders!$D642,products!$A$1:$A$49,0),MATCH(orders!I$1,products!$A$1:$G$1,0))</f>
        <v>Rob</v>
      </c>
      <c r="J642" t="str">
        <f>INDEX(products!$A$1:$G$49, MATCH(orders!$D642,products!$A$1:$A$49,0),MATCH(orders!J$1,products!$A$1:$G$1,0))</f>
        <v>L</v>
      </c>
      <c r="K642" s="4">
        <f>INDEX(products!$A$1:$G$49, MATCH(orders!$D642,products!$A$1:$A$49,0),MATCH(orders!K$1,products!$A$1:$G$1,0))</f>
        <v>2.5</v>
      </c>
      <c r="L642" s="5">
        <f>INDEX(products!$A$1:$G$49, MATCH(orders!$D642,products!$A$1:$A$49,0),MATCH(orders!L$1,products!$A$1:$G$1,0))</f>
        <v>27.484999999999996</v>
      </c>
      <c r="M642" s="5">
        <f t="shared" si="28"/>
        <v>137.42499999999998</v>
      </c>
      <c r="N642" t="str">
        <f t="shared" ref="N642:N705" si="30">IF(I642="Rob","Robusta",IF(I642="Exc","Excelsa",IF(I642="Ara","Arabica",IF(I642="Lib","Liberica",""))))</f>
        <v>Robusta</v>
      </c>
      <c r="O642" t="str">
        <f t="shared" si="29"/>
        <v>Light</v>
      </c>
      <c r="P642" t="str">
        <f>_xlfn.XLOOKUP(Table1[[#This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 MATCH(orders!$D643,products!$A$1:$A$49,0),MATCH(orders!I$1,products!$A$1:$G$1,0))</f>
        <v>Rob</v>
      </c>
      <c r="J643" t="str">
        <f>INDEX(products!$A$1:$G$49, MATCH(orders!$D643,products!$A$1:$A$49,0),MATCH(orders!J$1,products!$A$1:$G$1,0))</f>
        <v>L</v>
      </c>
      <c r="K643" s="4">
        <f>INDEX(products!$A$1:$G$49, MATCH(orders!$D643,products!$A$1:$A$49,0),MATCH(orders!K$1,products!$A$1:$G$1,0))</f>
        <v>1</v>
      </c>
      <c r="L643" s="5">
        <f>INDEX(products!$A$1:$G$49, MATCH(orders!$D643,products!$A$1:$A$49,0),MATCH(orders!L$1,products!$A$1:$G$1,0))</f>
        <v>11.95</v>
      </c>
      <c r="M643" s="5">
        <f t="shared" ref="M643:M706" si="31">L643*E643</f>
        <v>35.849999999999994</v>
      </c>
      <c r="N643" t="str">
        <f t="shared" si="30"/>
        <v>Robusta</v>
      </c>
      <c r="O643" t="str">
        <f t="shared" ref="O643:O706" si="32">IF(J643="M","Medium",IF(J643="L","Light",IF(J643="D","Dark","")))</f>
        <v>Light</v>
      </c>
      <c r="P643" t="str">
        <f>_xlfn.XLOOKUP(Table1[[#This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 MATCH(orders!$D644,products!$A$1:$A$49,0),MATCH(orders!I$1,products!$A$1:$G$1,0))</f>
        <v>Exc</v>
      </c>
      <c r="J644" t="str">
        <f>INDEX(products!$A$1:$G$49, MATCH(orders!$D644,products!$A$1:$A$49,0),MATCH(orders!J$1,products!$A$1:$G$1,0))</f>
        <v>M</v>
      </c>
      <c r="K644" s="4">
        <f>INDEX(products!$A$1:$G$49, MATCH(orders!$D644,products!$A$1:$A$49,0),MATCH(orders!K$1,products!$A$1:$G$1,0))</f>
        <v>0.2</v>
      </c>
      <c r="L644" s="5">
        <f>INDEX(products!$A$1:$G$49, MATCH(orders!$D644,products!$A$1:$A$49,0),MATCH(orders!L$1,products!$A$1:$G$1,0))</f>
        <v>4.125</v>
      </c>
      <c r="M644" s="5">
        <f t="shared" si="31"/>
        <v>8.25</v>
      </c>
      <c r="N644" t="str">
        <f t="shared" si="30"/>
        <v>Excelsa</v>
      </c>
      <c r="O644" t="str">
        <f t="shared" si="32"/>
        <v>Medium</v>
      </c>
      <c r="P644" t="str">
        <f>_xlfn.XLOOKUP(Table1[[#This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 MATCH(orders!$D645,products!$A$1:$A$49,0),MATCH(orders!I$1,products!$A$1:$G$1,0))</f>
        <v>Exc</v>
      </c>
      <c r="J645" t="str">
        <f>INDEX(products!$A$1:$G$49, MATCH(orders!$D645,products!$A$1:$A$49,0),MATCH(orders!J$1,products!$A$1:$G$1,0))</f>
        <v>L</v>
      </c>
      <c r="K645" s="4">
        <f>INDEX(products!$A$1:$G$49, MATCH(orders!$D645,products!$A$1:$A$49,0),MATCH(orders!K$1,products!$A$1:$G$1,0))</f>
        <v>2.5</v>
      </c>
      <c r="L645" s="5">
        <f>INDEX(products!$A$1:$G$49, MATCH(orders!$D645,products!$A$1:$A$49,0),MATCH(orders!L$1,products!$A$1:$G$1,0))</f>
        <v>34.154999999999994</v>
      </c>
      <c r="M645" s="5">
        <f t="shared" si="31"/>
        <v>102.46499999999997</v>
      </c>
      <c r="N645" t="str">
        <f t="shared" si="30"/>
        <v>Excelsa</v>
      </c>
      <c r="O645" t="str">
        <f t="shared" si="32"/>
        <v>Light</v>
      </c>
      <c r="P645" t="str">
        <f>_xlfn.XLOOKUP(Table1[[#This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 MATCH(orders!$D646,products!$A$1:$A$49,0),MATCH(orders!I$1,products!$A$1:$G$1,0))</f>
        <v>Rob</v>
      </c>
      <c r="J646" t="str">
        <f>INDEX(products!$A$1:$G$49, MATCH(orders!$D646,products!$A$1:$A$49,0),MATCH(orders!J$1,products!$A$1:$G$1,0))</f>
        <v>D</v>
      </c>
      <c r="K646" s="4">
        <f>INDEX(products!$A$1:$G$49, MATCH(orders!$D646,products!$A$1:$A$49,0),MATCH(orders!K$1,products!$A$1:$G$1,0))</f>
        <v>2.5</v>
      </c>
      <c r="L646" s="5">
        <f>INDEX(products!$A$1:$G$49, MATCH(orders!$D646,products!$A$1:$A$49,0),MATCH(orders!L$1,products!$A$1:$G$1,0))</f>
        <v>20.584999999999997</v>
      </c>
      <c r="M646" s="5">
        <f t="shared" si="31"/>
        <v>41.169999999999995</v>
      </c>
      <c r="N646" t="str">
        <f t="shared" si="30"/>
        <v>Robusta</v>
      </c>
      <c r="O646" t="str">
        <f t="shared" si="32"/>
        <v>Dark</v>
      </c>
      <c r="P646" t="str">
        <f>_xlfn.XLOOKUP(Table1[[#This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 MATCH(orders!$D647,products!$A$1:$A$49,0),MATCH(orders!I$1,products!$A$1:$G$1,0))</f>
        <v>Ara</v>
      </c>
      <c r="J647" t="str">
        <f>INDEX(products!$A$1:$G$49, MATCH(orders!$D647,products!$A$1:$A$49,0),MATCH(orders!J$1,products!$A$1:$G$1,0))</f>
        <v>D</v>
      </c>
      <c r="K647" s="4">
        <f>INDEX(products!$A$1:$G$49, MATCH(orders!$D647,products!$A$1:$A$49,0),MATCH(orders!K$1,products!$A$1:$G$1,0))</f>
        <v>2.5</v>
      </c>
      <c r="L647" s="5">
        <f>INDEX(products!$A$1:$G$49, MATCH(orders!$D647,products!$A$1:$A$49,0),MATCH(orders!L$1,products!$A$1:$G$1,0))</f>
        <v>22.884999999999998</v>
      </c>
      <c r="M647" s="5">
        <f t="shared" si="31"/>
        <v>68.655000000000001</v>
      </c>
      <c r="N647" t="str">
        <f t="shared" si="30"/>
        <v>Arabica</v>
      </c>
      <c r="O647" t="str">
        <f t="shared" si="32"/>
        <v>Dark</v>
      </c>
      <c r="P647" t="str">
        <f>_xlfn.XLOOKUP(Table1[[#This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 MATCH(orders!$D648,products!$A$1:$A$49,0),MATCH(orders!I$1,products!$A$1:$G$1,0))</f>
        <v>Ara</v>
      </c>
      <c r="J648" t="str">
        <f>INDEX(products!$A$1:$G$49, MATCH(orders!$D648,products!$A$1:$A$49,0),MATCH(orders!J$1,products!$A$1:$G$1,0))</f>
        <v>D</v>
      </c>
      <c r="K648" s="4">
        <f>INDEX(products!$A$1:$G$49, MATCH(orders!$D648,products!$A$1:$A$49,0),MATCH(orders!K$1,products!$A$1:$G$1,0))</f>
        <v>1</v>
      </c>
      <c r="L648" s="5">
        <f>INDEX(products!$A$1:$G$49, MATCH(orders!$D648,products!$A$1:$A$49,0),MATCH(orders!L$1,products!$A$1:$G$1,0))</f>
        <v>9.9499999999999993</v>
      </c>
      <c r="M648" s="5">
        <f t="shared" si="31"/>
        <v>9.9499999999999993</v>
      </c>
      <c r="N648" t="str">
        <f t="shared" si="30"/>
        <v>Arabica</v>
      </c>
      <c r="O648" t="str">
        <f t="shared" si="32"/>
        <v>Dark</v>
      </c>
      <c r="P648" t="str">
        <f>_xlfn.XLOOKUP(Table1[[#This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 MATCH(orders!$D649,products!$A$1:$A$49,0),MATCH(orders!I$1,products!$A$1:$G$1,0))</f>
        <v>Lib</v>
      </c>
      <c r="J649" t="str">
        <f>INDEX(products!$A$1:$G$49, MATCH(orders!$D649,products!$A$1:$A$49,0),MATCH(orders!J$1,products!$A$1:$G$1,0))</f>
        <v>L</v>
      </c>
      <c r="K649" s="4">
        <f>INDEX(products!$A$1:$G$49, MATCH(orders!$D649,products!$A$1:$A$49,0),MATCH(orders!K$1,products!$A$1:$G$1,0))</f>
        <v>0.5</v>
      </c>
      <c r="L649" s="5">
        <f>INDEX(products!$A$1:$G$49, MATCH(orders!$D649,products!$A$1:$A$49,0),MATCH(orders!L$1,products!$A$1:$G$1,0))</f>
        <v>9.51</v>
      </c>
      <c r="M649" s="5">
        <f t="shared" si="31"/>
        <v>28.53</v>
      </c>
      <c r="N649" t="str">
        <f t="shared" si="30"/>
        <v>Liberica</v>
      </c>
      <c r="O649" t="str">
        <f t="shared" si="32"/>
        <v>Light</v>
      </c>
      <c r="P649" t="str">
        <f>_xlfn.XLOOKUP(Table1[[#This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 MATCH(orders!$D650,products!$A$1:$A$49,0),MATCH(orders!I$1,products!$A$1:$G$1,0))</f>
        <v>Rob</v>
      </c>
      <c r="J650" t="str">
        <f>INDEX(products!$A$1:$G$49, MATCH(orders!$D650,products!$A$1:$A$49,0),MATCH(orders!J$1,products!$A$1:$G$1,0))</f>
        <v>D</v>
      </c>
      <c r="K650" s="4">
        <f>INDEX(products!$A$1:$G$49, MATCH(orders!$D650,products!$A$1:$A$49,0),MATCH(orders!K$1,products!$A$1:$G$1,0))</f>
        <v>0.2</v>
      </c>
      <c r="L650" s="5">
        <f>INDEX(products!$A$1:$G$49, MATCH(orders!$D650,products!$A$1:$A$49,0),MATCH(orders!L$1,products!$A$1:$G$1,0))</f>
        <v>2.6849999999999996</v>
      </c>
      <c r="M650" s="5">
        <f t="shared" si="31"/>
        <v>16.11</v>
      </c>
      <c r="N650" t="str">
        <f t="shared" si="30"/>
        <v>Robusta</v>
      </c>
      <c r="O650" t="str">
        <f t="shared" si="32"/>
        <v>Dark</v>
      </c>
      <c r="P650" t="str">
        <f>_xlfn.XLOOKUP(Table1[[#This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 MATCH(orders!$D651,products!$A$1:$A$49,0),MATCH(orders!I$1,products!$A$1:$G$1,0))</f>
        <v>Lib</v>
      </c>
      <c r="J651" t="str">
        <f>INDEX(products!$A$1:$G$49, MATCH(orders!$D651,products!$A$1:$A$49,0),MATCH(orders!J$1,products!$A$1:$G$1,0))</f>
        <v>L</v>
      </c>
      <c r="K651" s="4">
        <f>INDEX(products!$A$1:$G$49, MATCH(orders!$D651,products!$A$1:$A$49,0),MATCH(orders!K$1,products!$A$1:$G$1,0))</f>
        <v>1</v>
      </c>
      <c r="L651" s="5">
        <f>INDEX(products!$A$1:$G$49, MATCH(orders!$D651,products!$A$1:$A$49,0),MATCH(orders!L$1,products!$A$1:$G$1,0))</f>
        <v>15.85</v>
      </c>
      <c r="M651" s="5">
        <f t="shared" si="31"/>
        <v>95.1</v>
      </c>
      <c r="N651" t="str">
        <f t="shared" si="30"/>
        <v>Liberica</v>
      </c>
      <c r="O651" t="str">
        <f t="shared" si="32"/>
        <v>Light</v>
      </c>
      <c r="P651" t="str">
        <f>_xlfn.XLOOKUP(Table1[[#This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 MATCH(orders!$D652,products!$A$1:$A$49,0),MATCH(orders!I$1,products!$A$1:$G$1,0))</f>
        <v>Rob</v>
      </c>
      <c r="J652" t="str">
        <f>INDEX(products!$A$1:$G$49, MATCH(orders!$D652,products!$A$1:$A$49,0),MATCH(orders!J$1,products!$A$1:$G$1,0))</f>
        <v>D</v>
      </c>
      <c r="K652" s="4">
        <f>INDEX(products!$A$1:$G$49, MATCH(orders!$D652,products!$A$1:$A$49,0),MATCH(orders!K$1,products!$A$1:$G$1,0))</f>
        <v>0.5</v>
      </c>
      <c r="L652" s="5">
        <f>INDEX(products!$A$1:$G$49, MATCH(orders!$D652,products!$A$1:$A$49,0),MATCH(orders!L$1,products!$A$1:$G$1,0))</f>
        <v>5.3699999999999992</v>
      </c>
      <c r="M652" s="5">
        <f t="shared" si="31"/>
        <v>5.3699999999999992</v>
      </c>
      <c r="N652" t="str">
        <f t="shared" si="30"/>
        <v>Robusta</v>
      </c>
      <c r="O652" t="str">
        <f t="shared" si="32"/>
        <v>Dark</v>
      </c>
      <c r="P652" t="str">
        <f>_xlfn.XLOOKUP(Table1[[#This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 MATCH(orders!$D653,products!$A$1:$A$49,0),MATCH(orders!I$1,products!$A$1:$G$1,0))</f>
        <v>Rob</v>
      </c>
      <c r="J653" t="str">
        <f>INDEX(products!$A$1:$G$49, MATCH(orders!$D653,products!$A$1:$A$49,0),MATCH(orders!J$1,products!$A$1:$G$1,0))</f>
        <v>L</v>
      </c>
      <c r="K653" s="4">
        <f>INDEX(products!$A$1:$G$49, MATCH(orders!$D653,products!$A$1:$A$49,0),MATCH(orders!K$1,products!$A$1:$G$1,0))</f>
        <v>1</v>
      </c>
      <c r="L653" s="5">
        <f>INDEX(products!$A$1:$G$49, MATCH(orders!$D653,products!$A$1:$A$49,0),MATCH(orders!L$1,products!$A$1:$G$1,0))</f>
        <v>11.95</v>
      </c>
      <c r="M653" s="5">
        <f t="shared" si="31"/>
        <v>47.8</v>
      </c>
      <c r="N653" t="str">
        <f t="shared" si="30"/>
        <v>Robusta</v>
      </c>
      <c r="O653" t="str">
        <f t="shared" si="32"/>
        <v>Light</v>
      </c>
      <c r="P653" t="str">
        <f>_xlfn.XLOOKUP(Table1[[#This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 MATCH(orders!$D654,products!$A$1:$A$49,0),MATCH(orders!I$1,products!$A$1:$G$1,0))</f>
        <v>Lib</v>
      </c>
      <c r="J654" t="str">
        <f>INDEX(products!$A$1:$G$49, MATCH(orders!$D654,products!$A$1:$A$49,0),MATCH(orders!J$1,products!$A$1:$G$1,0))</f>
        <v>L</v>
      </c>
      <c r="K654" s="4">
        <f>INDEX(products!$A$1:$G$49, MATCH(orders!$D654,products!$A$1:$A$49,0),MATCH(orders!K$1,products!$A$1:$G$1,0))</f>
        <v>1</v>
      </c>
      <c r="L654" s="5">
        <f>INDEX(products!$A$1:$G$49, MATCH(orders!$D654,products!$A$1:$A$49,0),MATCH(orders!L$1,products!$A$1:$G$1,0))</f>
        <v>15.85</v>
      </c>
      <c r="M654" s="5">
        <f t="shared" si="31"/>
        <v>63.4</v>
      </c>
      <c r="N654" t="str">
        <f t="shared" si="30"/>
        <v>Liberica</v>
      </c>
      <c r="O654" t="str">
        <f t="shared" si="32"/>
        <v>Light</v>
      </c>
      <c r="P654" t="str">
        <f>_xlfn.XLOOKUP(Table1[[#This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 MATCH(orders!$D655,products!$A$1:$A$49,0),MATCH(orders!I$1,products!$A$1:$G$1,0))</f>
        <v>Ara</v>
      </c>
      <c r="J655" t="str">
        <f>INDEX(products!$A$1:$G$49, MATCH(orders!$D655,products!$A$1:$A$49,0),MATCH(orders!J$1,products!$A$1:$G$1,0))</f>
        <v>M</v>
      </c>
      <c r="K655" s="4">
        <f>INDEX(products!$A$1:$G$49, MATCH(orders!$D655,products!$A$1:$A$49,0),MATCH(orders!K$1,products!$A$1:$G$1,0))</f>
        <v>2.5</v>
      </c>
      <c r="L655" s="5">
        <f>INDEX(products!$A$1:$G$49, MATCH(orders!$D655,products!$A$1:$A$49,0),MATCH(orders!L$1,products!$A$1:$G$1,0))</f>
        <v>25.874999999999996</v>
      </c>
      <c r="M655" s="5">
        <f t="shared" si="31"/>
        <v>103.49999999999999</v>
      </c>
      <c r="N655" t="str">
        <f t="shared" si="30"/>
        <v>Arabica</v>
      </c>
      <c r="O655" t="str">
        <f t="shared" si="32"/>
        <v>Medium</v>
      </c>
      <c r="P655" t="str">
        <f>_xlfn.XLOOKUP(Table1[[#This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 MATCH(orders!$D656,products!$A$1:$A$49,0),MATCH(orders!I$1,products!$A$1:$G$1,0))</f>
        <v>Ara</v>
      </c>
      <c r="J656" t="str">
        <f>INDEX(products!$A$1:$G$49, MATCH(orders!$D656,products!$A$1:$A$49,0),MATCH(orders!J$1,products!$A$1:$G$1,0))</f>
        <v>D</v>
      </c>
      <c r="K656" s="4">
        <f>INDEX(products!$A$1:$G$49, MATCH(orders!$D656,products!$A$1:$A$49,0),MATCH(orders!K$1,products!$A$1:$G$1,0))</f>
        <v>2.5</v>
      </c>
      <c r="L656" s="5">
        <f>INDEX(products!$A$1:$G$49, MATCH(orders!$D656,products!$A$1:$A$49,0),MATCH(orders!L$1,products!$A$1:$G$1,0))</f>
        <v>22.884999999999998</v>
      </c>
      <c r="M656" s="5">
        <f t="shared" si="31"/>
        <v>68.655000000000001</v>
      </c>
      <c r="N656" t="str">
        <f t="shared" si="30"/>
        <v>Arabica</v>
      </c>
      <c r="O656" t="str">
        <f t="shared" si="32"/>
        <v>Dark</v>
      </c>
      <c r="P656" t="str">
        <f>_xlfn.XLOOKUP(Table1[[#This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 MATCH(orders!$D657,products!$A$1:$A$49,0),MATCH(orders!I$1,products!$A$1:$G$1,0))</f>
        <v>Rob</v>
      </c>
      <c r="J657" t="str">
        <f>INDEX(products!$A$1:$G$49, MATCH(orders!$D657,products!$A$1:$A$49,0),MATCH(orders!J$1,products!$A$1:$G$1,0))</f>
        <v>M</v>
      </c>
      <c r="K657" s="4">
        <f>INDEX(products!$A$1:$G$49, MATCH(orders!$D657,products!$A$1:$A$49,0),MATCH(orders!K$1,products!$A$1:$G$1,0))</f>
        <v>2.5</v>
      </c>
      <c r="L657" s="5">
        <f>INDEX(products!$A$1:$G$49, MATCH(orders!$D657,products!$A$1:$A$49,0),MATCH(orders!L$1,products!$A$1:$G$1,0))</f>
        <v>22.884999999999998</v>
      </c>
      <c r="M657" s="5">
        <f t="shared" si="31"/>
        <v>45.769999999999996</v>
      </c>
      <c r="N657" t="str">
        <f t="shared" si="30"/>
        <v>Robusta</v>
      </c>
      <c r="O657" t="str">
        <f t="shared" si="32"/>
        <v>Medium</v>
      </c>
      <c r="P657" t="str">
        <f>_xlfn.XLOOKUP(Table1[[#This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 MATCH(orders!$D658,products!$A$1:$A$49,0),MATCH(orders!I$1,products!$A$1:$G$1,0))</f>
        <v>Lib</v>
      </c>
      <c r="J658" t="str">
        <f>INDEX(products!$A$1:$G$49, MATCH(orders!$D658,products!$A$1:$A$49,0),MATCH(orders!J$1,products!$A$1:$G$1,0))</f>
        <v>D</v>
      </c>
      <c r="K658" s="4">
        <f>INDEX(products!$A$1:$G$49, MATCH(orders!$D658,products!$A$1:$A$49,0),MATCH(orders!K$1,products!$A$1:$G$1,0))</f>
        <v>1</v>
      </c>
      <c r="L658" s="5">
        <f>INDEX(products!$A$1:$G$49, MATCH(orders!$D658,products!$A$1:$A$49,0),MATCH(orders!L$1,products!$A$1:$G$1,0))</f>
        <v>12.95</v>
      </c>
      <c r="M658" s="5">
        <f t="shared" si="31"/>
        <v>51.8</v>
      </c>
      <c r="N658" t="str">
        <f t="shared" si="30"/>
        <v>Liberica</v>
      </c>
      <c r="O658" t="str">
        <f t="shared" si="32"/>
        <v>Dark</v>
      </c>
      <c r="P658" t="str">
        <f>_xlfn.XLOOKUP(Table1[[#This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 MATCH(orders!$D659,products!$A$1:$A$49,0),MATCH(orders!I$1,products!$A$1:$G$1,0))</f>
        <v>Ara</v>
      </c>
      <c r="J659" t="str">
        <f>INDEX(products!$A$1:$G$49, MATCH(orders!$D659,products!$A$1:$A$49,0),MATCH(orders!J$1,products!$A$1:$G$1,0))</f>
        <v>M</v>
      </c>
      <c r="K659" s="4">
        <f>INDEX(products!$A$1:$G$49, MATCH(orders!$D659,products!$A$1:$A$49,0),MATCH(orders!K$1,products!$A$1:$G$1,0))</f>
        <v>0.5</v>
      </c>
      <c r="L659" s="5">
        <f>INDEX(products!$A$1:$G$49, MATCH(orders!$D659,products!$A$1:$A$49,0),MATCH(orders!L$1,products!$A$1:$G$1,0))</f>
        <v>6.75</v>
      </c>
      <c r="M659" s="5">
        <f t="shared" si="31"/>
        <v>13.5</v>
      </c>
      <c r="N659" t="str">
        <f t="shared" si="30"/>
        <v>Arabica</v>
      </c>
      <c r="O659" t="str">
        <f t="shared" si="32"/>
        <v>Medium</v>
      </c>
      <c r="P659" t="str">
        <f>_xlfn.XLOOKUP(Table1[[#This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 MATCH(orders!$D660,products!$A$1:$A$49,0),MATCH(orders!I$1,products!$A$1:$G$1,0))</f>
        <v>Exc</v>
      </c>
      <c r="J660" t="str">
        <f>INDEX(products!$A$1:$G$49, MATCH(orders!$D660,products!$A$1:$A$49,0),MATCH(orders!J$1,products!$A$1:$G$1,0))</f>
        <v>M</v>
      </c>
      <c r="K660" s="4">
        <f>INDEX(products!$A$1:$G$49, MATCH(orders!$D660,products!$A$1:$A$49,0),MATCH(orders!K$1,products!$A$1:$G$1,0))</f>
        <v>0.5</v>
      </c>
      <c r="L660" s="5">
        <f>INDEX(products!$A$1:$G$49, MATCH(orders!$D660,products!$A$1:$A$49,0),MATCH(orders!L$1,products!$A$1:$G$1,0))</f>
        <v>8.25</v>
      </c>
      <c r="M660" s="5">
        <f t="shared" si="31"/>
        <v>24.75</v>
      </c>
      <c r="N660" t="str">
        <f t="shared" si="30"/>
        <v>Excelsa</v>
      </c>
      <c r="O660" t="str">
        <f t="shared" si="32"/>
        <v>Medium</v>
      </c>
      <c r="P660" t="str">
        <f>_xlfn.XLOOKUP(Table1[[#This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 MATCH(orders!$D661,products!$A$1:$A$49,0),MATCH(orders!I$1,products!$A$1:$G$1,0))</f>
        <v>Ara</v>
      </c>
      <c r="J661" t="str">
        <f>INDEX(products!$A$1:$G$49, MATCH(orders!$D661,products!$A$1:$A$49,0),MATCH(orders!J$1,products!$A$1:$G$1,0))</f>
        <v>D</v>
      </c>
      <c r="K661" s="4">
        <f>INDEX(products!$A$1:$G$49, MATCH(orders!$D661,products!$A$1:$A$49,0),MATCH(orders!K$1,products!$A$1:$G$1,0))</f>
        <v>2.5</v>
      </c>
      <c r="L661" s="5">
        <f>INDEX(products!$A$1:$G$49, MATCH(orders!$D661,products!$A$1:$A$49,0),MATCH(orders!L$1,products!$A$1:$G$1,0))</f>
        <v>22.884999999999998</v>
      </c>
      <c r="M661" s="5">
        <f t="shared" si="31"/>
        <v>45.769999999999996</v>
      </c>
      <c r="N661" t="str">
        <f t="shared" si="30"/>
        <v>Arabica</v>
      </c>
      <c r="O661" t="str">
        <f t="shared" si="32"/>
        <v>Dark</v>
      </c>
      <c r="P661" t="str">
        <f>_xlfn.XLOOKUP(Table1[[#This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 MATCH(orders!$D662,products!$A$1:$A$49,0),MATCH(orders!I$1,products!$A$1:$G$1,0))</f>
        <v>Exc</v>
      </c>
      <c r="J662" t="str">
        <f>INDEX(products!$A$1:$G$49, MATCH(orders!$D662,products!$A$1:$A$49,0),MATCH(orders!J$1,products!$A$1:$G$1,0))</f>
        <v>L</v>
      </c>
      <c r="K662" s="4">
        <f>INDEX(products!$A$1:$G$49, MATCH(orders!$D662,products!$A$1:$A$49,0),MATCH(orders!K$1,products!$A$1:$G$1,0))</f>
        <v>0.5</v>
      </c>
      <c r="L662" s="5">
        <f>INDEX(products!$A$1:$G$49, MATCH(orders!$D662,products!$A$1:$A$49,0),MATCH(orders!L$1,products!$A$1:$G$1,0))</f>
        <v>8.91</v>
      </c>
      <c r="M662" s="5">
        <f t="shared" si="31"/>
        <v>53.46</v>
      </c>
      <c r="N662" t="str">
        <f t="shared" si="30"/>
        <v>Excelsa</v>
      </c>
      <c r="O662" t="str">
        <f t="shared" si="32"/>
        <v>Light</v>
      </c>
      <c r="P662" t="str">
        <f>_xlfn.XLOOKUP(Table1[[#This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 MATCH(orders!$D663,products!$A$1:$A$49,0),MATCH(orders!I$1,products!$A$1:$G$1,0))</f>
        <v>Ara</v>
      </c>
      <c r="J663" t="str">
        <f>INDEX(products!$A$1:$G$49, MATCH(orders!$D663,products!$A$1:$A$49,0),MATCH(orders!J$1,products!$A$1:$G$1,0))</f>
        <v>M</v>
      </c>
      <c r="K663" s="4">
        <f>INDEX(products!$A$1:$G$49, MATCH(orders!$D663,products!$A$1:$A$49,0),MATCH(orders!K$1,products!$A$1:$G$1,0))</f>
        <v>0.2</v>
      </c>
      <c r="L663" s="5">
        <f>INDEX(products!$A$1:$G$49, MATCH(orders!$D663,products!$A$1:$A$49,0),MATCH(orders!L$1,products!$A$1:$G$1,0))</f>
        <v>3.375</v>
      </c>
      <c r="M663" s="5">
        <f t="shared" si="31"/>
        <v>20.25</v>
      </c>
      <c r="N663" t="str">
        <f t="shared" si="30"/>
        <v>Arabica</v>
      </c>
      <c r="O663" t="str">
        <f t="shared" si="32"/>
        <v>Medium</v>
      </c>
      <c r="P663" t="str">
        <f>_xlfn.XLOOKUP(Table1[[#This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 MATCH(orders!$D664,products!$A$1:$A$49,0),MATCH(orders!I$1,products!$A$1:$G$1,0))</f>
        <v>Lib</v>
      </c>
      <c r="J664" t="str">
        <f>INDEX(products!$A$1:$G$49, MATCH(orders!$D664,products!$A$1:$A$49,0),MATCH(orders!J$1,products!$A$1:$G$1,0))</f>
        <v>D</v>
      </c>
      <c r="K664" s="4">
        <f>INDEX(products!$A$1:$G$49, MATCH(orders!$D664,products!$A$1:$A$49,0),MATCH(orders!K$1,products!$A$1:$G$1,0))</f>
        <v>2.5</v>
      </c>
      <c r="L664" s="5">
        <f>INDEX(products!$A$1:$G$49, MATCH(orders!$D664,products!$A$1:$A$49,0),MATCH(orders!L$1,products!$A$1:$G$1,0))</f>
        <v>29.784999999999997</v>
      </c>
      <c r="M664" s="5">
        <f t="shared" si="31"/>
        <v>148.92499999999998</v>
      </c>
      <c r="N664" t="str">
        <f t="shared" si="30"/>
        <v>Liberica</v>
      </c>
      <c r="O664" t="str">
        <f t="shared" si="32"/>
        <v>Dark</v>
      </c>
      <c r="P664" t="str">
        <f>_xlfn.XLOOKUP(Table1[[#This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 MATCH(orders!$D665,products!$A$1:$A$49,0),MATCH(orders!I$1,products!$A$1:$G$1,0))</f>
        <v>Ara</v>
      </c>
      <c r="J665" t="str">
        <f>INDEX(products!$A$1:$G$49, MATCH(orders!$D665,products!$A$1:$A$49,0),MATCH(orders!J$1,products!$A$1:$G$1,0))</f>
        <v>M</v>
      </c>
      <c r="K665" s="4">
        <f>INDEX(products!$A$1:$G$49, MATCH(orders!$D665,products!$A$1:$A$49,0),MATCH(orders!K$1,products!$A$1:$G$1,0))</f>
        <v>1</v>
      </c>
      <c r="L665" s="5">
        <f>INDEX(products!$A$1:$G$49, MATCH(orders!$D665,products!$A$1:$A$49,0),MATCH(orders!L$1,products!$A$1:$G$1,0))</f>
        <v>11.25</v>
      </c>
      <c r="M665" s="5">
        <f t="shared" si="31"/>
        <v>67.5</v>
      </c>
      <c r="N665" t="str">
        <f t="shared" si="30"/>
        <v>Arabica</v>
      </c>
      <c r="O665" t="str">
        <f t="shared" si="32"/>
        <v>Medium</v>
      </c>
      <c r="P665" t="str">
        <f>_xlfn.XLOOKUP(Table1[[#This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 MATCH(orders!$D666,products!$A$1:$A$49,0),MATCH(orders!I$1,products!$A$1:$G$1,0))</f>
        <v>Exc</v>
      </c>
      <c r="J666" t="str">
        <f>INDEX(products!$A$1:$G$49, MATCH(orders!$D666,products!$A$1:$A$49,0),MATCH(orders!J$1,products!$A$1:$G$1,0))</f>
        <v>D</v>
      </c>
      <c r="K666" s="4">
        <f>INDEX(products!$A$1:$G$49, MATCH(orders!$D666,products!$A$1:$A$49,0),MATCH(orders!K$1,products!$A$1:$G$1,0))</f>
        <v>1</v>
      </c>
      <c r="L666" s="5">
        <f>INDEX(products!$A$1:$G$49, MATCH(orders!$D666,products!$A$1:$A$49,0),MATCH(orders!L$1,products!$A$1:$G$1,0))</f>
        <v>12.15</v>
      </c>
      <c r="M666" s="5">
        <f t="shared" si="31"/>
        <v>72.900000000000006</v>
      </c>
      <c r="N666" t="str">
        <f t="shared" si="30"/>
        <v>Excelsa</v>
      </c>
      <c r="O666" t="str">
        <f t="shared" si="32"/>
        <v>Dark</v>
      </c>
      <c r="P666" t="str">
        <f>_xlfn.XLOOKUP(Table1[[#This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 MATCH(orders!$D667,products!$A$1:$A$49,0),MATCH(orders!I$1,products!$A$1:$G$1,0))</f>
        <v>Lib</v>
      </c>
      <c r="J667" t="str">
        <f>INDEX(products!$A$1:$G$49, MATCH(orders!$D667,products!$A$1:$A$49,0),MATCH(orders!J$1,products!$A$1:$G$1,0))</f>
        <v>D</v>
      </c>
      <c r="K667" s="4">
        <f>INDEX(products!$A$1:$G$49, MATCH(orders!$D667,products!$A$1:$A$49,0),MATCH(orders!K$1,products!$A$1:$G$1,0))</f>
        <v>0.2</v>
      </c>
      <c r="L667" s="5">
        <f>INDEX(products!$A$1:$G$49, MATCH(orders!$D667,products!$A$1:$A$49,0),MATCH(orders!L$1,products!$A$1:$G$1,0))</f>
        <v>3.8849999999999998</v>
      </c>
      <c r="M667" s="5">
        <f t="shared" si="31"/>
        <v>7.77</v>
      </c>
      <c r="N667" t="str">
        <f t="shared" si="30"/>
        <v>Liberica</v>
      </c>
      <c r="O667" t="str">
        <f t="shared" si="32"/>
        <v>Dark</v>
      </c>
      <c r="P667" t="str">
        <f>_xlfn.XLOOKUP(Table1[[#This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 MATCH(orders!$D668,products!$A$1:$A$49,0),MATCH(orders!I$1,products!$A$1:$G$1,0))</f>
        <v>Ara</v>
      </c>
      <c r="J668" t="str">
        <f>INDEX(products!$A$1:$G$49, MATCH(orders!$D668,products!$A$1:$A$49,0),MATCH(orders!J$1,products!$A$1:$G$1,0))</f>
        <v>D</v>
      </c>
      <c r="K668" s="4">
        <f>INDEX(products!$A$1:$G$49, MATCH(orders!$D668,products!$A$1:$A$49,0),MATCH(orders!K$1,products!$A$1:$G$1,0))</f>
        <v>2.5</v>
      </c>
      <c r="L668" s="5">
        <f>INDEX(products!$A$1:$G$49, MATCH(orders!$D668,products!$A$1:$A$49,0),MATCH(orders!L$1,products!$A$1:$G$1,0))</f>
        <v>22.884999999999998</v>
      </c>
      <c r="M668" s="5">
        <f t="shared" si="31"/>
        <v>91.539999999999992</v>
      </c>
      <c r="N668" t="str">
        <f t="shared" si="30"/>
        <v>Arabica</v>
      </c>
      <c r="O668" t="str">
        <f t="shared" si="32"/>
        <v>Dark</v>
      </c>
      <c r="P668" t="str">
        <f>_xlfn.XLOOKUP(Table1[[#This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 MATCH(orders!$D669,products!$A$1:$A$49,0),MATCH(orders!I$1,products!$A$1:$G$1,0))</f>
        <v>Ara</v>
      </c>
      <c r="J669" t="str">
        <f>INDEX(products!$A$1:$G$49, MATCH(orders!$D669,products!$A$1:$A$49,0),MATCH(orders!J$1,products!$A$1:$G$1,0))</f>
        <v>D</v>
      </c>
      <c r="K669" s="4">
        <f>INDEX(products!$A$1:$G$49, MATCH(orders!$D669,products!$A$1:$A$49,0),MATCH(orders!K$1,products!$A$1:$G$1,0))</f>
        <v>1</v>
      </c>
      <c r="L669" s="5">
        <f>INDEX(products!$A$1:$G$49, MATCH(orders!$D669,products!$A$1:$A$49,0),MATCH(orders!L$1,products!$A$1:$G$1,0))</f>
        <v>9.9499999999999993</v>
      </c>
      <c r="M669" s="5">
        <f t="shared" si="31"/>
        <v>59.699999999999996</v>
      </c>
      <c r="N669" t="str">
        <f t="shared" si="30"/>
        <v>Arabica</v>
      </c>
      <c r="O669" t="str">
        <f t="shared" si="32"/>
        <v>Dark</v>
      </c>
      <c r="P669" t="str">
        <f>_xlfn.XLOOKUP(Table1[[#This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 MATCH(orders!$D670,products!$A$1:$A$49,0),MATCH(orders!I$1,products!$A$1:$G$1,0))</f>
        <v>Rob</v>
      </c>
      <c r="J670" t="str">
        <f>INDEX(products!$A$1:$G$49, MATCH(orders!$D670,products!$A$1:$A$49,0),MATCH(orders!J$1,products!$A$1:$G$1,0))</f>
        <v>L</v>
      </c>
      <c r="K670" s="4">
        <f>INDEX(products!$A$1:$G$49, MATCH(orders!$D670,products!$A$1:$A$49,0),MATCH(orders!K$1,products!$A$1:$G$1,0))</f>
        <v>2.5</v>
      </c>
      <c r="L670" s="5">
        <f>INDEX(products!$A$1:$G$49, MATCH(orders!$D670,products!$A$1:$A$49,0),MATCH(orders!L$1,products!$A$1:$G$1,0))</f>
        <v>27.484999999999996</v>
      </c>
      <c r="M670" s="5">
        <f t="shared" si="31"/>
        <v>137.42499999999998</v>
      </c>
      <c r="N670" t="str">
        <f t="shared" si="30"/>
        <v>Robusta</v>
      </c>
      <c r="O670" t="str">
        <f t="shared" si="32"/>
        <v>Light</v>
      </c>
      <c r="P670" t="str">
        <f>_xlfn.XLOOKUP(Table1[[#This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 MATCH(orders!$D671,products!$A$1:$A$49,0),MATCH(orders!I$1,products!$A$1:$G$1,0))</f>
        <v>Lib</v>
      </c>
      <c r="J671" t="str">
        <f>INDEX(products!$A$1:$G$49, MATCH(orders!$D671,products!$A$1:$A$49,0),MATCH(orders!J$1,products!$A$1:$G$1,0))</f>
        <v>M</v>
      </c>
      <c r="K671" s="4">
        <f>INDEX(products!$A$1:$G$49, MATCH(orders!$D671,products!$A$1:$A$49,0),MATCH(orders!K$1,products!$A$1:$G$1,0))</f>
        <v>2.5</v>
      </c>
      <c r="L671" s="5">
        <f>INDEX(products!$A$1:$G$49, MATCH(orders!$D671,products!$A$1:$A$49,0),MATCH(orders!L$1,products!$A$1:$G$1,0))</f>
        <v>33.464999999999996</v>
      </c>
      <c r="M671" s="5">
        <f t="shared" si="31"/>
        <v>66.929999999999993</v>
      </c>
      <c r="N671" t="str">
        <f t="shared" si="30"/>
        <v>Liberica</v>
      </c>
      <c r="O671" t="str">
        <f t="shared" si="32"/>
        <v>Medium</v>
      </c>
      <c r="P671" t="str">
        <f>_xlfn.XLOOKUP(Table1[[#This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 MATCH(orders!$D672,products!$A$1:$A$49,0),MATCH(orders!I$1,products!$A$1:$G$1,0))</f>
        <v>Lib</v>
      </c>
      <c r="J672" t="str">
        <f>INDEX(products!$A$1:$G$49, MATCH(orders!$D672,products!$A$1:$A$49,0),MATCH(orders!J$1,products!$A$1:$G$1,0))</f>
        <v>M</v>
      </c>
      <c r="K672" s="4">
        <f>INDEX(products!$A$1:$G$49, MATCH(orders!$D672,products!$A$1:$A$49,0),MATCH(orders!K$1,products!$A$1:$G$1,0))</f>
        <v>0.2</v>
      </c>
      <c r="L672" s="5">
        <f>INDEX(products!$A$1:$G$49, MATCH(orders!$D672,products!$A$1:$A$49,0),MATCH(orders!L$1,products!$A$1:$G$1,0))</f>
        <v>4.3650000000000002</v>
      </c>
      <c r="M672" s="5">
        <f t="shared" si="31"/>
        <v>13.095000000000001</v>
      </c>
      <c r="N672" t="str">
        <f t="shared" si="30"/>
        <v>Liberica</v>
      </c>
      <c r="O672" t="str">
        <f t="shared" si="32"/>
        <v>Medium</v>
      </c>
      <c r="P672" t="str">
        <f>_xlfn.XLOOKUP(Table1[[#This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 MATCH(orders!$D673,products!$A$1:$A$49,0),MATCH(orders!I$1,products!$A$1:$G$1,0))</f>
        <v>Rob</v>
      </c>
      <c r="J673" t="str">
        <f>INDEX(products!$A$1:$G$49, MATCH(orders!$D673,products!$A$1:$A$49,0),MATCH(orders!J$1,products!$A$1:$G$1,0))</f>
        <v>L</v>
      </c>
      <c r="K673" s="4">
        <f>INDEX(products!$A$1:$G$49, MATCH(orders!$D673,products!$A$1:$A$49,0),MATCH(orders!K$1,products!$A$1:$G$1,0))</f>
        <v>1</v>
      </c>
      <c r="L673" s="5">
        <f>INDEX(products!$A$1:$G$49, MATCH(orders!$D673,products!$A$1:$A$49,0),MATCH(orders!L$1,products!$A$1:$G$1,0))</f>
        <v>11.95</v>
      </c>
      <c r="M673" s="5">
        <f t="shared" si="31"/>
        <v>59.75</v>
      </c>
      <c r="N673" t="str">
        <f t="shared" si="30"/>
        <v>Robusta</v>
      </c>
      <c r="O673" t="str">
        <f t="shared" si="32"/>
        <v>Light</v>
      </c>
      <c r="P673" t="str">
        <f>_xlfn.XLOOKUP(Table1[[#This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 MATCH(orders!$D674,products!$A$1:$A$49,0),MATCH(orders!I$1,products!$A$1:$G$1,0))</f>
        <v>Lib</v>
      </c>
      <c r="J674" t="str">
        <f>INDEX(products!$A$1:$G$49, MATCH(orders!$D674,products!$A$1:$A$49,0),MATCH(orders!J$1,products!$A$1:$G$1,0))</f>
        <v>M</v>
      </c>
      <c r="K674" s="4">
        <f>INDEX(products!$A$1:$G$49, MATCH(orders!$D674,products!$A$1:$A$49,0),MATCH(orders!K$1,products!$A$1:$G$1,0))</f>
        <v>0.5</v>
      </c>
      <c r="L674" s="5">
        <f>INDEX(products!$A$1:$G$49, MATCH(orders!$D674,products!$A$1:$A$49,0),MATCH(orders!L$1,products!$A$1:$G$1,0))</f>
        <v>8.73</v>
      </c>
      <c r="M674" s="5">
        <f t="shared" si="31"/>
        <v>43.650000000000006</v>
      </c>
      <c r="N674" t="str">
        <f t="shared" si="30"/>
        <v>Liberica</v>
      </c>
      <c r="O674" t="str">
        <f t="shared" si="32"/>
        <v>Medium</v>
      </c>
      <c r="P674" t="str">
        <f>_xlfn.XLOOKUP(Table1[[#This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 MATCH(orders!$D675,products!$A$1:$A$49,0),MATCH(orders!I$1,products!$A$1:$G$1,0))</f>
        <v>Exc</v>
      </c>
      <c r="J675" t="str">
        <f>INDEX(products!$A$1:$G$49, MATCH(orders!$D675,products!$A$1:$A$49,0),MATCH(orders!J$1,products!$A$1:$G$1,0))</f>
        <v>M</v>
      </c>
      <c r="K675" s="4">
        <f>INDEX(products!$A$1:$G$49, MATCH(orders!$D675,products!$A$1:$A$49,0),MATCH(orders!K$1,products!$A$1:$G$1,0))</f>
        <v>1</v>
      </c>
      <c r="L675" s="5">
        <f>INDEX(products!$A$1:$G$49, MATCH(orders!$D675,products!$A$1:$A$49,0),MATCH(orders!L$1,products!$A$1:$G$1,0))</f>
        <v>13.75</v>
      </c>
      <c r="M675" s="5">
        <f t="shared" si="31"/>
        <v>82.5</v>
      </c>
      <c r="N675" t="str">
        <f t="shared" si="30"/>
        <v>Excelsa</v>
      </c>
      <c r="O675" t="str">
        <f t="shared" si="32"/>
        <v>Medium</v>
      </c>
      <c r="P675" t="str">
        <f>_xlfn.XLOOKUP(Table1[[#This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 MATCH(orders!$D676,products!$A$1:$A$49,0),MATCH(orders!I$1,products!$A$1:$G$1,0))</f>
        <v>Ara</v>
      </c>
      <c r="J676" t="str">
        <f>INDEX(products!$A$1:$G$49, MATCH(orders!$D676,products!$A$1:$A$49,0),MATCH(orders!J$1,products!$A$1:$G$1,0))</f>
        <v>L</v>
      </c>
      <c r="K676" s="4">
        <f>INDEX(products!$A$1:$G$49, MATCH(orders!$D676,products!$A$1:$A$49,0),MATCH(orders!K$1,products!$A$1:$G$1,0))</f>
        <v>2.5</v>
      </c>
      <c r="L676" s="5">
        <f>INDEX(products!$A$1:$G$49, MATCH(orders!$D676,products!$A$1:$A$49,0),MATCH(orders!L$1,products!$A$1:$G$1,0))</f>
        <v>29.784999999999997</v>
      </c>
      <c r="M676" s="5">
        <f t="shared" si="31"/>
        <v>178.70999999999998</v>
      </c>
      <c r="N676" t="str">
        <f t="shared" si="30"/>
        <v>Arabica</v>
      </c>
      <c r="O676" t="str">
        <f t="shared" si="32"/>
        <v>Light</v>
      </c>
      <c r="P676" t="str">
        <f>_xlfn.XLOOKUP(Table1[[#This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 MATCH(orders!$D677,products!$A$1:$A$49,0),MATCH(orders!I$1,products!$A$1:$G$1,0))</f>
        <v>Lib</v>
      </c>
      <c r="J677" t="str">
        <f>INDEX(products!$A$1:$G$49, MATCH(orders!$D677,products!$A$1:$A$49,0),MATCH(orders!J$1,products!$A$1:$G$1,0))</f>
        <v>D</v>
      </c>
      <c r="K677" s="4">
        <f>INDEX(products!$A$1:$G$49, MATCH(orders!$D677,products!$A$1:$A$49,0),MATCH(orders!K$1,products!$A$1:$G$1,0))</f>
        <v>2.5</v>
      </c>
      <c r="L677" s="5">
        <f>INDEX(products!$A$1:$G$49, MATCH(orders!$D677,products!$A$1:$A$49,0),MATCH(orders!L$1,products!$A$1:$G$1,0))</f>
        <v>29.784999999999997</v>
      </c>
      <c r="M677" s="5">
        <f t="shared" si="31"/>
        <v>119.13999999999999</v>
      </c>
      <c r="N677" t="str">
        <f t="shared" si="30"/>
        <v>Liberica</v>
      </c>
      <c r="O677" t="str">
        <f t="shared" si="32"/>
        <v>Dark</v>
      </c>
      <c r="P677" t="str">
        <f>_xlfn.XLOOKUP(Table1[[#This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 MATCH(orders!$D678,products!$A$1:$A$49,0),MATCH(orders!I$1,products!$A$1:$G$1,0))</f>
        <v>Lib</v>
      </c>
      <c r="J678" t="str">
        <f>INDEX(products!$A$1:$G$49, MATCH(orders!$D678,products!$A$1:$A$49,0),MATCH(orders!J$1,products!$A$1:$G$1,0))</f>
        <v>L</v>
      </c>
      <c r="K678" s="4">
        <f>INDEX(products!$A$1:$G$49, MATCH(orders!$D678,products!$A$1:$A$49,0),MATCH(orders!K$1,products!$A$1:$G$1,0))</f>
        <v>0.5</v>
      </c>
      <c r="L678" s="5">
        <f>INDEX(products!$A$1:$G$49, MATCH(orders!$D678,products!$A$1:$A$49,0),MATCH(orders!L$1,products!$A$1:$G$1,0))</f>
        <v>9.51</v>
      </c>
      <c r="M678" s="5">
        <f t="shared" si="31"/>
        <v>47.55</v>
      </c>
      <c r="N678" t="str">
        <f t="shared" si="30"/>
        <v>Liberica</v>
      </c>
      <c r="O678" t="str">
        <f t="shared" si="32"/>
        <v>Light</v>
      </c>
      <c r="P678" t="str">
        <f>_xlfn.XLOOKUP(Table1[[#This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 MATCH(orders!$D679,products!$A$1:$A$49,0),MATCH(orders!I$1,products!$A$1:$G$1,0))</f>
        <v>Lib</v>
      </c>
      <c r="J679" t="str">
        <f>INDEX(products!$A$1:$G$49, MATCH(orders!$D679,products!$A$1:$A$49,0),MATCH(orders!J$1,products!$A$1:$G$1,0))</f>
        <v>M</v>
      </c>
      <c r="K679" s="4">
        <f>INDEX(products!$A$1:$G$49, MATCH(orders!$D679,products!$A$1:$A$49,0),MATCH(orders!K$1,products!$A$1:$G$1,0))</f>
        <v>0.5</v>
      </c>
      <c r="L679" s="5">
        <f>INDEX(products!$A$1:$G$49, MATCH(orders!$D679,products!$A$1:$A$49,0),MATCH(orders!L$1,products!$A$1:$G$1,0))</f>
        <v>8.73</v>
      </c>
      <c r="M679" s="5">
        <f t="shared" si="31"/>
        <v>43.650000000000006</v>
      </c>
      <c r="N679" t="str">
        <f t="shared" si="30"/>
        <v>Liberica</v>
      </c>
      <c r="O679" t="str">
        <f t="shared" si="32"/>
        <v>Medium</v>
      </c>
      <c r="P679" t="str">
        <f>_xlfn.XLOOKUP(Table1[[#This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 MATCH(orders!$D680,products!$A$1:$A$49,0),MATCH(orders!I$1,products!$A$1:$G$1,0))</f>
        <v>Ara</v>
      </c>
      <c r="J680" t="str">
        <f>INDEX(products!$A$1:$G$49, MATCH(orders!$D680,products!$A$1:$A$49,0),MATCH(orders!J$1,products!$A$1:$G$1,0))</f>
        <v>L</v>
      </c>
      <c r="K680" s="4">
        <f>INDEX(products!$A$1:$G$49, MATCH(orders!$D680,products!$A$1:$A$49,0),MATCH(orders!K$1,products!$A$1:$G$1,0))</f>
        <v>2.5</v>
      </c>
      <c r="L680" s="5">
        <f>INDEX(products!$A$1:$G$49, MATCH(orders!$D680,products!$A$1:$A$49,0),MATCH(orders!L$1,products!$A$1:$G$1,0))</f>
        <v>29.784999999999997</v>
      </c>
      <c r="M680" s="5">
        <f t="shared" si="31"/>
        <v>178.70999999999998</v>
      </c>
      <c r="N680" t="str">
        <f t="shared" si="30"/>
        <v>Arabica</v>
      </c>
      <c r="O680" t="str">
        <f t="shared" si="32"/>
        <v>Light</v>
      </c>
      <c r="P680" t="str">
        <f>_xlfn.XLOOKUP(Table1[[#This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 MATCH(orders!$D681,products!$A$1:$A$49,0),MATCH(orders!I$1,products!$A$1:$G$1,0))</f>
        <v>Rob</v>
      </c>
      <c r="J681" t="str">
        <f>INDEX(products!$A$1:$G$49, MATCH(orders!$D681,products!$A$1:$A$49,0),MATCH(orders!J$1,products!$A$1:$G$1,0))</f>
        <v>L</v>
      </c>
      <c r="K681" s="4">
        <f>INDEX(products!$A$1:$G$49, MATCH(orders!$D681,products!$A$1:$A$49,0),MATCH(orders!K$1,products!$A$1:$G$1,0))</f>
        <v>2.5</v>
      </c>
      <c r="L681" s="5">
        <f>INDEX(products!$A$1:$G$49, MATCH(orders!$D681,products!$A$1:$A$49,0),MATCH(orders!L$1,products!$A$1:$G$1,0))</f>
        <v>27.484999999999996</v>
      </c>
      <c r="M681" s="5">
        <f t="shared" si="31"/>
        <v>27.484999999999996</v>
      </c>
      <c r="N681" t="str">
        <f t="shared" si="30"/>
        <v>Robusta</v>
      </c>
      <c r="O681" t="str">
        <f t="shared" si="32"/>
        <v>Light</v>
      </c>
      <c r="P681" t="str">
        <f>_xlfn.XLOOKUP(Table1[[#This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 MATCH(orders!$D682,products!$A$1:$A$49,0),MATCH(orders!I$1,products!$A$1:$G$1,0))</f>
        <v>Ara</v>
      </c>
      <c r="J682" t="str">
        <f>INDEX(products!$A$1:$G$49, MATCH(orders!$D682,products!$A$1:$A$49,0),MATCH(orders!J$1,products!$A$1:$G$1,0))</f>
        <v>M</v>
      </c>
      <c r="K682" s="4">
        <f>INDEX(products!$A$1:$G$49, MATCH(orders!$D682,products!$A$1:$A$49,0),MATCH(orders!K$1,products!$A$1:$G$1,0))</f>
        <v>1</v>
      </c>
      <c r="L682" s="5">
        <f>INDEX(products!$A$1:$G$49, MATCH(orders!$D682,products!$A$1:$A$49,0),MATCH(orders!L$1,products!$A$1:$G$1,0))</f>
        <v>11.25</v>
      </c>
      <c r="M682" s="5">
        <f t="shared" si="31"/>
        <v>56.25</v>
      </c>
      <c r="N682" t="str">
        <f t="shared" si="30"/>
        <v>Arabica</v>
      </c>
      <c r="O682" t="str">
        <f t="shared" si="32"/>
        <v>Medium</v>
      </c>
      <c r="P682" t="str">
        <f>_xlfn.XLOOKUP(Table1[[#This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 MATCH(orders!$D683,products!$A$1:$A$49,0),MATCH(orders!I$1,products!$A$1:$G$1,0))</f>
        <v>Lib</v>
      </c>
      <c r="J683" t="str">
        <f>INDEX(products!$A$1:$G$49, MATCH(orders!$D683,products!$A$1:$A$49,0),MATCH(orders!J$1,products!$A$1:$G$1,0))</f>
        <v>L</v>
      </c>
      <c r="K683" s="4">
        <f>INDEX(products!$A$1:$G$49, MATCH(orders!$D683,products!$A$1:$A$49,0),MATCH(orders!K$1,products!$A$1:$G$1,0))</f>
        <v>0.2</v>
      </c>
      <c r="L683" s="5">
        <f>INDEX(products!$A$1:$G$49, MATCH(orders!$D683,products!$A$1:$A$49,0),MATCH(orders!L$1,products!$A$1:$G$1,0))</f>
        <v>4.7549999999999999</v>
      </c>
      <c r="M683" s="5">
        <f t="shared" si="31"/>
        <v>9.51</v>
      </c>
      <c r="N683" t="str">
        <f t="shared" si="30"/>
        <v>Liberica</v>
      </c>
      <c r="O683" t="str">
        <f t="shared" si="32"/>
        <v>Light</v>
      </c>
      <c r="P683" t="str">
        <f>_xlfn.XLOOKUP(Table1[[#This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 MATCH(orders!$D684,products!$A$1:$A$49,0),MATCH(orders!I$1,products!$A$1:$G$1,0))</f>
        <v>Exc</v>
      </c>
      <c r="J684" t="str">
        <f>INDEX(products!$A$1:$G$49, MATCH(orders!$D684,products!$A$1:$A$49,0),MATCH(orders!J$1,products!$A$1:$G$1,0))</f>
        <v>M</v>
      </c>
      <c r="K684" s="4">
        <f>INDEX(products!$A$1:$G$49, MATCH(orders!$D684,products!$A$1:$A$49,0),MATCH(orders!K$1,products!$A$1:$G$1,0))</f>
        <v>0.2</v>
      </c>
      <c r="L684" s="5">
        <f>INDEX(products!$A$1:$G$49, MATCH(orders!$D684,products!$A$1:$A$49,0),MATCH(orders!L$1,products!$A$1:$G$1,0))</f>
        <v>4.125</v>
      </c>
      <c r="M684" s="5">
        <f t="shared" si="31"/>
        <v>8.25</v>
      </c>
      <c r="N684" t="str">
        <f t="shared" si="30"/>
        <v>Excelsa</v>
      </c>
      <c r="O684" t="str">
        <f t="shared" si="32"/>
        <v>Medium</v>
      </c>
      <c r="P684" t="str">
        <f>_xlfn.XLOOKUP(Table1[[#This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 MATCH(orders!$D685,products!$A$1:$A$49,0),MATCH(orders!I$1,products!$A$1:$G$1,0))</f>
        <v>Lib</v>
      </c>
      <c r="J685" t="str">
        <f>INDEX(products!$A$1:$G$49, MATCH(orders!$D685,products!$A$1:$A$49,0),MATCH(orders!J$1,products!$A$1:$G$1,0))</f>
        <v>D</v>
      </c>
      <c r="K685" s="4">
        <f>INDEX(products!$A$1:$G$49, MATCH(orders!$D685,products!$A$1:$A$49,0),MATCH(orders!K$1,products!$A$1:$G$1,0))</f>
        <v>0.5</v>
      </c>
      <c r="L685" s="5">
        <f>INDEX(products!$A$1:$G$49, MATCH(orders!$D685,products!$A$1:$A$49,0),MATCH(orders!L$1,products!$A$1:$G$1,0))</f>
        <v>7.77</v>
      </c>
      <c r="M685" s="5">
        <f t="shared" si="31"/>
        <v>46.62</v>
      </c>
      <c r="N685" t="str">
        <f t="shared" si="30"/>
        <v>Liberica</v>
      </c>
      <c r="O685" t="str">
        <f t="shared" si="32"/>
        <v>Dark</v>
      </c>
      <c r="P685" t="str">
        <f>_xlfn.XLOOKUP(Table1[[#This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 MATCH(orders!$D686,products!$A$1:$A$49,0),MATCH(orders!I$1,products!$A$1:$G$1,0))</f>
        <v>Rob</v>
      </c>
      <c r="J686" t="str">
        <f>INDEX(products!$A$1:$G$49, MATCH(orders!$D686,products!$A$1:$A$49,0),MATCH(orders!J$1,products!$A$1:$G$1,0))</f>
        <v>L</v>
      </c>
      <c r="K686" s="4">
        <f>INDEX(products!$A$1:$G$49, MATCH(orders!$D686,products!$A$1:$A$49,0),MATCH(orders!K$1,products!$A$1:$G$1,0))</f>
        <v>1</v>
      </c>
      <c r="L686" s="5">
        <f>INDEX(products!$A$1:$G$49, MATCH(orders!$D686,products!$A$1:$A$49,0),MATCH(orders!L$1,products!$A$1:$G$1,0))</f>
        <v>11.95</v>
      </c>
      <c r="M686" s="5">
        <f t="shared" si="31"/>
        <v>71.699999999999989</v>
      </c>
      <c r="N686" t="str">
        <f t="shared" si="30"/>
        <v>Robusta</v>
      </c>
      <c r="O686" t="str">
        <f t="shared" si="32"/>
        <v>Light</v>
      </c>
      <c r="P686" t="str">
        <f>_xlfn.XLOOKUP(Table1[[#This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 MATCH(orders!$D687,products!$A$1:$A$49,0),MATCH(orders!I$1,products!$A$1:$G$1,0))</f>
        <v>Lib</v>
      </c>
      <c r="J687" t="str">
        <f>INDEX(products!$A$1:$G$49, MATCH(orders!$D687,products!$A$1:$A$49,0),MATCH(orders!J$1,products!$A$1:$G$1,0))</f>
        <v>L</v>
      </c>
      <c r="K687" s="4">
        <f>INDEX(products!$A$1:$G$49, MATCH(orders!$D687,products!$A$1:$A$49,0),MATCH(orders!K$1,products!$A$1:$G$1,0))</f>
        <v>2.5</v>
      </c>
      <c r="L687" s="5">
        <f>INDEX(products!$A$1:$G$49, MATCH(orders!$D687,products!$A$1:$A$49,0),MATCH(orders!L$1,products!$A$1:$G$1,0))</f>
        <v>36.454999999999998</v>
      </c>
      <c r="M687" s="5">
        <f t="shared" si="31"/>
        <v>72.91</v>
      </c>
      <c r="N687" t="str">
        <f t="shared" si="30"/>
        <v>Liberica</v>
      </c>
      <c r="O687" t="str">
        <f t="shared" si="32"/>
        <v>Light</v>
      </c>
      <c r="P687" t="str">
        <f>_xlfn.XLOOKUP(Table1[[#This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 MATCH(orders!$D688,products!$A$1:$A$49,0),MATCH(orders!I$1,products!$A$1:$G$1,0))</f>
        <v>Rob</v>
      </c>
      <c r="J688" t="str">
        <f>INDEX(products!$A$1:$G$49, MATCH(orders!$D688,products!$A$1:$A$49,0),MATCH(orders!J$1,products!$A$1:$G$1,0))</f>
        <v>D</v>
      </c>
      <c r="K688" s="4">
        <f>INDEX(products!$A$1:$G$49, MATCH(orders!$D688,products!$A$1:$A$49,0),MATCH(orders!K$1,products!$A$1:$G$1,0))</f>
        <v>0.2</v>
      </c>
      <c r="L688" s="5">
        <f>INDEX(products!$A$1:$G$49, MATCH(orders!$D688,products!$A$1:$A$49,0),MATCH(orders!L$1,products!$A$1:$G$1,0))</f>
        <v>2.6849999999999996</v>
      </c>
      <c r="M688" s="5">
        <f t="shared" si="31"/>
        <v>8.0549999999999997</v>
      </c>
      <c r="N688" t="str">
        <f t="shared" si="30"/>
        <v>Robusta</v>
      </c>
      <c r="O688" t="str">
        <f t="shared" si="32"/>
        <v>Dark</v>
      </c>
      <c r="P688" t="str">
        <f>_xlfn.XLOOKUP(Table1[[#This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 MATCH(orders!$D689,products!$A$1:$A$49,0),MATCH(orders!I$1,products!$A$1:$G$1,0))</f>
        <v>Exc</v>
      </c>
      <c r="J689" t="str">
        <f>INDEX(products!$A$1:$G$49, MATCH(orders!$D689,products!$A$1:$A$49,0),MATCH(orders!J$1,products!$A$1:$G$1,0))</f>
        <v>M</v>
      </c>
      <c r="K689" s="4">
        <f>INDEX(products!$A$1:$G$49, MATCH(orders!$D689,products!$A$1:$A$49,0),MATCH(orders!K$1,products!$A$1:$G$1,0))</f>
        <v>0.5</v>
      </c>
      <c r="L689" s="5">
        <f>INDEX(products!$A$1:$G$49, MATCH(orders!$D689,products!$A$1:$A$49,0),MATCH(orders!L$1,products!$A$1:$G$1,0))</f>
        <v>8.25</v>
      </c>
      <c r="M689" s="5">
        <f t="shared" si="31"/>
        <v>16.5</v>
      </c>
      <c r="N689" t="str">
        <f t="shared" si="30"/>
        <v>Excelsa</v>
      </c>
      <c r="O689" t="str">
        <f t="shared" si="32"/>
        <v>Medium</v>
      </c>
      <c r="P689" t="str">
        <f>_xlfn.XLOOKUP(Table1[[#This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 MATCH(orders!$D690,products!$A$1:$A$49,0),MATCH(orders!I$1,products!$A$1:$G$1,0))</f>
        <v>Ara</v>
      </c>
      <c r="J690" t="str">
        <f>INDEX(products!$A$1:$G$49, MATCH(orders!$D690,products!$A$1:$A$49,0),MATCH(orders!J$1,products!$A$1:$G$1,0))</f>
        <v>L</v>
      </c>
      <c r="K690" s="4">
        <f>INDEX(products!$A$1:$G$49, MATCH(orders!$D690,products!$A$1:$A$49,0),MATCH(orders!K$1,products!$A$1:$G$1,0))</f>
        <v>1</v>
      </c>
      <c r="L690" s="5">
        <f>INDEX(products!$A$1:$G$49, MATCH(orders!$D690,products!$A$1:$A$49,0),MATCH(orders!L$1,products!$A$1:$G$1,0))</f>
        <v>12.95</v>
      </c>
      <c r="M690" s="5">
        <f t="shared" si="31"/>
        <v>64.75</v>
      </c>
      <c r="N690" t="str">
        <f t="shared" si="30"/>
        <v>Arabica</v>
      </c>
      <c r="O690" t="str">
        <f t="shared" si="32"/>
        <v>Light</v>
      </c>
      <c r="P690" t="str">
        <f>_xlfn.XLOOKUP(Table1[[#This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 MATCH(orders!$D691,products!$A$1:$A$49,0),MATCH(orders!I$1,products!$A$1:$G$1,0))</f>
        <v>Ara</v>
      </c>
      <c r="J691" t="str">
        <f>INDEX(products!$A$1:$G$49, MATCH(orders!$D691,products!$A$1:$A$49,0),MATCH(orders!J$1,products!$A$1:$G$1,0))</f>
        <v>M</v>
      </c>
      <c r="K691" s="4">
        <f>INDEX(products!$A$1:$G$49, MATCH(orders!$D691,products!$A$1:$A$49,0),MATCH(orders!K$1,products!$A$1:$G$1,0))</f>
        <v>0.5</v>
      </c>
      <c r="L691" s="5">
        <f>INDEX(products!$A$1:$G$49, MATCH(orders!$D691,products!$A$1:$A$49,0),MATCH(orders!L$1,products!$A$1:$G$1,0))</f>
        <v>6.75</v>
      </c>
      <c r="M691" s="5">
        <f t="shared" si="31"/>
        <v>33.75</v>
      </c>
      <c r="N691" t="str">
        <f t="shared" si="30"/>
        <v>Arabica</v>
      </c>
      <c r="O691" t="str">
        <f t="shared" si="32"/>
        <v>Medium</v>
      </c>
      <c r="P691" t="str">
        <f>_xlfn.XLOOKUP(Table1[[#This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 MATCH(orders!$D692,products!$A$1:$A$49,0),MATCH(orders!I$1,products!$A$1:$G$1,0))</f>
        <v>Lib</v>
      </c>
      <c r="J692" t="str">
        <f>INDEX(products!$A$1:$G$49, MATCH(orders!$D692,products!$A$1:$A$49,0),MATCH(orders!J$1,products!$A$1:$G$1,0))</f>
        <v>D</v>
      </c>
      <c r="K692" s="4">
        <f>INDEX(products!$A$1:$G$49, MATCH(orders!$D692,products!$A$1:$A$49,0),MATCH(orders!K$1,products!$A$1:$G$1,0))</f>
        <v>2.5</v>
      </c>
      <c r="L692" s="5">
        <f>INDEX(products!$A$1:$G$49, MATCH(orders!$D692,products!$A$1:$A$49,0),MATCH(orders!L$1,products!$A$1:$G$1,0))</f>
        <v>29.784999999999997</v>
      </c>
      <c r="M692" s="5">
        <f t="shared" si="31"/>
        <v>178.70999999999998</v>
      </c>
      <c r="N692" t="str">
        <f t="shared" si="30"/>
        <v>Liberica</v>
      </c>
      <c r="O692" t="str">
        <f t="shared" si="32"/>
        <v>Dark</v>
      </c>
      <c r="P692" t="str">
        <f>_xlfn.XLOOKUP(Table1[[#This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 MATCH(orders!$D693,products!$A$1:$A$49,0),MATCH(orders!I$1,products!$A$1:$G$1,0))</f>
        <v>Ara</v>
      </c>
      <c r="J693" t="str">
        <f>INDEX(products!$A$1:$G$49, MATCH(orders!$D693,products!$A$1:$A$49,0),MATCH(orders!J$1,products!$A$1:$G$1,0))</f>
        <v>M</v>
      </c>
      <c r="K693" s="4">
        <f>INDEX(products!$A$1:$G$49, MATCH(orders!$D693,products!$A$1:$A$49,0),MATCH(orders!K$1,products!$A$1:$G$1,0))</f>
        <v>1</v>
      </c>
      <c r="L693" s="5">
        <f>INDEX(products!$A$1:$G$49, MATCH(orders!$D693,products!$A$1:$A$49,0),MATCH(orders!L$1,products!$A$1:$G$1,0))</f>
        <v>11.25</v>
      </c>
      <c r="M693" s="5">
        <f t="shared" si="31"/>
        <v>22.5</v>
      </c>
      <c r="N693" t="str">
        <f t="shared" si="30"/>
        <v>Arabica</v>
      </c>
      <c r="O693" t="str">
        <f t="shared" si="32"/>
        <v>Medium</v>
      </c>
      <c r="P693" t="str">
        <f>_xlfn.XLOOKUP(Table1[[#This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 MATCH(orders!$D694,products!$A$1:$A$49,0),MATCH(orders!I$1,products!$A$1:$G$1,0))</f>
        <v>Lib</v>
      </c>
      <c r="J694" t="str">
        <f>INDEX(products!$A$1:$G$49, MATCH(orders!$D694,products!$A$1:$A$49,0),MATCH(orders!J$1,products!$A$1:$G$1,0))</f>
        <v>D</v>
      </c>
      <c r="K694" s="4">
        <f>INDEX(products!$A$1:$G$49, MATCH(orders!$D694,products!$A$1:$A$49,0),MATCH(orders!K$1,products!$A$1:$G$1,0))</f>
        <v>1</v>
      </c>
      <c r="L694" s="5">
        <f>INDEX(products!$A$1:$G$49, MATCH(orders!$D694,products!$A$1:$A$49,0),MATCH(orders!L$1,products!$A$1:$G$1,0))</f>
        <v>12.95</v>
      </c>
      <c r="M694" s="5">
        <f t="shared" si="31"/>
        <v>12.95</v>
      </c>
      <c r="N694" t="str">
        <f t="shared" si="30"/>
        <v>Liberica</v>
      </c>
      <c r="O694" t="str">
        <f t="shared" si="32"/>
        <v>Dark</v>
      </c>
      <c r="P694" t="str">
        <f>_xlfn.XLOOKUP(Table1[[#This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 MATCH(orders!$D695,products!$A$1:$A$49,0),MATCH(orders!I$1,products!$A$1:$G$1,0))</f>
        <v>Ara</v>
      </c>
      <c r="J695" t="str">
        <f>INDEX(products!$A$1:$G$49, MATCH(orders!$D695,products!$A$1:$A$49,0),MATCH(orders!J$1,products!$A$1:$G$1,0))</f>
        <v>M</v>
      </c>
      <c r="K695" s="4">
        <f>INDEX(products!$A$1:$G$49, MATCH(orders!$D695,products!$A$1:$A$49,0),MATCH(orders!K$1,products!$A$1:$G$1,0))</f>
        <v>2.5</v>
      </c>
      <c r="L695" s="5">
        <f>INDEX(products!$A$1:$G$49, MATCH(orders!$D695,products!$A$1:$A$49,0),MATCH(orders!L$1,products!$A$1:$G$1,0))</f>
        <v>25.874999999999996</v>
      </c>
      <c r="M695" s="5">
        <f t="shared" si="31"/>
        <v>51.749999999999993</v>
      </c>
      <c r="N695" t="str">
        <f t="shared" si="30"/>
        <v>Arabica</v>
      </c>
      <c r="O695" t="str">
        <f t="shared" si="32"/>
        <v>Medium</v>
      </c>
      <c r="P695" t="str">
        <f>_xlfn.XLOOKUP(Table1[[#This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 MATCH(orders!$D696,products!$A$1:$A$49,0),MATCH(orders!I$1,products!$A$1:$G$1,0))</f>
        <v>Exc</v>
      </c>
      <c r="J696" t="str">
        <f>INDEX(products!$A$1:$G$49, MATCH(orders!$D696,products!$A$1:$A$49,0),MATCH(orders!J$1,products!$A$1:$G$1,0))</f>
        <v>D</v>
      </c>
      <c r="K696" s="4">
        <f>INDEX(products!$A$1:$G$49, MATCH(orders!$D696,products!$A$1:$A$49,0),MATCH(orders!K$1,products!$A$1:$G$1,0))</f>
        <v>0.5</v>
      </c>
      <c r="L696" s="5">
        <f>INDEX(products!$A$1:$G$49, MATCH(orders!$D696,products!$A$1:$A$49,0),MATCH(orders!L$1,products!$A$1:$G$1,0))</f>
        <v>7.29</v>
      </c>
      <c r="M696" s="5">
        <f t="shared" si="31"/>
        <v>36.450000000000003</v>
      </c>
      <c r="N696" t="str">
        <f t="shared" si="30"/>
        <v>Excelsa</v>
      </c>
      <c r="O696" t="str">
        <f t="shared" si="32"/>
        <v>Dark</v>
      </c>
      <c r="P696" t="str">
        <f>_xlfn.XLOOKUP(Table1[[#This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 MATCH(orders!$D697,products!$A$1:$A$49,0),MATCH(orders!I$1,products!$A$1:$G$1,0))</f>
        <v>Lib</v>
      </c>
      <c r="J697" t="str">
        <f>INDEX(products!$A$1:$G$49, MATCH(orders!$D697,products!$A$1:$A$49,0),MATCH(orders!J$1,products!$A$1:$G$1,0))</f>
        <v>L</v>
      </c>
      <c r="K697" s="4">
        <f>INDEX(products!$A$1:$G$49, MATCH(orders!$D697,products!$A$1:$A$49,0),MATCH(orders!K$1,products!$A$1:$G$1,0))</f>
        <v>2.5</v>
      </c>
      <c r="L697" s="5">
        <f>INDEX(products!$A$1:$G$49, MATCH(orders!$D697,products!$A$1:$A$49,0),MATCH(orders!L$1,products!$A$1:$G$1,0))</f>
        <v>36.454999999999998</v>
      </c>
      <c r="M697" s="5">
        <f t="shared" si="31"/>
        <v>182.27499999999998</v>
      </c>
      <c r="N697" t="str">
        <f t="shared" si="30"/>
        <v>Liberica</v>
      </c>
      <c r="O697" t="str">
        <f t="shared" si="32"/>
        <v>Light</v>
      </c>
      <c r="P697" t="str">
        <f>_xlfn.XLOOKUP(Table1[[#This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 MATCH(orders!$D698,products!$A$1:$A$49,0),MATCH(orders!I$1,products!$A$1:$G$1,0))</f>
        <v>Lib</v>
      </c>
      <c r="J698" t="str">
        <f>INDEX(products!$A$1:$G$49, MATCH(orders!$D698,products!$A$1:$A$49,0),MATCH(orders!J$1,products!$A$1:$G$1,0))</f>
        <v>D</v>
      </c>
      <c r="K698" s="4">
        <f>INDEX(products!$A$1:$G$49, MATCH(orders!$D698,products!$A$1:$A$49,0),MATCH(orders!K$1,products!$A$1:$G$1,0))</f>
        <v>0.5</v>
      </c>
      <c r="L698" s="5">
        <f>INDEX(products!$A$1:$G$49, MATCH(orders!$D698,products!$A$1:$A$49,0),MATCH(orders!L$1,products!$A$1:$G$1,0))</f>
        <v>7.77</v>
      </c>
      <c r="M698" s="5">
        <f t="shared" si="31"/>
        <v>31.08</v>
      </c>
      <c r="N698" t="str">
        <f t="shared" si="30"/>
        <v>Liberica</v>
      </c>
      <c r="O698" t="str">
        <f t="shared" si="32"/>
        <v>Dark</v>
      </c>
      <c r="P698" t="str">
        <f>_xlfn.XLOOKUP(Table1[[#This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 MATCH(orders!$D699,products!$A$1:$A$49,0),MATCH(orders!I$1,products!$A$1:$G$1,0))</f>
        <v>Ara</v>
      </c>
      <c r="J699" t="str">
        <f>INDEX(products!$A$1:$G$49, MATCH(orders!$D699,products!$A$1:$A$49,0),MATCH(orders!J$1,products!$A$1:$G$1,0))</f>
        <v>M</v>
      </c>
      <c r="K699" s="4">
        <f>INDEX(products!$A$1:$G$49, MATCH(orders!$D699,products!$A$1:$A$49,0),MATCH(orders!K$1,products!$A$1:$G$1,0))</f>
        <v>0.5</v>
      </c>
      <c r="L699" s="5">
        <f>INDEX(products!$A$1:$G$49, MATCH(orders!$D699,products!$A$1:$A$49,0),MATCH(orders!L$1,products!$A$1:$G$1,0))</f>
        <v>6.75</v>
      </c>
      <c r="M699" s="5">
        <f t="shared" si="31"/>
        <v>20.25</v>
      </c>
      <c r="N699" t="str">
        <f t="shared" si="30"/>
        <v>Arabica</v>
      </c>
      <c r="O699" t="str">
        <f t="shared" si="32"/>
        <v>Medium</v>
      </c>
      <c r="P699" t="str">
        <f>_xlfn.XLOOKUP(Table1[[#This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 MATCH(orders!$D700,products!$A$1:$A$49,0),MATCH(orders!I$1,products!$A$1:$G$1,0))</f>
        <v>Lib</v>
      </c>
      <c r="J700" t="str">
        <f>INDEX(products!$A$1:$G$49, MATCH(orders!$D700,products!$A$1:$A$49,0),MATCH(orders!J$1,products!$A$1:$G$1,0))</f>
        <v>D</v>
      </c>
      <c r="K700" s="4">
        <f>INDEX(products!$A$1:$G$49, MATCH(orders!$D700,products!$A$1:$A$49,0),MATCH(orders!K$1,products!$A$1:$G$1,0))</f>
        <v>1</v>
      </c>
      <c r="L700" s="5">
        <f>INDEX(products!$A$1:$G$49, MATCH(orders!$D700,products!$A$1:$A$49,0),MATCH(orders!L$1,products!$A$1:$G$1,0))</f>
        <v>12.95</v>
      </c>
      <c r="M700" s="5">
        <f t="shared" si="31"/>
        <v>25.9</v>
      </c>
      <c r="N700" t="str">
        <f t="shared" si="30"/>
        <v>Liberica</v>
      </c>
      <c r="O700" t="str">
        <f t="shared" si="32"/>
        <v>Dark</v>
      </c>
      <c r="P700" t="str">
        <f>_xlfn.XLOOKUP(Table1[[#This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 MATCH(orders!$D701,products!$A$1:$A$49,0),MATCH(orders!I$1,products!$A$1:$G$1,0))</f>
        <v>Ara</v>
      </c>
      <c r="J701" t="str">
        <f>INDEX(products!$A$1:$G$49, MATCH(orders!$D701,products!$A$1:$A$49,0),MATCH(orders!J$1,products!$A$1:$G$1,0))</f>
        <v>D</v>
      </c>
      <c r="K701" s="4">
        <f>INDEX(products!$A$1:$G$49, MATCH(orders!$D701,products!$A$1:$A$49,0),MATCH(orders!K$1,products!$A$1:$G$1,0))</f>
        <v>0.5</v>
      </c>
      <c r="L701" s="5">
        <f>INDEX(products!$A$1:$G$49, MATCH(orders!$D701,products!$A$1:$A$49,0),MATCH(orders!L$1,products!$A$1:$G$1,0))</f>
        <v>5.97</v>
      </c>
      <c r="M701" s="5">
        <f t="shared" si="31"/>
        <v>23.88</v>
      </c>
      <c r="N701" t="str">
        <f t="shared" si="30"/>
        <v>Arabica</v>
      </c>
      <c r="O701" t="str">
        <f t="shared" si="32"/>
        <v>Dark</v>
      </c>
      <c r="P701" t="str">
        <f>_xlfn.XLOOKUP(Table1[[#This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 MATCH(orders!$D702,products!$A$1:$A$49,0),MATCH(orders!I$1,products!$A$1:$G$1,0))</f>
        <v>Lib</v>
      </c>
      <c r="J702" t="str">
        <f>INDEX(products!$A$1:$G$49, MATCH(orders!$D702,products!$A$1:$A$49,0),MATCH(orders!J$1,products!$A$1:$G$1,0))</f>
        <v>L</v>
      </c>
      <c r="K702" s="4">
        <f>INDEX(products!$A$1:$G$49, MATCH(orders!$D702,products!$A$1:$A$49,0),MATCH(orders!K$1,products!$A$1:$G$1,0))</f>
        <v>0.5</v>
      </c>
      <c r="L702" s="5">
        <f>INDEX(products!$A$1:$G$49, MATCH(orders!$D702,products!$A$1:$A$49,0),MATCH(orders!L$1,products!$A$1:$G$1,0))</f>
        <v>9.51</v>
      </c>
      <c r="M702" s="5">
        <f t="shared" si="31"/>
        <v>19.02</v>
      </c>
      <c r="N702" t="str">
        <f t="shared" si="30"/>
        <v>Liberica</v>
      </c>
      <c r="O702" t="str">
        <f t="shared" si="32"/>
        <v>Light</v>
      </c>
      <c r="P702" t="str">
        <f>_xlfn.XLOOKUP(Table1[[#This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 MATCH(orders!$D703,products!$A$1:$A$49,0),MATCH(orders!I$1,products!$A$1:$G$1,0))</f>
        <v>Ara</v>
      </c>
      <c r="J703" t="str">
        <f>INDEX(products!$A$1:$G$49, MATCH(orders!$D703,products!$A$1:$A$49,0),MATCH(orders!J$1,products!$A$1:$G$1,0))</f>
        <v>D</v>
      </c>
      <c r="K703" s="4">
        <f>INDEX(products!$A$1:$G$49, MATCH(orders!$D703,products!$A$1:$A$49,0),MATCH(orders!K$1,products!$A$1:$G$1,0))</f>
        <v>0.5</v>
      </c>
      <c r="L703" s="5">
        <f>INDEX(products!$A$1:$G$49, MATCH(orders!$D703,products!$A$1:$A$49,0),MATCH(orders!L$1,products!$A$1:$G$1,0))</f>
        <v>5.97</v>
      </c>
      <c r="M703" s="5">
        <f t="shared" si="31"/>
        <v>29.849999999999998</v>
      </c>
      <c r="N703" t="str">
        <f t="shared" si="30"/>
        <v>Arabica</v>
      </c>
      <c r="O703" t="str">
        <f t="shared" si="32"/>
        <v>Dark</v>
      </c>
      <c r="P703" t="str">
        <f>_xlfn.XLOOKUP(Table1[[#This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 MATCH(orders!$D704,products!$A$1:$A$49,0),MATCH(orders!I$1,products!$A$1:$G$1,0))</f>
        <v>Ara</v>
      </c>
      <c r="J704" t="str">
        <f>INDEX(products!$A$1:$G$49, MATCH(orders!$D704,products!$A$1:$A$49,0),MATCH(orders!J$1,products!$A$1:$G$1,0))</f>
        <v>L</v>
      </c>
      <c r="K704" s="4">
        <f>INDEX(products!$A$1:$G$49, MATCH(orders!$D704,products!$A$1:$A$49,0),MATCH(orders!K$1,products!$A$1:$G$1,0))</f>
        <v>0.5</v>
      </c>
      <c r="L704" s="5">
        <f>INDEX(products!$A$1:$G$49, MATCH(orders!$D704,products!$A$1:$A$49,0),MATCH(orders!L$1,products!$A$1:$G$1,0))</f>
        <v>7.77</v>
      </c>
      <c r="M704" s="5">
        <f t="shared" si="31"/>
        <v>7.77</v>
      </c>
      <c r="N704" t="str">
        <f t="shared" si="30"/>
        <v>Arabica</v>
      </c>
      <c r="O704" t="str">
        <f t="shared" si="32"/>
        <v>Light</v>
      </c>
      <c r="P704" t="str">
        <f>_xlfn.XLOOKUP(Table1[[#This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 MATCH(orders!$D705,products!$A$1:$A$49,0),MATCH(orders!I$1,products!$A$1:$G$1,0))</f>
        <v>Lib</v>
      </c>
      <c r="J705" t="str">
        <f>INDEX(products!$A$1:$G$49, MATCH(orders!$D705,products!$A$1:$A$49,0),MATCH(orders!J$1,products!$A$1:$G$1,0))</f>
        <v>D</v>
      </c>
      <c r="K705" s="4">
        <f>INDEX(products!$A$1:$G$49, MATCH(orders!$D705,products!$A$1:$A$49,0),MATCH(orders!K$1,products!$A$1:$G$1,0))</f>
        <v>2.5</v>
      </c>
      <c r="L705" s="5">
        <f>INDEX(products!$A$1:$G$49, MATCH(orders!$D705,products!$A$1:$A$49,0),MATCH(orders!L$1,products!$A$1:$G$1,0))</f>
        <v>29.784999999999997</v>
      </c>
      <c r="M705" s="5">
        <f t="shared" si="31"/>
        <v>119.13999999999999</v>
      </c>
      <c r="N705" t="str">
        <f t="shared" si="30"/>
        <v>Liberica</v>
      </c>
      <c r="O705" t="str">
        <f t="shared" si="32"/>
        <v>Dark</v>
      </c>
      <c r="P705" t="str">
        <f>_xlfn.XLOOKUP(Table1[[#This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 MATCH(orders!$D706,products!$A$1:$A$49,0),MATCH(orders!I$1,products!$A$1:$G$1,0))</f>
        <v>Exc</v>
      </c>
      <c r="J706" t="str">
        <f>INDEX(products!$A$1:$G$49, MATCH(orders!$D706,products!$A$1:$A$49,0),MATCH(orders!J$1,products!$A$1:$G$1,0))</f>
        <v>D</v>
      </c>
      <c r="K706" s="4">
        <f>INDEX(products!$A$1:$G$49, MATCH(orders!$D706,products!$A$1:$A$49,0),MATCH(orders!K$1,products!$A$1:$G$1,0))</f>
        <v>0.2</v>
      </c>
      <c r="L706" s="5">
        <f>INDEX(products!$A$1:$G$49, MATCH(orders!$D706,products!$A$1:$A$49,0),MATCH(orders!L$1,products!$A$1:$G$1,0))</f>
        <v>3.645</v>
      </c>
      <c r="M706" s="5">
        <f t="shared" si="31"/>
        <v>21.87</v>
      </c>
      <c r="N706" t="str">
        <f t="shared" ref="N706:N769" si="33">IF(I706="Rob","Robusta",IF(I706="Exc","Excelsa",IF(I706="Ara","Arabica",IF(I706="Lib","Liberica",""))))</f>
        <v>Excelsa</v>
      </c>
      <c r="O706" t="str">
        <f t="shared" si="32"/>
        <v>Dark</v>
      </c>
      <c r="P706" t="str">
        <f>_xlfn.XLOOKUP(Table1[[#This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 MATCH(orders!$D707,products!$A$1:$A$49,0),MATCH(orders!I$1,products!$A$1:$G$1,0))</f>
        <v>Exc</v>
      </c>
      <c r="J707" t="str">
        <f>INDEX(products!$A$1:$G$49, MATCH(orders!$D707,products!$A$1:$A$49,0),MATCH(orders!J$1,products!$A$1:$G$1,0))</f>
        <v>L</v>
      </c>
      <c r="K707" s="4">
        <f>INDEX(products!$A$1:$G$49, MATCH(orders!$D707,products!$A$1:$A$49,0),MATCH(orders!K$1,products!$A$1:$G$1,0))</f>
        <v>0.5</v>
      </c>
      <c r="L707" s="5">
        <f>INDEX(products!$A$1:$G$49, MATCH(orders!$D707,products!$A$1:$A$49,0),MATCH(orders!L$1,products!$A$1:$G$1,0))</f>
        <v>8.91</v>
      </c>
      <c r="M707" s="5">
        <f t="shared" ref="M707:M770" si="34">L707*E707</f>
        <v>17.82</v>
      </c>
      <c r="N707" t="str">
        <f t="shared" si="33"/>
        <v>Excelsa</v>
      </c>
      <c r="O707" t="str">
        <f t="shared" ref="O707:O770" si="35">IF(J707="M","Medium",IF(J707="L","Light",IF(J707="D","Dark","")))</f>
        <v>Light</v>
      </c>
      <c r="P707" t="str">
        <f>_xlfn.XLOOKUP(Table1[[#This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 MATCH(orders!$D708,products!$A$1:$A$49,0),MATCH(orders!I$1,products!$A$1:$G$1,0))</f>
        <v>Exc</v>
      </c>
      <c r="J708" t="str">
        <f>INDEX(products!$A$1:$G$49, MATCH(orders!$D708,products!$A$1:$A$49,0),MATCH(orders!J$1,products!$A$1:$G$1,0))</f>
        <v>M</v>
      </c>
      <c r="K708" s="4">
        <f>INDEX(products!$A$1:$G$49, MATCH(orders!$D708,products!$A$1:$A$49,0),MATCH(orders!K$1,products!$A$1:$G$1,0))</f>
        <v>0.2</v>
      </c>
      <c r="L708" s="5">
        <f>INDEX(products!$A$1:$G$49, MATCH(orders!$D708,products!$A$1:$A$49,0),MATCH(orders!L$1,products!$A$1:$G$1,0))</f>
        <v>4.125</v>
      </c>
      <c r="M708" s="5">
        <f t="shared" si="34"/>
        <v>12.375</v>
      </c>
      <c r="N708" t="str">
        <f t="shared" si="33"/>
        <v>Excelsa</v>
      </c>
      <c r="O708" t="str">
        <f t="shared" si="35"/>
        <v>Medium</v>
      </c>
      <c r="P708" t="str">
        <f>_xlfn.XLOOKUP(Table1[[#This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 MATCH(orders!$D709,products!$A$1:$A$49,0),MATCH(orders!I$1,products!$A$1:$G$1,0))</f>
        <v>Lib</v>
      </c>
      <c r="J709" t="str">
        <f>INDEX(products!$A$1:$G$49, MATCH(orders!$D709,products!$A$1:$A$49,0),MATCH(orders!J$1,products!$A$1:$G$1,0))</f>
        <v>D</v>
      </c>
      <c r="K709" s="4">
        <f>INDEX(products!$A$1:$G$49, MATCH(orders!$D709,products!$A$1:$A$49,0),MATCH(orders!K$1,products!$A$1:$G$1,0))</f>
        <v>1</v>
      </c>
      <c r="L709" s="5">
        <f>INDEX(products!$A$1:$G$49, MATCH(orders!$D709,products!$A$1:$A$49,0),MATCH(orders!L$1,products!$A$1:$G$1,0))</f>
        <v>12.95</v>
      </c>
      <c r="M709" s="5">
        <f t="shared" si="34"/>
        <v>25.9</v>
      </c>
      <c r="N709" t="str">
        <f t="shared" si="33"/>
        <v>Liberica</v>
      </c>
      <c r="O709" t="str">
        <f t="shared" si="35"/>
        <v>Dark</v>
      </c>
      <c r="P709" t="str">
        <f>_xlfn.XLOOKUP(Table1[[#This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 MATCH(orders!$D710,products!$A$1:$A$49,0),MATCH(orders!I$1,products!$A$1:$G$1,0))</f>
        <v>Ara</v>
      </c>
      <c r="J710" t="str">
        <f>INDEX(products!$A$1:$G$49, MATCH(orders!$D710,products!$A$1:$A$49,0),MATCH(orders!J$1,products!$A$1:$G$1,0))</f>
        <v>M</v>
      </c>
      <c r="K710" s="4">
        <f>INDEX(products!$A$1:$G$49, MATCH(orders!$D710,products!$A$1:$A$49,0),MATCH(orders!K$1,products!$A$1:$G$1,0))</f>
        <v>0.5</v>
      </c>
      <c r="L710" s="5">
        <f>INDEX(products!$A$1:$G$49, MATCH(orders!$D710,products!$A$1:$A$49,0),MATCH(orders!L$1,products!$A$1:$G$1,0))</f>
        <v>6.75</v>
      </c>
      <c r="M710" s="5">
        <f t="shared" si="34"/>
        <v>13.5</v>
      </c>
      <c r="N710" t="str">
        <f t="shared" si="33"/>
        <v>Arabica</v>
      </c>
      <c r="O710" t="str">
        <f t="shared" si="35"/>
        <v>Medium</v>
      </c>
      <c r="P710" t="str">
        <f>_xlfn.XLOOKUP(Table1[[#This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 MATCH(orders!$D711,products!$A$1:$A$49,0),MATCH(orders!I$1,products!$A$1:$G$1,0))</f>
        <v>Exc</v>
      </c>
      <c r="J711" t="str">
        <f>INDEX(products!$A$1:$G$49, MATCH(orders!$D711,products!$A$1:$A$49,0),MATCH(orders!J$1,products!$A$1:$G$1,0))</f>
        <v>L</v>
      </c>
      <c r="K711" s="4">
        <f>INDEX(products!$A$1:$G$49, MATCH(orders!$D711,products!$A$1:$A$49,0),MATCH(orders!K$1,products!$A$1:$G$1,0))</f>
        <v>0.5</v>
      </c>
      <c r="L711" s="5">
        <f>INDEX(products!$A$1:$G$49, MATCH(orders!$D711,products!$A$1:$A$49,0),MATCH(orders!L$1,products!$A$1:$G$1,0))</f>
        <v>8.91</v>
      </c>
      <c r="M711" s="5">
        <f t="shared" si="34"/>
        <v>17.82</v>
      </c>
      <c r="N711" t="str">
        <f t="shared" si="33"/>
        <v>Excelsa</v>
      </c>
      <c r="O711" t="str">
        <f t="shared" si="35"/>
        <v>Light</v>
      </c>
      <c r="P711" t="str">
        <f>_xlfn.XLOOKUP(Table1[[#This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 MATCH(orders!$D712,products!$A$1:$A$49,0),MATCH(orders!I$1,products!$A$1:$G$1,0))</f>
        <v>Exc</v>
      </c>
      <c r="J712" t="str">
        <f>INDEX(products!$A$1:$G$49, MATCH(orders!$D712,products!$A$1:$A$49,0),MATCH(orders!J$1,products!$A$1:$G$1,0))</f>
        <v>M</v>
      </c>
      <c r="K712" s="4">
        <f>INDEX(products!$A$1:$G$49, MATCH(orders!$D712,products!$A$1:$A$49,0),MATCH(orders!K$1,products!$A$1:$G$1,0))</f>
        <v>0.5</v>
      </c>
      <c r="L712" s="5">
        <f>INDEX(products!$A$1:$G$49, MATCH(orders!$D712,products!$A$1:$A$49,0),MATCH(orders!L$1,products!$A$1:$G$1,0))</f>
        <v>8.25</v>
      </c>
      <c r="M712" s="5">
        <f t="shared" si="34"/>
        <v>24.75</v>
      </c>
      <c r="N712" t="str">
        <f t="shared" si="33"/>
        <v>Excelsa</v>
      </c>
      <c r="O712" t="str">
        <f t="shared" si="35"/>
        <v>Medium</v>
      </c>
      <c r="P712" t="str">
        <f>_xlfn.XLOOKUP(Table1[[#This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 MATCH(orders!$D713,products!$A$1:$A$49,0),MATCH(orders!I$1,products!$A$1:$G$1,0))</f>
        <v>Rob</v>
      </c>
      <c r="J713" t="str">
        <f>INDEX(products!$A$1:$G$49, MATCH(orders!$D713,products!$A$1:$A$49,0),MATCH(orders!J$1,products!$A$1:$G$1,0))</f>
        <v>M</v>
      </c>
      <c r="K713" s="4">
        <f>INDEX(products!$A$1:$G$49, MATCH(orders!$D713,products!$A$1:$A$49,0),MATCH(orders!K$1,products!$A$1:$G$1,0))</f>
        <v>0.2</v>
      </c>
      <c r="L713" s="5">
        <f>INDEX(products!$A$1:$G$49, MATCH(orders!$D713,products!$A$1:$A$49,0),MATCH(orders!L$1,products!$A$1:$G$1,0))</f>
        <v>2.9849999999999999</v>
      </c>
      <c r="M713" s="5">
        <f t="shared" si="34"/>
        <v>17.91</v>
      </c>
      <c r="N713" t="str">
        <f t="shared" si="33"/>
        <v>Robusta</v>
      </c>
      <c r="O713" t="str">
        <f t="shared" si="35"/>
        <v>Medium</v>
      </c>
      <c r="P713" t="str">
        <f>_xlfn.XLOOKUP(Table1[[#This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 MATCH(orders!$D714,products!$A$1:$A$49,0),MATCH(orders!I$1,products!$A$1:$G$1,0))</f>
        <v>Exc</v>
      </c>
      <c r="J714" t="str">
        <f>INDEX(products!$A$1:$G$49, MATCH(orders!$D714,products!$A$1:$A$49,0),MATCH(orders!J$1,products!$A$1:$G$1,0))</f>
        <v>M</v>
      </c>
      <c r="K714" s="4">
        <f>INDEX(products!$A$1:$G$49, MATCH(orders!$D714,products!$A$1:$A$49,0),MATCH(orders!K$1,products!$A$1:$G$1,0))</f>
        <v>0.5</v>
      </c>
      <c r="L714" s="5">
        <f>INDEX(products!$A$1:$G$49, MATCH(orders!$D714,products!$A$1:$A$49,0),MATCH(orders!L$1,products!$A$1:$G$1,0))</f>
        <v>8.25</v>
      </c>
      <c r="M714" s="5">
        <f t="shared" si="34"/>
        <v>16.5</v>
      </c>
      <c r="N714" t="str">
        <f t="shared" si="33"/>
        <v>Excelsa</v>
      </c>
      <c r="O714" t="str">
        <f t="shared" si="35"/>
        <v>Medium</v>
      </c>
      <c r="P714" t="str">
        <f>_xlfn.XLOOKUP(Table1[[#This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 MATCH(orders!$D715,products!$A$1:$A$49,0),MATCH(orders!I$1,products!$A$1:$G$1,0))</f>
        <v>Rob</v>
      </c>
      <c r="J715" t="str">
        <f>INDEX(products!$A$1:$G$49, MATCH(orders!$D715,products!$A$1:$A$49,0),MATCH(orders!J$1,products!$A$1:$G$1,0))</f>
        <v>M</v>
      </c>
      <c r="K715" s="4">
        <f>INDEX(products!$A$1:$G$49, MATCH(orders!$D715,products!$A$1:$A$49,0),MATCH(orders!K$1,products!$A$1:$G$1,0))</f>
        <v>0.2</v>
      </c>
      <c r="L715" s="5">
        <f>INDEX(products!$A$1:$G$49, MATCH(orders!$D715,products!$A$1:$A$49,0),MATCH(orders!L$1,products!$A$1:$G$1,0))</f>
        <v>2.9849999999999999</v>
      </c>
      <c r="M715" s="5">
        <f t="shared" si="34"/>
        <v>2.9849999999999999</v>
      </c>
      <c r="N715" t="str">
        <f t="shared" si="33"/>
        <v>Robusta</v>
      </c>
      <c r="O715" t="str">
        <f t="shared" si="35"/>
        <v>Medium</v>
      </c>
      <c r="P715" t="str">
        <f>_xlfn.XLOOKUP(Table1[[#This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 MATCH(orders!$D716,products!$A$1:$A$49,0),MATCH(orders!I$1,products!$A$1:$G$1,0))</f>
        <v>Exc</v>
      </c>
      <c r="J716" t="str">
        <f>INDEX(products!$A$1:$G$49, MATCH(orders!$D716,products!$A$1:$A$49,0),MATCH(orders!J$1,products!$A$1:$G$1,0))</f>
        <v>D</v>
      </c>
      <c r="K716" s="4">
        <f>INDEX(products!$A$1:$G$49, MATCH(orders!$D716,products!$A$1:$A$49,0),MATCH(orders!K$1,products!$A$1:$G$1,0))</f>
        <v>0.2</v>
      </c>
      <c r="L716" s="5">
        <f>INDEX(products!$A$1:$G$49, MATCH(orders!$D716,products!$A$1:$A$49,0),MATCH(orders!L$1,products!$A$1:$G$1,0))</f>
        <v>3.645</v>
      </c>
      <c r="M716" s="5">
        <f t="shared" si="34"/>
        <v>14.58</v>
      </c>
      <c r="N716" t="str">
        <f t="shared" si="33"/>
        <v>Excelsa</v>
      </c>
      <c r="O716" t="str">
        <f t="shared" si="35"/>
        <v>Dark</v>
      </c>
      <c r="P716" t="str">
        <f>_xlfn.XLOOKUP(Table1[[#This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 MATCH(orders!$D717,products!$A$1:$A$49,0),MATCH(orders!I$1,products!$A$1:$G$1,0))</f>
        <v>Exc</v>
      </c>
      <c r="J717" t="str">
        <f>INDEX(products!$A$1:$G$49, MATCH(orders!$D717,products!$A$1:$A$49,0),MATCH(orders!J$1,products!$A$1:$G$1,0))</f>
        <v>L</v>
      </c>
      <c r="K717" s="4">
        <f>INDEX(products!$A$1:$G$49, MATCH(orders!$D717,products!$A$1:$A$49,0),MATCH(orders!K$1,products!$A$1:$G$1,0))</f>
        <v>1</v>
      </c>
      <c r="L717" s="5">
        <f>INDEX(products!$A$1:$G$49, MATCH(orders!$D717,products!$A$1:$A$49,0),MATCH(orders!L$1,products!$A$1:$G$1,0))</f>
        <v>14.85</v>
      </c>
      <c r="M717" s="5">
        <f t="shared" si="34"/>
        <v>89.1</v>
      </c>
      <c r="N717" t="str">
        <f t="shared" si="33"/>
        <v>Excelsa</v>
      </c>
      <c r="O717" t="str">
        <f t="shared" si="35"/>
        <v>Light</v>
      </c>
      <c r="P717" t="str">
        <f>_xlfn.XLOOKUP(Table1[[#This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 MATCH(orders!$D718,products!$A$1:$A$49,0),MATCH(orders!I$1,products!$A$1:$G$1,0))</f>
        <v>Rob</v>
      </c>
      <c r="J718" t="str">
        <f>INDEX(products!$A$1:$G$49, MATCH(orders!$D718,products!$A$1:$A$49,0),MATCH(orders!J$1,products!$A$1:$G$1,0))</f>
        <v>L</v>
      </c>
      <c r="K718" s="4">
        <f>INDEX(products!$A$1:$G$49, MATCH(orders!$D718,products!$A$1:$A$49,0),MATCH(orders!K$1,products!$A$1:$G$1,0))</f>
        <v>1</v>
      </c>
      <c r="L718" s="5">
        <f>INDEX(products!$A$1:$G$49, MATCH(orders!$D718,products!$A$1:$A$49,0),MATCH(orders!L$1,products!$A$1:$G$1,0))</f>
        <v>11.95</v>
      </c>
      <c r="M718" s="5">
        <f t="shared" si="34"/>
        <v>35.849999999999994</v>
      </c>
      <c r="N718" t="str">
        <f t="shared" si="33"/>
        <v>Robusta</v>
      </c>
      <c r="O718" t="str">
        <f t="shared" si="35"/>
        <v>Light</v>
      </c>
      <c r="P718" t="str">
        <f>_xlfn.XLOOKUP(Table1[[#This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 MATCH(orders!$D719,products!$A$1:$A$49,0),MATCH(orders!I$1,products!$A$1:$G$1,0))</f>
        <v>Ara</v>
      </c>
      <c r="J719" t="str">
        <f>INDEX(products!$A$1:$G$49, MATCH(orders!$D719,products!$A$1:$A$49,0),MATCH(orders!J$1,products!$A$1:$G$1,0))</f>
        <v>D</v>
      </c>
      <c r="K719" s="4">
        <f>INDEX(products!$A$1:$G$49, MATCH(orders!$D719,products!$A$1:$A$49,0),MATCH(orders!K$1,products!$A$1:$G$1,0))</f>
        <v>2.5</v>
      </c>
      <c r="L719" s="5">
        <f>INDEX(products!$A$1:$G$49, MATCH(orders!$D719,products!$A$1:$A$49,0),MATCH(orders!L$1,products!$A$1:$G$1,0))</f>
        <v>22.884999999999998</v>
      </c>
      <c r="M719" s="5">
        <f t="shared" si="34"/>
        <v>68.655000000000001</v>
      </c>
      <c r="N719" t="str">
        <f t="shared" si="33"/>
        <v>Arabica</v>
      </c>
      <c r="O719" t="str">
        <f t="shared" si="35"/>
        <v>Dark</v>
      </c>
      <c r="P719" t="str">
        <f>_xlfn.XLOOKUP(Table1[[#This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 MATCH(orders!$D720,products!$A$1:$A$49,0),MATCH(orders!I$1,products!$A$1:$G$1,0))</f>
        <v>Lib</v>
      </c>
      <c r="J720" t="str">
        <f>INDEX(products!$A$1:$G$49, MATCH(orders!$D720,products!$A$1:$A$49,0),MATCH(orders!J$1,products!$A$1:$G$1,0))</f>
        <v>D</v>
      </c>
      <c r="K720" s="4">
        <f>INDEX(products!$A$1:$G$49, MATCH(orders!$D720,products!$A$1:$A$49,0),MATCH(orders!K$1,products!$A$1:$G$1,0))</f>
        <v>1</v>
      </c>
      <c r="L720" s="5">
        <f>INDEX(products!$A$1:$G$49, MATCH(orders!$D720,products!$A$1:$A$49,0),MATCH(orders!L$1,products!$A$1:$G$1,0))</f>
        <v>12.95</v>
      </c>
      <c r="M720" s="5">
        <f t="shared" si="34"/>
        <v>38.849999999999994</v>
      </c>
      <c r="N720" t="str">
        <f t="shared" si="33"/>
        <v>Liberica</v>
      </c>
      <c r="O720" t="str">
        <f t="shared" si="35"/>
        <v>Dark</v>
      </c>
      <c r="P720" t="str">
        <f>_xlfn.XLOOKUP(Table1[[#This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 MATCH(orders!$D721,products!$A$1:$A$49,0),MATCH(orders!I$1,products!$A$1:$G$1,0))</f>
        <v>Lib</v>
      </c>
      <c r="J721" t="str">
        <f>INDEX(products!$A$1:$G$49, MATCH(orders!$D721,products!$A$1:$A$49,0),MATCH(orders!J$1,products!$A$1:$G$1,0))</f>
        <v>L</v>
      </c>
      <c r="K721" s="4">
        <f>INDEX(products!$A$1:$G$49, MATCH(orders!$D721,products!$A$1:$A$49,0),MATCH(orders!K$1,products!$A$1:$G$1,0))</f>
        <v>1</v>
      </c>
      <c r="L721" s="5">
        <f>INDEX(products!$A$1:$G$49, MATCH(orders!$D721,products!$A$1:$A$49,0),MATCH(orders!L$1,products!$A$1:$G$1,0))</f>
        <v>15.85</v>
      </c>
      <c r="M721" s="5">
        <f t="shared" si="34"/>
        <v>79.25</v>
      </c>
      <c r="N721" t="str">
        <f t="shared" si="33"/>
        <v>Liberica</v>
      </c>
      <c r="O721" t="str">
        <f t="shared" si="35"/>
        <v>Light</v>
      </c>
      <c r="P721" t="str">
        <f>_xlfn.XLOOKUP(Table1[[#This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 MATCH(orders!$D722,products!$A$1:$A$49,0),MATCH(orders!I$1,products!$A$1:$G$1,0))</f>
        <v>Exc</v>
      </c>
      <c r="J722" t="str">
        <f>INDEX(products!$A$1:$G$49, MATCH(orders!$D722,products!$A$1:$A$49,0),MATCH(orders!J$1,products!$A$1:$G$1,0))</f>
        <v>D</v>
      </c>
      <c r="K722" s="4">
        <f>INDEX(products!$A$1:$G$49, MATCH(orders!$D722,products!$A$1:$A$49,0),MATCH(orders!K$1,products!$A$1:$G$1,0))</f>
        <v>0.5</v>
      </c>
      <c r="L722" s="5">
        <f>INDEX(products!$A$1:$G$49, MATCH(orders!$D722,products!$A$1:$A$49,0),MATCH(orders!L$1,products!$A$1:$G$1,0))</f>
        <v>7.29</v>
      </c>
      <c r="M722" s="5">
        <f t="shared" si="34"/>
        <v>36.450000000000003</v>
      </c>
      <c r="N722" t="str">
        <f t="shared" si="33"/>
        <v>Excelsa</v>
      </c>
      <c r="O722" t="str">
        <f t="shared" si="35"/>
        <v>Dark</v>
      </c>
      <c r="P722" t="str">
        <f>_xlfn.XLOOKUP(Table1[[#This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 MATCH(orders!$D723,products!$A$1:$A$49,0),MATCH(orders!I$1,products!$A$1:$G$1,0))</f>
        <v>Rob</v>
      </c>
      <c r="J723" t="str">
        <f>INDEX(products!$A$1:$G$49, MATCH(orders!$D723,products!$A$1:$A$49,0),MATCH(orders!J$1,products!$A$1:$G$1,0))</f>
        <v>M</v>
      </c>
      <c r="K723" s="4">
        <f>INDEX(products!$A$1:$G$49, MATCH(orders!$D723,products!$A$1:$A$49,0),MATCH(orders!K$1,products!$A$1:$G$1,0))</f>
        <v>0.2</v>
      </c>
      <c r="L723" s="5">
        <f>INDEX(products!$A$1:$G$49, MATCH(orders!$D723,products!$A$1:$A$49,0),MATCH(orders!L$1,products!$A$1:$G$1,0))</f>
        <v>2.9849999999999999</v>
      </c>
      <c r="M723" s="5">
        <f t="shared" si="34"/>
        <v>8.9550000000000001</v>
      </c>
      <c r="N723" t="str">
        <f t="shared" si="33"/>
        <v>Robusta</v>
      </c>
      <c r="O723" t="str">
        <f t="shared" si="35"/>
        <v>Medium</v>
      </c>
      <c r="P723" t="str">
        <f>_xlfn.XLOOKUP(Table1[[#This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 MATCH(orders!$D724,products!$A$1:$A$49,0),MATCH(orders!I$1,products!$A$1:$G$1,0))</f>
        <v>Exc</v>
      </c>
      <c r="J724" t="str">
        <f>INDEX(products!$A$1:$G$49, MATCH(orders!$D724,products!$A$1:$A$49,0),MATCH(orders!J$1,products!$A$1:$G$1,0))</f>
        <v>D</v>
      </c>
      <c r="K724" s="4">
        <f>INDEX(products!$A$1:$G$49, MATCH(orders!$D724,products!$A$1:$A$49,0),MATCH(orders!K$1,products!$A$1:$G$1,0))</f>
        <v>1</v>
      </c>
      <c r="L724" s="5">
        <f>INDEX(products!$A$1:$G$49, MATCH(orders!$D724,products!$A$1:$A$49,0),MATCH(orders!L$1,products!$A$1:$G$1,0))</f>
        <v>12.15</v>
      </c>
      <c r="M724" s="5">
        <f t="shared" si="34"/>
        <v>24.3</v>
      </c>
      <c r="N724" t="str">
        <f t="shared" si="33"/>
        <v>Excelsa</v>
      </c>
      <c r="O724" t="str">
        <f t="shared" si="35"/>
        <v>Dark</v>
      </c>
      <c r="P724" t="str">
        <f>_xlfn.XLOOKUP(Table1[[#This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 MATCH(orders!$D725,products!$A$1:$A$49,0),MATCH(orders!I$1,products!$A$1:$G$1,0))</f>
        <v>Exc</v>
      </c>
      <c r="J725" t="str">
        <f>INDEX(products!$A$1:$G$49, MATCH(orders!$D725,products!$A$1:$A$49,0),MATCH(orders!J$1,products!$A$1:$G$1,0))</f>
        <v>M</v>
      </c>
      <c r="K725" s="4">
        <f>INDEX(products!$A$1:$G$49, MATCH(orders!$D725,products!$A$1:$A$49,0),MATCH(orders!K$1,products!$A$1:$G$1,0))</f>
        <v>2.5</v>
      </c>
      <c r="L725" s="5">
        <f>INDEX(products!$A$1:$G$49, MATCH(orders!$D725,products!$A$1:$A$49,0),MATCH(orders!L$1,products!$A$1:$G$1,0))</f>
        <v>31.624999999999996</v>
      </c>
      <c r="M725" s="5">
        <f t="shared" si="34"/>
        <v>63.249999999999993</v>
      </c>
      <c r="N725" t="str">
        <f t="shared" si="33"/>
        <v>Excelsa</v>
      </c>
      <c r="O725" t="str">
        <f t="shared" si="35"/>
        <v>Medium</v>
      </c>
      <c r="P725" t="str">
        <f>_xlfn.XLOOKUP(Table1[[#This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 MATCH(orders!$D726,products!$A$1:$A$49,0),MATCH(orders!I$1,products!$A$1:$G$1,0))</f>
        <v>Ara</v>
      </c>
      <c r="J726" t="str">
        <f>INDEX(products!$A$1:$G$49, MATCH(orders!$D726,products!$A$1:$A$49,0),MATCH(orders!J$1,products!$A$1:$G$1,0))</f>
        <v>M</v>
      </c>
      <c r="K726" s="4">
        <f>INDEX(products!$A$1:$G$49, MATCH(orders!$D726,products!$A$1:$A$49,0),MATCH(orders!K$1,products!$A$1:$G$1,0))</f>
        <v>0.2</v>
      </c>
      <c r="L726" s="5">
        <f>INDEX(products!$A$1:$G$49, MATCH(orders!$D726,products!$A$1:$A$49,0),MATCH(orders!L$1,products!$A$1:$G$1,0))</f>
        <v>3.375</v>
      </c>
      <c r="M726" s="5">
        <f t="shared" si="34"/>
        <v>6.75</v>
      </c>
      <c r="N726" t="str">
        <f t="shared" si="33"/>
        <v>Arabica</v>
      </c>
      <c r="O726" t="str">
        <f t="shared" si="35"/>
        <v>Medium</v>
      </c>
      <c r="P726" t="str">
        <f>_xlfn.XLOOKUP(Table1[[#This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 MATCH(orders!$D727,products!$A$1:$A$49,0),MATCH(orders!I$1,products!$A$1:$G$1,0))</f>
        <v>Ara</v>
      </c>
      <c r="J727" t="str">
        <f>INDEX(products!$A$1:$G$49, MATCH(orders!$D727,products!$A$1:$A$49,0),MATCH(orders!J$1,products!$A$1:$G$1,0))</f>
        <v>L</v>
      </c>
      <c r="K727" s="4">
        <f>INDEX(products!$A$1:$G$49, MATCH(orders!$D727,products!$A$1:$A$49,0),MATCH(orders!K$1,products!$A$1:$G$1,0))</f>
        <v>0.2</v>
      </c>
      <c r="L727" s="5">
        <f>INDEX(products!$A$1:$G$49, MATCH(orders!$D727,products!$A$1:$A$49,0),MATCH(orders!L$1,products!$A$1:$G$1,0))</f>
        <v>3.8849999999999998</v>
      </c>
      <c r="M727" s="5">
        <f t="shared" si="34"/>
        <v>23.31</v>
      </c>
      <c r="N727" t="str">
        <f t="shared" si="33"/>
        <v>Arabica</v>
      </c>
      <c r="O727" t="str">
        <f t="shared" si="35"/>
        <v>Light</v>
      </c>
      <c r="P727" t="str">
        <f>_xlfn.XLOOKUP(Table1[[#This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 MATCH(orders!$D728,products!$A$1:$A$49,0),MATCH(orders!I$1,products!$A$1:$G$1,0))</f>
        <v>Lib</v>
      </c>
      <c r="J728" t="str">
        <f>INDEX(products!$A$1:$G$49, MATCH(orders!$D728,products!$A$1:$A$49,0),MATCH(orders!J$1,products!$A$1:$G$1,0))</f>
        <v>L</v>
      </c>
      <c r="K728" s="4">
        <f>INDEX(products!$A$1:$G$49, MATCH(orders!$D728,products!$A$1:$A$49,0),MATCH(orders!K$1,products!$A$1:$G$1,0))</f>
        <v>2.5</v>
      </c>
      <c r="L728" s="5">
        <f>INDEX(products!$A$1:$G$49, MATCH(orders!$D728,products!$A$1:$A$49,0),MATCH(orders!L$1,products!$A$1:$G$1,0))</f>
        <v>36.454999999999998</v>
      </c>
      <c r="M728" s="5">
        <f t="shared" si="34"/>
        <v>145.82</v>
      </c>
      <c r="N728" t="str">
        <f t="shared" si="33"/>
        <v>Liberica</v>
      </c>
      <c r="O728" t="str">
        <f t="shared" si="35"/>
        <v>Light</v>
      </c>
      <c r="P728" t="str">
        <f>_xlfn.XLOOKUP(Table1[[#This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 MATCH(orders!$D729,products!$A$1:$A$49,0),MATCH(orders!I$1,products!$A$1:$G$1,0))</f>
        <v>Rob</v>
      </c>
      <c r="J729" t="str">
        <f>INDEX(products!$A$1:$G$49, MATCH(orders!$D729,products!$A$1:$A$49,0),MATCH(orders!J$1,products!$A$1:$G$1,0))</f>
        <v>M</v>
      </c>
      <c r="K729" s="4">
        <f>INDEX(products!$A$1:$G$49, MATCH(orders!$D729,products!$A$1:$A$49,0),MATCH(orders!K$1,products!$A$1:$G$1,0))</f>
        <v>0.5</v>
      </c>
      <c r="L729" s="5">
        <f>INDEX(products!$A$1:$G$49, MATCH(orders!$D729,products!$A$1:$A$49,0),MATCH(orders!L$1,products!$A$1:$G$1,0))</f>
        <v>5.97</v>
      </c>
      <c r="M729" s="5">
        <f t="shared" si="34"/>
        <v>29.849999999999998</v>
      </c>
      <c r="N729" t="str">
        <f t="shared" si="33"/>
        <v>Robusta</v>
      </c>
      <c r="O729" t="str">
        <f t="shared" si="35"/>
        <v>Medium</v>
      </c>
      <c r="P729" t="str">
        <f>_xlfn.XLOOKUP(Table1[[#This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 MATCH(orders!$D730,products!$A$1:$A$49,0),MATCH(orders!I$1,products!$A$1:$G$1,0))</f>
        <v>Exc</v>
      </c>
      <c r="J730" t="str">
        <f>INDEX(products!$A$1:$G$49, MATCH(orders!$D730,products!$A$1:$A$49,0),MATCH(orders!J$1,products!$A$1:$G$1,0))</f>
        <v>D</v>
      </c>
      <c r="K730" s="4">
        <f>INDEX(products!$A$1:$G$49, MATCH(orders!$D730,products!$A$1:$A$49,0),MATCH(orders!K$1,products!$A$1:$G$1,0))</f>
        <v>0.5</v>
      </c>
      <c r="L730" s="5">
        <f>INDEX(products!$A$1:$G$49, MATCH(orders!$D730,products!$A$1:$A$49,0),MATCH(orders!L$1,products!$A$1:$G$1,0))</f>
        <v>7.29</v>
      </c>
      <c r="M730" s="5">
        <f t="shared" si="34"/>
        <v>21.87</v>
      </c>
      <c r="N730" t="str">
        <f t="shared" si="33"/>
        <v>Excelsa</v>
      </c>
      <c r="O730" t="str">
        <f t="shared" si="35"/>
        <v>Dark</v>
      </c>
      <c r="P730" t="str">
        <f>_xlfn.XLOOKUP(Table1[[#This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 MATCH(orders!$D731,products!$A$1:$A$49,0),MATCH(orders!I$1,products!$A$1:$G$1,0))</f>
        <v>Lib</v>
      </c>
      <c r="J731" t="str">
        <f>INDEX(products!$A$1:$G$49, MATCH(orders!$D731,products!$A$1:$A$49,0),MATCH(orders!J$1,products!$A$1:$G$1,0))</f>
        <v>M</v>
      </c>
      <c r="K731" s="4">
        <f>INDEX(products!$A$1:$G$49, MATCH(orders!$D731,products!$A$1:$A$49,0),MATCH(orders!K$1,products!$A$1:$G$1,0))</f>
        <v>0.2</v>
      </c>
      <c r="L731" s="5">
        <f>INDEX(products!$A$1:$G$49, MATCH(orders!$D731,products!$A$1:$A$49,0),MATCH(orders!L$1,products!$A$1:$G$1,0))</f>
        <v>4.3650000000000002</v>
      </c>
      <c r="M731" s="5">
        <f t="shared" si="34"/>
        <v>4.3650000000000002</v>
      </c>
      <c r="N731" t="str">
        <f t="shared" si="33"/>
        <v>Liberica</v>
      </c>
      <c r="O731" t="str">
        <f t="shared" si="35"/>
        <v>Medium</v>
      </c>
      <c r="P731" t="str">
        <f>_xlfn.XLOOKUP(Table1[[#This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 MATCH(orders!$D732,products!$A$1:$A$49,0),MATCH(orders!I$1,products!$A$1:$G$1,0))</f>
        <v>Lib</v>
      </c>
      <c r="J732" t="str">
        <f>INDEX(products!$A$1:$G$49, MATCH(orders!$D732,products!$A$1:$A$49,0),MATCH(orders!J$1,products!$A$1:$G$1,0))</f>
        <v>L</v>
      </c>
      <c r="K732" s="4">
        <f>INDEX(products!$A$1:$G$49, MATCH(orders!$D732,products!$A$1:$A$49,0),MATCH(orders!K$1,products!$A$1:$G$1,0))</f>
        <v>2.5</v>
      </c>
      <c r="L732" s="5">
        <f>INDEX(products!$A$1:$G$49, MATCH(orders!$D732,products!$A$1:$A$49,0),MATCH(orders!L$1,products!$A$1:$G$1,0))</f>
        <v>36.454999999999998</v>
      </c>
      <c r="M732" s="5">
        <f t="shared" si="34"/>
        <v>36.454999999999998</v>
      </c>
      <c r="N732" t="str">
        <f t="shared" si="33"/>
        <v>Liberica</v>
      </c>
      <c r="O732" t="str">
        <f t="shared" si="35"/>
        <v>Light</v>
      </c>
      <c r="P732" t="str">
        <f>_xlfn.XLOOKUP(Table1[[#This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 MATCH(orders!$D733,products!$A$1:$A$49,0),MATCH(orders!I$1,products!$A$1:$G$1,0))</f>
        <v>Lib</v>
      </c>
      <c r="J733" t="str">
        <f>INDEX(products!$A$1:$G$49, MATCH(orders!$D733,products!$A$1:$A$49,0),MATCH(orders!J$1,products!$A$1:$G$1,0))</f>
        <v>D</v>
      </c>
      <c r="K733" s="4">
        <f>INDEX(products!$A$1:$G$49, MATCH(orders!$D733,products!$A$1:$A$49,0),MATCH(orders!K$1,products!$A$1:$G$1,0))</f>
        <v>0.2</v>
      </c>
      <c r="L733" s="5">
        <f>INDEX(products!$A$1:$G$49, MATCH(orders!$D733,products!$A$1:$A$49,0),MATCH(orders!L$1,products!$A$1:$G$1,0))</f>
        <v>3.8849999999999998</v>
      </c>
      <c r="M733" s="5">
        <f t="shared" si="34"/>
        <v>15.54</v>
      </c>
      <c r="N733" t="str">
        <f t="shared" si="33"/>
        <v>Liberica</v>
      </c>
      <c r="O733" t="str">
        <f t="shared" si="35"/>
        <v>Dark</v>
      </c>
      <c r="P733" t="str">
        <f>_xlfn.XLOOKUP(Table1[[#This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 MATCH(orders!$D734,products!$A$1:$A$49,0),MATCH(orders!I$1,products!$A$1:$G$1,0))</f>
        <v>Exc</v>
      </c>
      <c r="J734" t="str">
        <f>INDEX(products!$A$1:$G$49, MATCH(orders!$D734,products!$A$1:$A$49,0),MATCH(orders!J$1,products!$A$1:$G$1,0))</f>
        <v>L</v>
      </c>
      <c r="K734" s="4">
        <f>INDEX(products!$A$1:$G$49, MATCH(orders!$D734,products!$A$1:$A$49,0),MATCH(orders!K$1,products!$A$1:$G$1,0))</f>
        <v>0.2</v>
      </c>
      <c r="L734" s="5">
        <f>INDEX(products!$A$1:$G$49, MATCH(orders!$D734,products!$A$1:$A$49,0),MATCH(orders!L$1,products!$A$1:$G$1,0))</f>
        <v>4.4550000000000001</v>
      </c>
      <c r="M734" s="5">
        <f t="shared" si="34"/>
        <v>8.91</v>
      </c>
      <c r="N734" t="str">
        <f t="shared" si="33"/>
        <v>Excelsa</v>
      </c>
      <c r="O734" t="str">
        <f t="shared" si="35"/>
        <v>Light</v>
      </c>
      <c r="P734" t="str">
        <f>_xlfn.XLOOKUP(Table1[[#This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 MATCH(orders!$D735,products!$A$1:$A$49,0),MATCH(orders!I$1,products!$A$1:$G$1,0))</f>
        <v>Lib</v>
      </c>
      <c r="J735" t="str">
        <f>INDEX(products!$A$1:$G$49, MATCH(orders!$D735,products!$A$1:$A$49,0),MATCH(orders!J$1,products!$A$1:$G$1,0))</f>
        <v>M</v>
      </c>
      <c r="K735" s="4">
        <f>INDEX(products!$A$1:$G$49, MATCH(orders!$D735,products!$A$1:$A$49,0),MATCH(orders!K$1,products!$A$1:$G$1,0))</f>
        <v>2.5</v>
      </c>
      <c r="L735" s="5">
        <f>INDEX(products!$A$1:$G$49, MATCH(orders!$D735,products!$A$1:$A$49,0),MATCH(orders!L$1,products!$A$1:$G$1,0))</f>
        <v>33.464999999999996</v>
      </c>
      <c r="M735" s="5">
        <f t="shared" si="34"/>
        <v>100.39499999999998</v>
      </c>
      <c r="N735" t="str">
        <f t="shared" si="33"/>
        <v>Liberica</v>
      </c>
      <c r="O735" t="str">
        <f t="shared" si="35"/>
        <v>Medium</v>
      </c>
      <c r="P735" t="str">
        <f>_xlfn.XLOOKUP(Table1[[#This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 MATCH(orders!$D736,products!$A$1:$A$49,0),MATCH(orders!I$1,products!$A$1:$G$1,0))</f>
        <v>Rob</v>
      </c>
      <c r="J736" t="str">
        <f>INDEX(products!$A$1:$G$49, MATCH(orders!$D736,products!$A$1:$A$49,0),MATCH(orders!J$1,products!$A$1:$G$1,0))</f>
        <v>D</v>
      </c>
      <c r="K736" s="4">
        <f>INDEX(products!$A$1:$G$49, MATCH(orders!$D736,products!$A$1:$A$49,0),MATCH(orders!K$1,products!$A$1:$G$1,0))</f>
        <v>0.2</v>
      </c>
      <c r="L736" s="5">
        <f>INDEX(products!$A$1:$G$49, MATCH(orders!$D736,products!$A$1:$A$49,0),MATCH(orders!L$1,products!$A$1:$G$1,0))</f>
        <v>2.6849999999999996</v>
      </c>
      <c r="M736" s="5">
        <f t="shared" si="34"/>
        <v>13.424999999999997</v>
      </c>
      <c r="N736" t="str">
        <f t="shared" si="33"/>
        <v>Robusta</v>
      </c>
      <c r="O736" t="str">
        <f t="shared" si="35"/>
        <v>Dark</v>
      </c>
      <c r="P736" t="str">
        <f>_xlfn.XLOOKUP(Table1[[#This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 MATCH(orders!$D737,products!$A$1:$A$49,0),MATCH(orders!I$1,products!$A$1:$G$1,0))</f>
        <v>Exc</v>
      </c>
      <c r="J737" t="str">
        <f>INDEX(products!$A$1:$G$49, MATCH(orders!$D737,products!$A$1:$A$49,0),MATCH(orders!J$1,products!$A$1:$G$1,0))</f>
        <v>D</v>
      </c>
      <c r="K737" s="4">
        <f>INDEX(products!$A$1:$G$49, MATCH(orders!$D737,products!$A$1:$A$49,0),MATCH(orders!K$1,products!$A$1:$G$1,0))</f>
        <v>0.2</v>
      </c>
      <c r="L737" s="5">
        <f>INDEX(products!$A$1:$G$49, MATCH(orders!$D737,products!$A$1:$A$49,0),MATCH(orders!L$1,products!$A$1:$G$1,0))</f>
        <v>3.645</v>
      </c>
      <c r="M737" s="5">
        <f t="shared" si="34"/>
        <v>21.87</v>
      </c>
      <c r="N737" t="str">
        <f t="shared" si="33"/>
        <v>Excelsa</v>
      </c>
      <c r="O737" t="str">
        <f t="shared" si="35"/>
        <v>Dark</v>
      </c>
      <c r="P737" t="str">
        <f>_xlfn.XLOOKUP(Table1[[#This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 MATCH(orders!$D738,products!$A$1:$A$49,0),MATCH(orders!I$1,products!$A$1:$G$1,0))</f>
        <v>Lib</v>
      </c>
      <c r="J738" t="str">
        <f>INDEX(products!$A$1:$G$49, MATCH(orders!$D738,products!$A$1:$A$49,0),MATCH(orders!J$1,products!$A$1:$G$1,0))</f>
        <v>D</v>
      </c>
      <c r="K738" s="4">
        <f>INDEX(products!$A$1:$G$49, MATCH(orders!$D738,products!$A$1:$A$49,0),MATCH(orders!K$1,products!$A$1:$G$1,0))</f>
        <v>1</v>
      </c>
      <c r="L738" s="5">
        <f>INDEX(products!$A$1:$G$49, MATCH(orders!$D738,products!$A$1:$A$49,0),MATCH(orders!L$1,products!$A$1:$G$1,0))</f>
        <v>12.95</v>
      </c>
      <c r="M738" s="5">
        <f t="shared" si="34"/>
        <v>25.9</v>
      </c>
      <c r="N738" t="str">
        <f t="shared" si="33"/>
        <v>Liberica</v>
      </c>
      <c r="O738" t="str">
        <f t="shared" si="35"/>
        <v>Dark</v>
      </c>
      <c r="P738" t="str">
        <f>_xlfn.XLOOKUP(Table1[[#This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 MATCH(orders!$D739,products!$A$1:$A$49,0),MATCH(orders!I$1,products!$A$1:$G$1,0))</f>
        <v>Ara</v>
      </c>
      <c r="J739" t="str">
        <f>INDEX(products!$A$1:$G$49, MATCH(orders!$D739,products!$A$1:$A$49,0),MATCH(orders!J$1,products!$A$1:$G$1,0))</f>
        <v>M</v>
      </c>
      <c r="K739" s="4">
        <f>INDEX(products!$A$1:$G$49, MATCH(orders!$D739,products!$A$1:$A$49,0),MATCH(orders!K$1,products!$A$1:$G$1,0))</f>
        <v>1</v>
      </c>
      <c r="L739" s="5">
        <f>INDEX(products!$A$1:$G$49, MATCH(orders!$D739,products!$A$1:$A$49,0),MATCH(orders!L$1,products!$A$1:$G$1,0))</f>
        <v>11.25</v>
      </c>
      <c r="M739" s="5">
        <f t="shared" si="34"/>
        <v>56.25</v>
      </c>
      <c r="N739" t="str">
        <f t="shared" si="33"/>
        <v>Arabica</v>
      </c>
      <c r="O739" t="str">
        <f t="shared" si="35"/>
        <v>Medium</v>
      </c>
      <c r="P739" t="str">
        <f>_xlfn.XLOOKUP(Table1[[#This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 MATCH(orders!$D740,products!$A$1:$A$49,0),MATCH(orders!I$1,products!$A$1:$G$1,0))</f>
        <v>Rob</v>
      </c>
      <c r="J740" t="str">
        <f>INDEX(products!$A$1:$G$49, MATCH(orders!$D740,products!$A$1:$A$49,0),MATCH(orders!J$1,products!$A$1:$G$1,0))</f>
        <v>L</v>
      </c>
      <c r="K740" s="4">
        <f>INDEX(products!$A$1:$G$49, MATCH(orders!$D740,products!$A$1:$A$49,0),MATCH(orders!K$1,products!$A$1:$G$1,0))</f>
        <v>0.2</v>
      </c>
      <c r="L740" s="5">
        <f>INDEX(products!$A$1:$G$49, MATCH(orders!$D740,products!$A$1:$A$49,0),MATCH(orders!L$1,products!$A$1:$G$1,0))</f>
        <v>3.5849999999999995</v>
      </c>
      <c r="M740" s="5">
        <f t="shared" si="34"/>
        <v>10.754999999999999</v>
      </c>
      <c r="N740" t="str">
        <f t="shared" si="33"/>
        <v>Robusta</v>
      </c>
      <c r="O740" t="str">
        <f t="shared" si="35"/>
        <v>Light</v>
      </c>
      <c r="P740" t="str">
        <f>_xlfn.XLOOKUP(Table1[[#This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 MATCH(orders!$D741,products!$A$1:$A$49,0),MATCH(orders!I$1,products!$A$1:$G$1,0))</f>
        <v>Exc</v>
      </c>
      <c r="J741" t="str">
        <f>INDEX(products!$A$1:$G$49, MATCH(orders!$D741,products!$A$1:$A$49,0),MATCH(orders!J$1,products!$A$1:$G$1,0))</f>
        <v>D</v>
      </c>
      <c r="K741" s="4">
        <f>INDEX(products!$A$1:$G$49, MATCH(orders!$D741,products!$A$1:$A$49,0),MATCH(orders!K$1,products!$A$1:$G$1,0))</f>
        <v>0.2</v>
      </c>
      <c r="L741" s="5">
        <f>INDEX(products!$A$1:$G$49, MATCH(orders!$D741,products!$A$1:$A$49,0),MATCH(orders!L$1,products!$A$1:$G$1,0))</f>
        <v>3.645</v>
      </c>
      <c r="M741" s="5">
        <f t="shared" si="34"/>
        <v>18.225000000000001</v>
      </c>
      <c r="N741" t="str">
        <f t="shared" si="33"/>
        <v>Excelsa</v>
      </c>
      <c r="O741" t="str">
        <f t="shared" si="35"/>
        <v>Dark</v>
      </c>
      <c r="P741" t="str">
        <f>_xlfn.XLOOKUP(Table1[[#This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 MATCH(orders!$D742,products!$A$1:$A$49,0),MATCH(orders!I$1,products!$A$1:$G$1,0))</f>
        <v>Rob</v>
      </c>
      <c r="J742" t="str">
        <f>INDEX(products!$A$1:$G$49, MATCH(orders!$D742,products!$A$1:$A$49,0),MATCH(orders!J$1,products!$A$1:$G$1,0))</f>
        <v>L</v>
      </c>
      <c r="K742" s="4">
        <f>INDEX(products!$A$1:$G$49, MATCH(orders!$D742,products!$A$1:$A$49,0),MATCH(orders!K$1,products!$A$1:$G$1,0))</f>
        <v>0.5</v>
      </c>
      <c r="L742" s="5">
        <f>INDEX(products!$A$1:$G$49, MATCH(orders!$D742,products!$A$1:$A$49,0),MATCH(orders!L$1,products!$A$1:$G$1,0))</f>
        <v>7.169999999999999</v>
      </c>
      <c r="M742" s="5">
        <f t="shared" si="34"/>
        <v>28.679999999999996</v>
      </c>
      <c r="N742" t="str">
        <f t="shared" si="33"/>
        <v>Robusta</v>
      </c>
      <c r="O742" t="str">
        <f t="shared" si="35"/>
        <v>Light</v>
      </c>
      <c r="P742" t="str">
        <f>_xlfn.XLOOKUP(Table1[[#This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 MATCH(orders!$D743,products!$A$1:$A$49,0),MATCH(orders!I$1,products!$A$1:$G$1,0))</f>
        <v>Lib</v>
      </c>
      <c r="J743" t="str">
        <f>INDEX(products!$A$1:$G$49, MATCH(orders!$D743,products!$A$1:$A$49,0),MATCH(orders!J$1,products!$A$1:$G$1,0))</f>
        <v>M</v>
      </c>
      <c r="K743" s="4">
        <f>INDEX(products!$A$1:$G$49, MATCH(orders!$D743,products!$A$1:$A$49,0),MATCH(orders!K$1,products!$A$1:$G$1,0))</f>
        <v>0.2</v>
      </c>
      <c r="L743" s="5">
        <f>INDEX(products!$A$1:$G$49, MATCH(orders!$D743,products!$A$1:$A$49,0),MATCH(orders!L$1,products!$A$1:$G$1,0))</f>
        <v>4.3650000000000002</v>
      </c>
      <c r="M743" s="5">
        <f t="shared" si="34"/>
        <v>8.73</v>
      </c>
      <c r="N743" t="str">
        <f t="shared" si="33"/>
        <v>Liberica</v>
      </c>
      <c r="O743" t="str">
        <f t="shared" si="35"/>
        <v>Medium</v>
      </c>
      <c r="P743" t="str">
        <f>_xlfn.XLOOKUP(Table1[[#This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 MATCH(orders!$D744,products!$A$1:$A$49,0),MATCH(orders!I$1,products!$A$1:$G$1,0))</f>
        <v>Lib</v>
      </c>
      <c r="J744" t="str">
        <f>INDEX(products!$A$1:$G$49, MATCH(orders!$D744,products!$A$1:$A$49,0),MATCH(orders!J$1,products!$A$1:$G$1,0))</f>
        <v>M</v>
      </c>
      <c r="K744" s="4">
        <f>INDEX(products!$A$1:$G$49, MATCH(orders!$D744,products!$A$1:$A$49,0),MATCH(orders!K$1,products!$A$1:$G$1,0))</f>
        <v>1</v>
      </c>
      <c r="L744" s="5">
        <f>INDEX(products!$A$1:$G$49, MATCH(orders!$D744,products!$A$1:$A$49,0),MATCH(orders!L$1,products!$A$1:$G$1,0))</f>
        <v>14.55</v>
      </c>
      <c r="M744" s="5">
        <f t="shared" si="34"/>
        <v>58.2</v>
      </c>
      <c r="N744" t="str">
        <f t="shared" si="33"/>
        <v>Liberica</v>
      </c>
      <c r="O744" t="str">
        <f t="shared" si="35"/>
        <v>Medium</v>
      </c>
      <c r="P744" t="str">
        <f>_xlfn.XLOOKUP(Table1[[#This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 MATCH(orders!$D745,products!$A$1:$A$49,0),MATCH(orders!I$1,products!$A$1:$G$1,0))</f>
        <v>Ara</v>
      </c>
      <c r="J745" t="str">
        <f>INDEX(products!$A$1:$G$49, MATCH(orders!$D745,products!$A$1:$A$49,0),MATCH(orders!J$1,products!$A$1:$G$1,0))</f>
        <v>D</v>
      </c>
      <c r="K745" s="4">
        <f>INDEX(products!$A$1:$G$49, MATCH(orders!$D745,products!$A$1:$A$49,0),MATCH(orders!K$1,products!$A$1:$G$1,0))</f>
        <v>0.5</v>
      </c>
      <c r="L745" s="5">
        <f>INDEX(products!$A$1:$G$49, MATCH(orders!$D745,products!$A$1:$A$49,0),MATCH(orders!L$1,products!$A$1:$G$1,0))</f>
        <v>5.97</v>
      </c>
      <c r="M745" s="5">
        <f t="shared" si="34"/>
        <v>17.91</v>
      </c>
      <c r="N745" t="str">
        <f t="shared" si="33"/>
        <v>Arabica</v>
      </c>
      <c r="O745" t="str">
        <f t="shared" si="35"/>
        <v>Dark</v>
      </c>
      <c r="P745" t="str">
        <f>_xlfn.XLOOKUP(Table1[[#This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 MATCH(orders!$D746,products!$A$1:$A$49,0),MATCH(orders!I$1,products!$A$1:$G$1,0))</f>
        <v>Rob</v>
      </c>
      <c r="J746" t="str">
        <f>INDEX(products!$A$1:$G$49, MATCH(orders!$D746,products!$A$1:$A$49,0),MATCH(orders!J$1,products!$A$1:$G$1,0))</f>
        <v>M</v>
      </c>
      <c r="K746" s="4">
        <f>INDEX(products!$A$1:$G$49, MATCH(orders!$D746,products!$A$1:$A$49,0),MATCH(orders!K$1,products!$A$1:$G$1,0))</f>
        <v>0.2</v>
      </c>
      <c r="L746" s="5">
        <f>INDEX(products!$A$1:$G$49, MATCH(orders!$D746,products!$A$1:$A$49,0),MATCH(orders!L$1,products!$A$1:$G$1,0))</f>
        <v>2.9849999999999999</v>
      </c>
      <c r="M746" s="5">
        <f t="shared" si="34"/>
        <v>17.91</v>
      </c>
      <c r="N746" t="str">
        <f t="shared" si="33"/>
        <v>Robusta</v>
      </c>
      <c r="O746" t="str">
        <f t="shared" si="35"/>
        <v>Medium</v>
      </c>
      <c r="P746" t="str">
        <f>_xlfn.XLOOKUP(Table1[[#This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 MATCH(orders!$D747,products!$A$1:$A$49,0),MATCH(orders!I$1,products!$A$1:$G$1,0))</f>
        <v>Exc</v>
      </c>
      <c r="J747" t="str">
        <f>INDEX(products!$A$1:$G$49, MATCH(orders!$D747,products!$A$1:$A$49,0),MATCH(orders!J$1,products!$A$1:$G$1,0))</f>
        <v>D</v>
      </c>
      <c r="K747" s="4">
        <f>INDEX(products!$A$1:$G$49, MATCH(orders!$D747,products!$A$1:$A$49,0),MATCH(orders!K$1,products!$A$1:$G$1,0))</f>
        <v>0.5</v>
      </c>
      <c r="L747" s="5">
        <f>INDEX(products!$A$1:$G$49, MATCH(orders!$D747,products!$A$1:$A$49,0),MATCH(orders!L$1,products!$A$1:$G$1,0))</f>
        <v>7.29</v>
      </c>
      <c r="M747" s="5">
        <f t="shared" si="34"/>
        <v>14.58</v>
      </c>
      <c r="N747" t="str">
        <f t="shared" si="33"/>
        <v>Excelsa</v>
      </c>
      <c r="O747" t="str">
        <f t="shared" si="35"/>
        <v>Dark</v>
      </c>
      <c r="P747" t="str">
        <f>_xlfn.XLOOKUP(Table1[[#This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 MATCH(orders!$D748,products!$A$1:$A$49,0),MATCH(orders!I$1,products!$A$1:$G$1,0))</f>
        <v>Ara</v>
      </c>
      <c r="J748" t="str">
        <f>INDEX(products!$A$1:$G$49, MATCH(orders!$D748,products!$A$1:$A$49,0),MATCH(orders!J$1,products!$A$1:$G$1,0))</f>
        <v>M</v>
      </c>
      <c r="K748" s="4">
        <f>INDEX(products!$A$1:$G$49, MATCH(orders!$D748,products!$A$1:$A$49,0),MATCH(orders!K$1,products!$A$1:$G$1,0))</f>
        <v>1</v>
      </c>
      <c r="L748" s="5">
        <f>INDEX(products!$A$1:$G$49, MATCH(orders!$D748,products!$A$1:$A$49,0),MATCH(orders!L$1,products!$A$1:$G$1,0))</f>
        <v>11.25</v>
      </c>
      <c r="M748" s="5">
        <f t="shared" si="34"/>
        <v>33.75</v>
      </c>
      <c r="N748" t="str">
        <f t="shared" si="33"/>
        <v>Arabica</v>
      </c>
      <c r="O748" t="str">
        <f t="shared" si="35"/>
        <v>Medium</v>
      </c>
      <c r="P748" t="str">
        <f>_xlfn.XLOOKUP(Table1[[#This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 MATCH(orders!$D749,products!$A$1:$A$49,0),MATCH(orders!I$1,products!$A$1:$G$1,0))</f>
        <v>Lib</v>
      </c>
      <c r="J749" t="str">
        <f>INDEX(products!$A$1:$G$49, MATCH(orders!$D749,products!$A$1:$A$49,0),MATCH(orders!J$1,products!$A$1:$G$1,0))</f>
        <v>M</v>
      </c>
      <c r="K749" s="4">
        <f>INDEX(products!$A$1:$G$49, MATCH(orders!$D749,products!$A$1:$A$49,0),MATCH(orders!K$1,products!$A$1:$G$1,0))</f>
        <v>0.5</v>
      </c>
      <c r="L749" s="5">
        <f>INDEX(products!$A$1:$G$49, MATCH(orders!$D749,products!$A$1:$A$49,0),MATCH(orders!L$1,products!$A$1:$G$1,0))</f>
        <v>8.73</v>
      </c>
      <c r="M749" s="5">
        <f t="shared" si="34"/>
        <v>34.92</v>
      </c>
      <c r="N749" t="str">
        <f t="shared" si="33"/>
        <v>Liberica</v>
      </c>
      <c r="O749" t="str">
        <f t="shared" si="35"/>
        <v>Medium</v>
      </c>
      <c r="P749" t="str">
        <f>_xlfn.XLOOKUP(Table1[[#This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 MATCH(orders!$D750,products!$A$1:$A$49,0),MATCH(orders!I$1,products!$A$1:$G$1,0))</f>
        <v>Exc</v>
      </c>
      <c r="J750" t="str">
        <f>INDEX(products!$A$1:$G$49, MATCH(orders!$D750,products!$A$1:$A$49,0),MATCH(orders!J$1,products!$A$1:$G$1,0))</f>
        <v>D</v>
      </c>
      <c r="K750" s="4">
        <f>INDEX(products!$A$1:$G$49, MATCH(orders!$D750,products!$A$1:$A$49,0),MATCH(orders!K$1,products!$A$1:$G$1,0))</f>
        <v>0.5</v>
      </c>
      <c r="L750" s="5">
        <f>INDEX(products!$A$1:$G$49, MATCH(orders!$D750,products!$A$1:$A$49,0),MATCH(orders!L$1,products!$A$1:$G$1,0))</f>
        <v>7.29</v>
      </c>
      <c r="M750" s="5">
        <f t="shared" si="34"/>
        <v>14.58</v>
      </c>
      <c r="N750" t="str">
        <f t="shared" si="33"/>
        <v>Excelsa</v>
      </c>
      <c r="O750" t="str">
        <f t="shared" si="35"/>
        <v>Dark</v>
      </c>
      <c r="P750" t="str">
        <f>_xlfn.XLOOKUP(Table1[[#This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 MATCH(orders!$D751,products!$A$1:$A$49,0),MATCH(orders!I$1,products!$A$1:$G$1,0))</f>
        <v>Rob</v>
      </c>
      <c r="J751" t="str">
        <f>INDEX(products!$A$1:$G$49, MATCH(orders!$D751,products!$A$1:$A$49,0),MATCH(orders!J$1,products!$A$1:$G$1,0))</f>
        <v>D</v>
      </c>
      <c r="K751" s="4">
        <f>INDEX(products!$A$1:$G$49, MATCH(orders!$D751,products!$A$1:$A$49,0),MATCH(orders!K$1,products!$A$1:$G$1,0))</f>
        <v>0.2</v>
      </c>
      <c r="L751" s="5">
        <f>INDEX(products!$A$1:$G$49, MATCH(orders!$D751,products!$A$1:$A$49,0),MATCH(orders!L$1,products!$A$1:$G$1,0))</f>
        <v>2.6849999999999996</v>
      </c>
      <c r="M751" s="5">
        <f t="shared" si="34"/>
        <v>5.3699999999999992</v>
      </c>
      <c r="N751" t="str">
        <f t="shared" si="33"/>
        <v>Robusta</v>
      </c>
      <c r="O751" t="str">
        <f t="shared" si="35"/>
        <v>Dark</v>
      </c>
      <c r="P751" t="str">
        <f>_xlfn.XLOOKUP(Table1[[#This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 MATCH(orders!$D752,products!$A$1:$A$49,0),MATCH(orders!I$1,products!$A$1:$G$1,0))</f>
        <v>Rob</v>
      </c>
      <c r="J752" t="str">
        <f>INDEX(products!$A$1:$G$49, MATCH(orders!$D752,products!$A$1:$A$49,0),MATCH(orders!J$1,products!$A$1:$G$1,0))</f>
        <v>M</v>
      </c>
      <c r="K752" s="4">
        <f>INDEX(products!$A$1:$G$49, MATCH(orders!$D752,products!$A$1:$A$49,0),MATCH(orders!K$1,products!$A$1:$G$1,0))</f>
        <v>0.5</v>
      </c>
      <c r="L752" s="5">
        <f>INDEX(products!$A$1:$G$49, MATCH(orders!$D752,products!$A$1:$A$49,0),MATCH(orders!L$1,products!$A$1:$G$1,0))</f>
        <v>5.97</v>
      </c>
      <c r="M752" s="5">
        <f t="shared" si="34"/>
        <v>5.97</v>
      </c>
      <c r="N752" t="str">
        <f t="shared" si="33"/>
        <v>Robusta</v>
      </c>
      <c r="O752" t="str">
        <f t="shared" si="35"/>
        <v>Medium</v>
      </c>
      <c r="P752" t="str">
        <f>_xlfn.XLOOKUP(Table1[[#This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 MATCH(orders!$D753,products!$A$1:$A$49,0),MATCH(orders!I$1,products!$A$1:$G$1,0))</f>
        <v>Lib</v>
      </c>
      <c r="J753" t="str">
        <f>INDEX(products!$A$1:$G$49, MATCH(orders!$D753,products!$A$1:$A$49,0),MATCH(orders!J$1,products!$A$1:$G$1,0))</f>
        <v>L</v>
      </c>
      <c r="K753" s="4">
        <f>INDEX(products!$A$1:$G$49, MATCH(orders!$D753,products!$A$1:$A$49,0),MATCH(orders!K$1,products!$A$1:$G$1,0))</f>
        <v>0.5</v>
      </c>
      <c r="L753" s="5">
        <f>INDEX(products!$A$1:$G$49, MATCH(orders!$D753,products!$A$1:$A$49,0),MATCH(orders!L$1,products!$A$1:$G$1,0))</f>
        <v>9.51</v>
      </c>
      <c r="M753" s="5">
        <f t="shared" si="34"/>
        <v>19.02</v>
      </c>
      <c r="N753" t="str">
        <f t="shared" si="33"/>
        <v>Liberica</v>
      </c>
      <c r="O753" t="str">
        <f t="shared" si="35"/>
        <v>Light</v>
      </c>
      <c r="P753" t="str">
        <f>_xlfn.XLOOKUP(Table1[[#This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 MATCH(orders!$D754,products!$A$1:$A$49,0),MATCH(orders!I$1,products!$A$1:$G$1,0))</f>
        <v>Exc</v>
      </c>
      <c r="J754" t="str">
        <f>INDEX(products!$A$1:$G$49, MATCH(orders!$D754,products!$A$1:$A$49,0),MATCH(orders!J$1,products!$A$1:$G$1,0))</f>
        <v>M</v>
      </c>
      <c r="K754" s="4">
        <f>INDEX(products!$A$1:$G$49, MATCH(orders!$D754,products!$A$1:$A$49,0),MATCH(orders!K$1,products!$A$1:$G$1,0))</f>
        <v>1</v>
      </c>
      <c r="L754" s="5">
        <f>INDEX(products!$A$1:$G$49, MATCH(orders!$D754,products!$A$1:$A$49,0),MATCH(orders!L$1,products!$A$1:$G$1,0))</f>
        <v>13.75</v>
      </c>
      <c r="M754" s="5">
        <f t="shared" si="34"/>
        <v>27.5</v>
      </c>
      <c r="N754" t="str">
        <f t="shared" si="33"/>
        <v>Excelsa</v>
      </c>
      <c r="O754" t="str">
        <f t="shared" si="35"/>
        <v>Medium</v>
      </c>
      <c r="P754" t="str">
        <f>_xlfn.XLOOKUP(Table1[[#This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 MATCH(orders!$D755,products!$A$1:$A$49,0),MATCH(orders!I$1,products!$A$1:$G$1,0))</f>
        <v>Ara</v>
      </c>
      <c r="J755" t="str">
        <f>INDEX(products!$A$1:$G$49, MATCH(orders!$D755,products!$A$1:$A$49,0),MATCH(orders!J$1,products!$A$1:$G$1,0))</f>
        <v>D</v>
      </c>
      <c r="K755" s="4">
        <f>INDEX(products!$A$1:$G$49, MATCH(orders!$D755,products!$A$1:$A$49,0),MATCH(orders!K$1,products!$A$1:$G$1,0))</f>
        <v>0.5</v>
      </c>
      <c r="L755" s="5">
        <f>INDEX(products!$A$1:$G$49, MATCH(orders!$D755,products!$A$1:$A$49,0),MATCH(orders!L$1,products!$A$1:$G$1,0))</f>
        <v>5.97</v>
      </c>
      <c r="M755" s="5">
        <f t="shared" si="34"/>
        <v>29.849999999999998</v>
      </c>
      <c r="N755" t="str">
        <f t="shared" si="33"/>
        <v>Arabica</v>
      </c>
      <c r="O755" t="str">
        <f t="shared" si="35"/>
        <v>Dark</v>
      </c>
      <c r="P755" t="str">
        <f>_xlfn.XLOOKUP(Table1[[#This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 MATCH(orders!$D756,products!$A$1:$A$49,0),MATCH(orders!I$1,products!$A$1:$G$1,0))</f>
        <v>Ara</v>
      </c>
      <c r="J756" t="str">
        <f>INDEX(products!$A$1:$G$49, MATCH(orders!$D756,products!$A$1:$A$49,0),MATCH(orders!J$1,products!$A$1:$G$1,0))</f>
        <v>D</v>
      </c>
      <c r="K756" s="4">
        <f>INDEX(products!$A$1:$G$49, MATCH(orders!$D756,products!$A$1:$A$49,0),MATCH(orders!K$1,products!$A$1:$G$1,0))</f>
        <v>0.2</v>
      </c>
      <c r="L756" s="5">
        <f>INDEX(products!$A$1:$G$49, MATCH(orders!$D756,products!$A$1:$A$49,0),MATCH(orders!L$1,products!$A$1:$G$1,0))</f>
        <v>2.9849999999999999</v>
      </c>
      <c r="M756" s="5">
        <f t="shared" si="34"/>
        <v>17.91</v>
      </c>
      <c r="N756" t="str">
        <f t="shared" si="33"/>
        <v>Arabica</v>
      </c>
      <c r="O756" t="str">
        <f t="shared" si="35"/>
        <v>Dark</v>
      </c>
      <c r="P756" t="str">
        <f>_xlfn.XLOOKUP(Table1[[#This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 MATCH(orders!$D757,products!$A$1:$A$49,0),MATCH(orders!I$1,products!$A$1:$G$1,0))</f>
        <v>Lib</v>
      </c>
      <c r="J757" t="str">
        <f>INDEX(products!$A$1:$G$49, MATCH(orders!$D757,products!$A$1:$A$49,0),MATCH(orders!J$1,products!$A$1:$G$1,0))</f>
        <v>L</v>
      </c>
      <c r="K757" s="4">
        <f>INDEX(products!$A$1:$G$49, MATCH(orders!$D757,products!$A$1:$A$49,0),MATCH(orders!K$1,products!$A$1:$G$1,0))</f>
        <v>0.2</v>
      </c>
      <c r="L757" s="5">
        <f>INDEX(products!$A$1:$G$49, MATCH(orders!$D757,products!$A$1:$A$49,0),MATCH(orders!L$1,products!$A$1:$G$1,0))</f>
        <v>4.7549999999999999</v>
      </c>
      <c r="M757" s="5">
        <f t="shared" si="34"/>
        <v>28.53</v>
      </c>
      <c r="N757" t="str">
        <f t="shared" si="33"/>
        <v>Liberica</v>
      </c>
      <c r="O757" t="str">
        <f t="shared" si="35"/>
        <v>Light</v>
      </c>
      <c r="P757" t="str">
        <f>_xlfn.XLOOKUP(Table1[[#This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 MATCH(orders!$D758,products!$A$1:$A$49,0),MATCH(orders!I$1,products!$A$1:$G$1,0))</f>
        <v>Rob</v>
      </c>
      <c r="J758" t="str">
        <f>INDEX(products!$A$1:$G$49, MATCH(orders!$D758,products!$A$1:$A$49,0),MATCH(orders!J$1,products!$A$1:$G$1,0))</f>
        <v>D</v>
      </c>
      <c r="K758" s="4">
        <f>INDEX(products!$A$1:$G$49, MATCH(orders!$D758,products!$A$1:$A$49,0),MATCH(orders!K$1,products!$A$1:$G$1,0))</f>
        <v>1</v>
      </c>
      <c r="L758" s="5">
        <f>INDEX(products!$A$1:$G$49, MATCH(orders!$D758,products!$A$1:$A$49,0),MATCH(orders!L$1,products!$A$1:$G$1,0))</f>
        <v>8.9499999999999993</v>
      </c>
      <c r="M758" s="5">
        <f t="shared" si="34"/>
        <v>35.799999999999997</v>
      </c>
      <c r="N758" t="str">
        <f t="shared" si="33"/>
        <v>Robusta</v>
      </c>
      <c r="O758" t="str">
        <f t="shared" si="35"/>
        <v>Dark</v>
      </c>
      <c r="P758" t="str">
        <f>_xlfn.XLOOKUP(Table1[[#This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 MATCH(orders!$D759,products!$A$1:$A$49,0),MATCH(orders!I$1,products!$A$1:$G$1,0))</f>
        <v>Ara</v>
      </c>
      <c r="J759" t="str">
        <f>INDEX(products!$A$1:$G$49, MATCH(orders!$D759,products!$A$1:$A$49,0),MATCH(orders!J$1,products!$A$1:$G$1,0))</f>
        <v>D</v>
      </c>
      <c r="K759" s="4">
        <f>INDEX(products!$A$1:$G$49, MATCH(orders!$D759,products!$A$1:$A$49,0),MATCH(orders!K$1,products!$A$1:$G$1,0))</f>
        <v>0.5</v>
      </c>
      <c r="L759" s="5">
        <f>INDEX(products!$A$1:$G$49, MATCH(orders!$D759,products!$A$1:$A$49,0),MATCH(orders!L$1,products!$A$1:$G$1,0))</f>
        <v>5.97</v>
      </c>
      <c r="M759" s="5">
        <f t="shared" si="34"/>
        <v>17.91</v>
      </c>
      <c r="N759" t="str">
        <f t="shared" si="33"/>
        <v>Arabica</v>
      </c>
      <c r="O759" t="str">
        <f t="shared" si="35"/>
        <v>Dark</v>
      </c>
      <c r="P759" t="str">
        <f>_xlfn.XLOOKUP(Table1[[#This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 MATCH(orders!$D760,products!$A$1:$A$49,0),MATCH(orders!I$1,products!$A$1:$G$1,0))</f>
        <v>Rob</v>
      </c>
      <c r="J760" t="str">
        <f>INDEX(products!$A$1:$G$49, MATCH(orders!$D760,products!$A$1:$A$49,0),MATCH(orders!J$1,products!$A$1:$G$1,0))</f>
        <v>D</v>
      </c>
      <c r="K760" s="4">
        <f>INDEX(products!$A$1:$G$49, MATCH(orders!$D760,products!$A$1:$A$49,0),MATCH(orders!K$1,products!$A$1:$G$1,0))</f>
        <v>1</v>
      </c>
      <c r="L760" s="5">
        <f>INDEX(products!$A$1:$G$49, MATCH(orders!$D760,products!$A$1:$A$49,0),MATCH(orders!L$1,products!$A$1:$G$1,0))</f>
        <v>8.9499999999999993</v>
      </c>
      <c r="M760" s="5">
        <f t="shared" si="34"/>
        <v>8.9499999999999993</v>
      </c>
      <c r="N760" t="str">
        <f t="shared" si="33"/>
        <v>Robusta</v>
      </c>
      <c r="O760" t="str">
        <f t="shared" si="35"/>
        <v>Dark</v>
      </c>
      <c r="P760" t="str">
        <f>_xlfn.XLOOKUP(Table1[[#This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 MATCH(orders!$D761,products!$A$1:$A$49,0),MATCH(orders!I$1,products!$A$1:$G$1,0))</f>
        <v>Lib</v>
      </c>
      <c r="J761" t="str">
        <f>INDEX(products!$A$1:$G$49, MATCH(orders!$D761,products!$A$1:$A$49,0),MATCH(orders!J$1,products!$A$1:$G$1,0))</f>
        <v>D</v>
      </c>
      <c r="K761" s="4">
        <f>INDEX(products!$A$1:$G$49, MATCH(orders!$D761,products!$A$1:$A$49,0),MATCH(orders!K$1,products!$A$1:$G$1,0))</f>
        <v>2.5</v>
      </c>
      <c r="L761" s="5">
        <f>INDEX(products!$A$1:$G$49, MATCH(orders!$D761,products!$A$1:$A$49,0),MATCH(orders!L$1,products!$A$1:$G$1,0))</f>
        <v>29.784999999999997</v>
      </c>
      <c r="M761" s="5">
        <f t="shared" si="34"/>
        <v>29.784999999999997</v>
      </c>
      <c r="N761" t="str">
        <f t="shared" si="33"/>
        <v>Liberica</v>
      </c>
      <c r="O761" t="str">
        <f t="shared" si="35"/>
        <v>Dark</v>
      </c>
      <c r="P761" t="str">
        <f>_xlfn.XLOOKUP(Table1[[#This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 MATCH(orders!$D762,products!$A$1:$A$49,0),MATCH(orders!I$1,products!$A$1:$G$1,0))</f>
        <v>Exc</v>
      </c>
      <c r="J762" t="str">
        <f>INDEX(products!$A$1:$G$49, MATCH(orders!$D762,products!$A$1:$A$49,0),MATCH(orders!J$1,products!$A$1:$G$1,0))</f>
        <v>L</v>
      </c>
      <c r="K762" s="4">
        <f>INDEX(products!$A$1:$G$49, MATCH(orders!$D762,products!$A$1:$A$49,0),MATCH(orders!K$1,products!$A$1:$G$1,0))</f>
        <v>0.5</v>
      </c>
      <c r="L762" s="5">
        <f>INDEX(products!$A$1:$G$49, MATCH(orders!$D762,products!$A$1:$A$49,0),MATCH(orders!L$1,products!$A$1:$G$1,0))</f>
        <v>8.91</v>
      </c>
      <c r="M762" s="5">
        <f t="shared" si="34"/>
        <v>44.55</v>
      </c>
      <c r="N762" t="str">
        <f t="shared" si="33"/>
        <v>Excelsa</v>
      </c>
      <c r="O762" t="str">
        <f t="shared" si="35"/>
        <v>Light</v>
      </c>
      <c r="P762" t="str">
        <f>_xlfn.XLOOKUP(Table1[[#This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 MATCH(orders!$D763,products!$A$1:$A$49,0),MATCH(orders!I$1,products!$A$1:$G$1,0))</f>
        <v>Exc</v>
      </c>
      <c r="J763" t="str">
        <f>INDEX(products!$A$1:$G$49, MATCH(orders!$D763,products!$A$1:$A$49,0),MATCH(orders!J$1,products!$A$1:$G$1,0))</f>
        <v>L</v>
      </c>
      <c r="K763" s="4">
        <f>INDEX(products!$A$1:$G$49, MATCH(orders!$D763,products!$A$1:$A$49,0),MATCH(orders!K$1,products!$A$1:$G$1,0))</f>
        <v>1</v>
      </c>
      <c r="L763" s="5">
        <f>INDEX(products!$A$1:$G$49, MATCH(orders!$D763,products!$A$1:$A$49,0),MATCH(orders!L$1,products!$A$1:$G$1,0))</f>
        <v>14.85</v>
      </c>
      <c r="M763" s="5">
        <f t="shared" si="34"/>
        <v>89.1</v>
      </c>
      <c r="N763" t="str">
        <f t="shared" si="33"/>
        <v>Excelsa</v>
      </c>
      <c r="O763" t="str">
        <f t="shared" si="35"/>
        <v>Light</v>
      </c>
      <c r="P763" t="str">
        <f>_xlfn.XLOOKUP(Table1[[#This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 MATCH(orders!$D764,products!$A$1:$A$49,0),MATCH(orders!I$1,products!$A$1:$G$1,0))</f>
        <v>Lib</v>
      </c>
      <c r="J764" t="str">
        <f>INDEX(products!$A$1:$G$49, MATCH(orders!$D764,products!$A$1:$A$49,0),MATCH(orders!J$1,products!$A$1:$G$1,0))</f>
        <v>M</v>
      </c>
      <c r="K764" s="4">
        <f>INDEX(products!$A$1:$G$49, MATCH(orders!$D764,products!$A$1:$A$49,0),MATCH(orders!K$1,products!$A$1:$G$1,0))</f>
        <v>0.5</v>
      </c>
      <c r="L764" s="5">
        <f>INDEX(products!$A$1:$G$49, MATCH(orders!$D764,products!$A$1:$A$49,0),MATCH(orders!L$1,products!$A$1:$G$1,0))</f>
        <v>8.73</v>
      </c>
      <c r="M764" s="5">
        <f t="shared" si="34"/>
        <v>43.650000000000006</v>
      </c>
      <c r="N764" t="str">
        <f t="shared" si="33"/>
        <v>Liberica</v>
      </c>
      <c r="O764" t="str">
        <f t="shared" si="35"/>
        <v>Medium</v>
      </c>
      <c r="P764" t="str">
        <f>_xlfn.XLOOKUP(Table1[[#This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 MATCH(orders!$D765,products!$A$1:$A$49,0),MATCH(orders!I$1,products!$A$1:$G$1,0))</f>
        <v>Ara</v>
      </c>
      <c r="J765" t="str">
        <f>INDEX(products!$A$1:$G$49, MATCH(orders!$D765,products!$A$1:$A$49,0),MATCH(orders!J$1,products!$A$1:$G$1,0))</f>
        <v>L</v>
      </c>
      <c r="K765" s="4">
        <f>INDEX(products!$A$1:$G$49, MATCH(orders!$D765,products!$A$1:$A$49,0),MATCH(orders!K$1,products!$A$1:$G$1,0))</f>
        <v>0.5</v>
      </c>
      <c r="L765" s="5">
        <f>INDEX(products!$A$1:$G$49, MATCH(orders!$D765,products!$A$1:$A$49,0),MATCH(orders!L$1,products!$A$1:$G$1,0))</f>
        <v>7.77</v>
      </c>
      <c r="M765" s="5">
        <f t="shared" si="34"/>
        <v>23.31</v>
      </c>
      <c r="N765" t="str">
        <f t="shared" si="33"/>
        <v>Arabica</v>
      </c>
      <c r="O765" t="str">
        <f t="shared" si="35"/>
        <v>Light</v>
      </c>
      <c r="P765" t="str">
        <f>_xlfn.XLOOKUP(Table1[[#This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 MATCH(orders!$D766,products!$A$1:$A$49,0),MATCH(orders!I$1,products!$A$1:$G$1,0))</f>
        <v>Ara</v>
      </c>
      <c r="J766" t="str">
        <f>INDEX(products!$A$1:$G$49, MATCH(orders!$D766,products!$A$1:$A$49,0),MATCH(orders!J$1,products!$A$1:$G$1,0))</f>
        <v>L</v>
      </c>
      <c r="K766" s="4">
        <f>INDEX(products!$A$1:$G$49, MATCH(orders!$D766,products!$A$1:$A$49,0),MATCH(orders!K$1,products!$A$1:$G$1,0))</f>
        <v>2.5</v>
      </c>
      <c r="L766" s="5">
        <f>INDEX(products!$A$1:$G$49, MATCH(orders!$D766,products!$A$1:$A$49,0),MATCH(orders!L$1,products!$A$1:$G$1,0))</f>
        <v>29.784999999999997</v>
      </c>
      <c r="M766" s="5">
        <f t="shared" si="34"/>
        <v>178.70999999999998</v>
      </c>
      <c r="N766" t="str">
        <f t="shared" si="33"/>
        <v>Arabica</v>
      </c>
      <c r="O766" t="str">
        <f t="shared" si="35"/>
        <v>Light</v>
      </c>
      <c r="P766" t="str">
        <f>_xlfn.XLOOKUP(Table1[[#This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 MATCH(orders!$D767,products!$A$1:$A$49,0),MATCH(orders!I$1,products!$A$1:$G$1,0))</f>
        <v>Rob</v>
      </c>
      <c r="J767" t="str">
        <f>INDEX(products!$A$1:$G$49, MATCH(orders!$D767,products!$A$1:$A$49,0),MATCH(orders!J$1,products!$A$1:$G$1,0))</f>
        <v>M</v>
      </c>
      <c r="K767" s="4">
        <f>INDEX(products!$A$1:$G$49, MATCH(orders!$D767,products!$A$1:$A$49,0),MATCH(orders!K$1,products!$A$1:$G$1,0))</f>
        <v>1</v>
      </c>
      <c r="L767" s="5">
        <f>INDEX(products!$A$1:$G$49, MATCH(orders!$D767,products!$A$1:$A$49,0),MATCH(orders!L$1,products!$A$1:$G$1,0))</f>
        <v>9.9499999999999993</v>
      </c>
      <c r="M767" s="5">
        <f t="shared" si="34"/>
        <v>59.699999999999996</v>
      </c>
      <c r="N767" t="str">
        <f t="shared" si="33"/>
        <v>Robusta</v>
      </c>
      <c r="O767" t="str">
        <f t="shared" si="35"/>
        <v>Medium</v>
      </c>
      <c r="P767" t="str">
        <f>_xlfn.XLOOKUP(Table1[[#This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 MATCH(orders!$D768,products!$A$1:$A$49,0),MATCH(orders!I$1,products!$A$1:$G$1,0))</f>
        <v>Ara</v>
      </c>
      <c r="J768" t="str">
        <f>INDEX(products!$A$1:$G$49, MATCH(orders!$D768,products!$A$1:$A$49,0),MATCH(orders!J$1,products!$A$1:$G$1,0))</f>
        <v>L</v>
      </c>
      <c r="K768" s="4">
        <f>INDEX(products!$A$1:$G$49, MATCH(orders!$D768,products!$A$1:$A$49,0),MATCH(orders!K$1,products!$A$1:$G$1,0))</f>
        <v>0.5</v>
      </c>
      <c r="L768" s="5">
        <f>INDEX(products!$A$1:$G$49, MATCH(orders!$D768,products!$A$1:$A$49,0),MATCH(orders!L$1,products!$A$1:$G$1,0))</f>
        <v>7.77</v>
      </c>
      <c r="M768" s="5">
        <f t="shared" si="34"/>
        <v>15.54</v>
      </c>
      <c r="N768" t="str">
        <f t="shared" si="33"/>
        <v>Arabica</v>
      </c>
      <c r="O768" t="str">
        <f t="shared" si="35"/>
        <v>Light</v>
      </c>
      <c r="P768" t="str">
        <f>_xlfn.XLOOKUP(Table1[[#This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 MATCH(orders!$D769,products!$A$1:$A$49,0),MATCH(orders!I$1,products!$A$1:$G$1,0))</f>
        <v>Ara</v>
      </c>
      <c r="J769" t="str">
        <f>INDEX(products!$A$1:$G$49, MATCH(orders!$D769,products!$A$1:$A$49,0),MATCH(orders!J$1,products!$A$1:$G$1,0))</f>
        <v>L</v>
      </c>
      <c r="K769" s="4">
        <f>INDEX(products!$A$1:$G$49, MATCH(orders!$D769,products!$A$1:$A$49,0),MATCH(orders!K$1,products!$A$1:$G$1,0))</f>
        <v>2.5</v>
      </c>
      <c r="L769" s="5">
        <f>INDEX(products!$A$1:$G$49, MATCH(orders!$D769,products!$A$1:$A$49,0),MATCH(orders!L$1,products!$A$1:$G$1,0))</f>
        <v>29.784999999999997</v>
      </c>
      <c r="M769" s="5">
        <f t="shared" si="34"/>
        <v>89.35499999999999</v>
      </c>
      <c r="N769" t="str">
        <f t="shared" si="33"/>
        <v>Arabica</v>
      </c>
      <c r="O769" t="str">
        <f t="shared" si="35"/>
        <v>Light</v>
      </c>
      <c r="P769" t="str">
        <f>_xlfn.XLOOKUP(Table1[[#This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 MATCH(orders!$D770,products!$A$1:$A$49,0),MATCH(orders!I$1,products!$A$1:$G$1,0))</f>
        <v>Rob</v>
      </c>
      <c r="J770" t="str">
        <f>INDEX(products!$A$1:$G$49, MATCH(orders!$D770,products!$A$1:$A$49,0),MATCH(orders!J$1,products!$A$1:$G$1,0))</f>
        <v>L</v>
      </c>
      <c r="K770" s="4">
        <f>INDEX(products!$A$1:$G$49, MATCH(orders!$D770,products!$A$1:$A$49,0),MATCH(orders!K$1,products!$A$1:$G$1,0))</f>
        <v>1</v>
      </c>
      <c r="L770" s="5">
        <f>INDEX(products!$A$1:$G$49, MATCH(orders!$D770,products!$A$1:$A$49,0),MATCH(orders!L$1,products!$A$1:$G$1,0))</f>
        <v>11.95</v>
      </c>
      <c r="M770" s="5">
        <f t="shared" si="34"/>
        <v>23.9</v>
      </c>
      <c r="N770" t="str">
        <f t="shared" ref="N770:N833" si="36">IF(I770="Rob","Robusta",IF(I770="Exc","Excelsa",IF(I770="Ara","Arabica",IF(I770="Lib","Liberica",""))))</f>
        <v>Robusta</v>
      </c>
      <c r="O770" t="str">
        <f t="shared" si="35"/>
        <v>Light</v>
      </c>
      <c r="P770" t="str">
        <f>_xlfn.XLOOKUP(Table1[[#This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 MATCH(orders!$D771,products!$A$1:$A$49,0),MATCH(orders!I$1,products!$A$1:$G$1,0))</f>
        <v>Rob</v>
      </c>
      <c r="J771" t="str">
        <f>INDEX(products!$A$1:$G$49, MATCH(orders!$D771,products!$A$1:$A$49,0),MATCH(orders!J$1,products!$A$1:$G$1,0))</f>
        <v>M</v>
      </c>
      <c r="K771" s="4">
        <f>INDEX(products!$A$1:$G$49, MATCH(orders!$D771,products!$A$1:$A$49,0),MATCH(orders!K$1,products!$A$1:$G$1,0))</f>
        <v>2.5</v>
      </c>
      <c r="L771" s="5">
        <f>INDEX(products!$A$1:$G$49, MATCH(orders!$D771,products!$A$1:$A$49,0),MATCH(orders!L$1,products!$A$1:$G$1,0))</f>
        <v>22.884999999999998</v>
      </c>
      <c r="M771" s="5">
        <f t="shared" ref="M771:M834" si="37">L771*E771</f>
        <v>137.31</v>
      </c>
      <c r="N771" t="str">
        <f t="shared" si="36"/>
        <v>Robusta</v>
      </c>
      <c r="O771" t="str">
        <f t="shared" ref="O771:O834" si="38">IF(J771="M","Medium",IF(J771="L","Light",IF(J771="D","Dark","")))</f>
        <v>Medium</v>
      </c>
      <c r="P771" t="str">
        <f>_xlfn.XLOOKUP(Table1[[#This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 MATCH(orders!$D772,products!$A$1:$A$49,0),MATCH(orders!I$1,products!$A$1:$G$1,0))</f>
        <v>Ara</v>
      </c>
      <c r="J772" t="str">
        <f>INDEX(products!$A$1:$G$49, MATCH(orders!$D772,products!$A$1:$A$49,0),MATCH(orders!J$1,products!$A$1:$G$1,0))</f>
        <v>D</v>
      </c>
      <c r="K772" s="4">
        <f>INDEX(products!$A$1:$G$49, MATCH(orders!$D772,products!$A$1:$A$49,0),MATCH(orders!K$1,products!$A$1:$G$1,0))</f>
        <v>1</v>
      </c>
      <c r="L772" s="5">
        <f>INDEX(products!$A$1:$G$49, MATCH(orders!$D772,products!$A$1:$A$49,0),MATCH(orders!L$1,products!$A$1:$G$1,0))</f>
        <v>9.9499999999999993</v>
      </c>
      <c r="M772" s="5">
        <f t="shared" si="37"/>
        <v>9.9499999999999993</v>
      </c>
      <c r="N772" t="str">
        <f t="shared" si="36"/>
        <v>Arabica</v>
      </c>
      <c r="O772" t="str">
        <f t="shared" si="38"/>
        <v>Dark</v>
      </c>
      <c r="P772" t="str">
        <f>_xlfn.XLOOKUP(Table1[[#This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 MATCH(orders!$D773,products!$A$1:$A$49,0),MATCH(orders!I$1,products!$A$1:$G$1,0))</f>
        <v>Rob</v>
      </c>
      <c r="J773" t="str">
        <f>INDEX(products!$A$1:$G$49, MATCH(orders!$D773,products!$A$1:$A$49,0),MATCH(orders!J$1,products!$A$1:$G$1,0))</f>
        <v>L</v>
      </c>
      <c r="K773" s="4">
        <f>INDEX(products!$A$1:$G$49, MATCH(orders!$D773,products!$A$1:$A$49,0),MATCH(orders!K$1,products!$A$1:$G$1,0))</f>
        <v>0.5</v>
      </c>
      <c r="L773" s="5">
        <f>INDEX(products!$A$1:$G$49, MATCH(orders!$D773,products!$A$1:$A$49,0),MATCH(orders!L$1,products!$A$1:$G$1,0))</f>
        <v>7.169999999999999</v>
      </c>
      <c r="M773" s="5">
        <f t="shared" si="37"/>
        <v>21.509999999999998</v>
      </c>
      <c r="N773" t="str">
        <f t="shared" si="36"/>
        <v>Robusta</v>
      </c>
      <c r="O773" t="str">
        <f t="shared" si="38"/>
        <v>Light</v>
      </c>
      <c r="P773" t="str">
        <f>_xlfn.XLOOKUP(Table1[[#This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 MATCH(orders!$D774,products!$A$1:$A$49,0),MATCH(orders!I$1,products!$A$1:$G$1,0))</f>
        <v>Exc</v>
      </c>
      <c r="J774" t="str">
        <f>INDEX(products!$A$1:$G$49, MATCH(orders!$D774,products!$A$1:$A$49,0),MATCH(orders!J$1,products!$A$1:$G$1,0))</f>
        <v>M</v>
      </c>
      <c r="K774" s="4">
        <f>INDEX(products!$A$1:$G$49, MATCH(orders!$D774,products!$A$1:$A$49,0),MATCH(orders!K$1,products!$A$1:$G$1,0))</f>
        <v>1</v>
      </c>
      <c r="L774" s="5">
        <f>INDEX(products!$A$1:$G$49, MATCH(orders!$D774,products!$A$1:$A$49,0),MATCH(orders!L$1,products!$A$1:$G$1,0))</f>
        <v>13.75</v>
      </c>
      <c r="M774" s="5">
        <f t="shared" si="37"/>
        <v>82.5</v>
      </c>
      <c r="N774" t="str">
        <f t="shared" si="36"/>
        <v>Excelsa</v>
      </c>
      <c r="O774" t="str">
        <f t="shared" si="38"/>
        <v>Medium</v>
      </c>
      <c r="P774" t="str">
        <f>_xlfn.XLOOKUP(Table1[[#This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 MATCH(orders!$D775,products!$A$1:$A$49,0),MATCH(orders!I$1,products!$A$1:$G$1,0))</f>
        <v>Lib</v>
      </c>
      <c r="J775" t="str">
        <f>INDEX(products!$A$1:$G$49, MATCH(orders!$D775,products!$A$1:$A$49,0),MATCH(orders!J$1,products!$A$1:$G$1,0))</f>
        <v>M</v>
      </c>
      <c r="K775" s="4">
        <f>INDEX(products!$A$1:$G$49, MATCH(orders!$D775,products!$A$1:$A$49,0),MATCH(orders!K$1,products!$A$1:$G$1,0))</f>
        <v>0.2</v>
      </c>
      <c r="L775" s="5">
        <f>INDEX(products!$A$1:$G$49, MATCH(orders!$D775,products!$A$1:$A$49,0),MATCH(orders!L$1,products!$A$1:$G$1,0))</f>
        <v>4.3650000000000002</v>
      </c>
      <c r="M775" s="5">
        <f t="shared" si="37"/>
        <v>8.73</v>
      </c>
      <c r="N775" t="str">
        <f t="shared" si="36"/>
        <v>Liberica</v>
      </c>
      <c r="O775" t="str">
        <f t="shared" si="38"/>
        <v>Medium</v>
      </c>
      <c r="P775" t="str">
        <f>_xlfn.XLOOKUP(Table1[[#This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 MATCH(orders!$D776,products!$A$1:$A$49,0),MATCH(orders!I$1,products!$A$1:$G$1,0))</f>
        <v>Rob</v>
      </c>
      <c r="J776" t="str">
        <f>INDEX(products!$A$1:$G$49, MATCH(orders!$D776,products!$A$1:$A$49,0),MATCH(orders!J$1,products!$A$1:$G$1,0))</f>
        <v>M</v>
      </c>
      <c r="K776" s="4">
        <f>INDEX(products!$A$1:$G$49, MATCH(orders!$D776,products!$A$1:$A$49,0),MATCH(orders!K$1,products!$A$1:$G$1,0))</f>
        <v>1</v>
      </c>
      <c r="L776" s="5">
        <f>INDEX(products!$A$1:$G$49, MATCH(orders!$D776,products!$A$1:$A$49,0),MATCH(orders!L$1,products!$A$1:$G$1,0))</f>
        <v>9.9499999999999993</v>
      </c>
      <c r="M776" s="5">
        <f t="shared" si="37"/>
        <v>19.899999999999999</v>
      </c>
      <c r="N776" t="str">
        <f t="shared" si="36"/>
        <v>Robusta</v>
      </c>
      <c r="O776" t="str">
        <f t="shared" si="38"/>
        <v>Medium</v>
      </c>
      <c r="P776" t="str">
        <f>_xlfn.XLOOKUP(Table1[[#This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 MATCH(orders!$D777,products!$A$1:$A$49,0),MATCH(orders!I$1,products!$A$1:$G$1,0))</f>
        <v>Exc</v>
      </c>
      <c r="J777" t="str">
        <f>INDEX(products!$A$1:$G$49, MATCH(orders!$D777,products!$A$1:$A$49,0),MATCH(orders!J$1,products!$A$1:$G$1,0))</f>
        <v>L</v>
      </c>
      <c r="K777" s="4">
        <f>INDEX(products!$A$1:$G$49, MATCH(orders!$D777,products!$A$1:$A$49,0),MATCH(orders!K$1,products!$A$1:$G$1,0))</f>
        <v>0.5</v>
      </c>
      <c r="L777" s="5">
        <f>INDEX(products!$A$1:$G$49, MATCH(orders!$D777,products!$A$1:$A$49,0),MATCH(orders!L$1,products!$A$1:$G$1,0))</f>
        <v>8.91</v>
      </c>
      <c r="M777" s="5">
        <f t="shared" si="37"/>
        <v>17.82</v>
      </c>
      <c r="N777" t="str">
        <f t="shared" si="36"/>
        <v>Excelsa</v>
      </c>
      <c r="O777" t="str">
        <f t="shared" si="38"/>
        <v>Light</v>
      </c>
      <c r="P777" t="str">
        <f>_xlfn.XLOOKUP(Table1[[#This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 MATCH(orders!$D778,products!$A$1:$A$49,0),MATCH(orders!I$1,products!$A$1:$G$1,0))</f>
        <v>Ara</v>
      </c>
      <c r="J778" t="str">
        <f>INDEX(products!$A$1:$G$49, MATCH(orders!$D778,products!$A$1:$A$49,0),MATCH(orders!J$1,products!$A$1:$G$1,0))</f>
        <v>M</v>
      </c>
      <c r="K778" s="4">
        <f>INDEX(products!$A$1:$G$49, MATCH(orders!$D778,products!$A$1:$A$49,0),MATCH(orders!K$1,products!$A$1:$G$1,0))</f>
        <v>0.5</v>
      </c>
      <c r="L778" s="5">
        <f>INDEX(products!$A$1:$G$49, MATCH(orders!$D778,products!$A$1:$A$49,0),MATCH(orders!L$1,products!$A$1:$G$1,0))</f>
        <v>6.75</v>
      </c>
      <c r="M778" s="5">
        <f t="shared" si="37"/>
        <v>20.25</v>
      </c>
      <c r="N778" t="str">
        <f t="shared" si="36"/>
        <v>Arabica</v>
      </c>
      <c r="O778" t="str">
        <f t="shared" si="38"/>
        <v>Medium</v>
      </c>
      <c r="P778" t="str">
        <f>_xlfn.XLOOKUP(Table1[[#This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 MATCH(orders!$D779,products!$A$1:$A$49,0),MATCH(orders!I$1,products!$A$1:$G$1,0))</f>
        <v>Ara</v>
      </c>
      <c r="J779" t="str">
        <f>INDEX(products!$A$1:$G$49, MATCH(orders!$D779,products!$A$1:$A$49,0),MATCH(orders!J$1,products!$A$1:$G$1,0))</f>
        <v>L</v>
      </c>
      <c r="K779" s="4">
        <f>INDEX(products!$A$1:$G$49, MATCH(orders!$D779,products!$A$1:$A$49,0),MATCH(orders!K$1,products!$A$1:$G$1,0))</f>
        <v>2.5</v>
      </c>
      <c r="L779" s="5">
        <f>INDEX(products!$A$1:$G$49, MATCH(orders!$D779,products!$A$1:$A$49,0),MATCH(orders!L$1,products!$A$1:$G$1,0))</f>
        <v>29.784999999999997</v>
      </c>
      <c r="M779" s="5">
        <f t="shared" si="37"/>
        <v>59.569999999999993</v>
      </c>
      <c r="N779" t="str">
        <f t="shared" si="36"/>
        <v>Arabica</v>
      </c>
      <c r="O779" t="str">
        <f t="shared" si="38"/>
        <v>Light</v>
      </c>
      <c r="P779" t="str">
        <f>_xlfn.XLOOKUP(Table1[[#This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 MATCH(orders!$D780,products!$A$1:$A$49,0),MATCH(orders!I$1,products!$A$1:$G$1,0))</f>
        <v>Lib</v>
      </c>
      <c r="J780" t="str">
        <f>INDEX(products!$A$1:$G$49, MATCH(orders!$D780,products!$A$1:$A$49,0),MATCH(orders!J$1,products!$A$1:$G$1,0))</f>
        <v>L</v>
      </c>
      <c r="K780" s="4">
        <f>INDEX(products!$A$1:$G$49, MATCH(orders!$D780,products!$A$1:$A$49,0),MATCH(orders!K$1,products!$A$1:$G$1,0))</f>
        <v>0.5</v>
      </c>
      <c r="L780" s="5">
        <f>INDEX(products!$A$1:$G$49, MATCH(orders!$D780,products!$A$1:$A$49,0),MATCH(orders!L$1,products!$A$1:$G$1,0))</f>
        <v>9.51</v>
      </c>
      <c r="M780" s="5">
        <f t="shared" si="37"/>
        <v>19.02</v>
      </c>
      <c r="N780" t="str">
        <f t="shared" si="36"/>
        <v>Liberica</v>
      </c>
      <c r="O780" t="str">
        <f t="shared" si="38"/>
        <v>Light</v>
      </c>
      <c r="P780" t="str">
        <f>_xlfn.XLOOKUP(Table1[[#This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 MATCH(orders!$D781,products!$A$1:$A$49,0),MATCH(orders!I$1,products!$A$1:$G$1,0))</f>
        <v>Lib</v>
      </c>
      <c r="J781" t="str">
        <f>INDEX(products!$A$1:$G$49, MATCH(orders!$D781,products!$A$1:$A$49,0),MATCH(orders!J$1,products!$A$1:$G$1,0))</f>
        <v>D</v>
      </c>
      <c r="K781" s="4">
        <f>INDEX(products!$A$1:$G$49, MATCH(orders!$D781,products!$A$1:$A$49,0),MATCH(orders!K$1,products!$A$1:$G$1,0))</f>
        <v>1</v>
      </c>
      <c r="L781" s="5">
        <f>INDEX(products!$A$1:$G$49, MATCH(orders!$D781,products!$A$1:$A$49,0),MATCH(orders!L$1,products!$A$1:$G$1,0))</f>
        <v>12.95</v>
      </c>
      <c r="M781" s="5">
        <f t="shared" si="37"/>
        <v>77.699999999999989</v>
      </c>
      <c r="N781" t="str">
        <f t="shared" si="36"/>
        <v>Liberica</v>
      </c>
      <c r="O781" t="str">
        <f t="shared" si="38"/>
        <v>Dark</v>
      </c>
      <c r="P781" t="str">
        <f>_xlfn.XLOOKUP(Table1[[#This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 MATCH(orders!$D782,products!$A$1:$A$49,0),MATCH(orders!I$1,products!$A$1:$G$1,0))</f>
        <v>Exc</v>
      </c>
      <c r="J782" t="str">
        <f>INDEX(products!$A$1:$G$49, MATCH(orders!$D782,products!$A$1:$A$49,0),MATCH(orders!J$1,products!$A$1:$G$1,0))</f>
        <v>M</v>
      </c>
      <c r="K782" s="4">
        <f>INDEX(products!$A$1:$G$49, MATCH(orders!$D782,products!$A$1:$A$49,0),MATCH(orders!K$1,products!$A$1:$G$1,0))</f>
        <v>1</v>
      </c>
      <c r="L782" s="5">
        <f>INDEX(products!$A$1:$G$49, MATCH(orders!$D782,products!$A$1:$A$49,0),MATCH(orders!L$1,products!$A$1:$G$1,0))</f>
        <v>13.75</v>
      </c>
      <c r="M782" s="5">
        <f t="shared" si="37"/>
        <v>41.25</v>
      </c>
      <c r="N782" t="str">
        <f t="shared" si="36"/>
        <v>Excelsa</v>
      </c>
      <c r="O782" t="str">
        <f t="shared" si="38"/>
        <v>Medium</v>
      </c>
      <c r="P782" t="str">
        <f>_xlfn.XLOOKUP(Table1[[#This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 MATCH(orders!$D783,products!$A$1:$A$49,0),MATCH(orders!I$1,products!$A$1:$G$1,0))</f>
        <v>Lib</v>
      </c>
      <c r="J783" t="str">
        <f>INDEX(products!$A$1:$G$49, MATCH(orders!$D783,products!$A$1:$A$49,0),MATCH(orders!J$1,products!$A$1:$G$1,0))</f>
        <v>L</v>
      </c>
      <c r="K783" s="4">
        <f>INDEX(products!$A$1:$G$49, MATCH(orders!$D783,products!$A$1:$A$49,0),MATCH(orders!K$1,products!$A$1:$G$1,0))</f>
        <v>2.5</v>
      </c>
      <c r="L783" s="5">
        <f>INDEX(products!$A$1:$G$49, MATCH(orders!$D783,products!$A$1:$A$49,0),MATCH(orders!L$1,products!$A$1:$G$1,0))</f>
        <v>36.454999999999998</v>
      </c>
      <c r="M783" s="5">
        <f t="shared" si="37"/>
        <v>145.82</v>
      </c>
      <c r="N783" t="str">
        <f t="shared" si="36"/>
        <v>Liberica</v>
      </c>
      <c r="O783" t="str">
        <f t="shared" si="38"/>
        <v>Light</v>
      </c>
      <c r="P783" t="str">
        <f>_xlfn.XLOOKUP(Table1[[#This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 MATCH(orders!$D784,products!$A$1:$A$49,0),MATCH(orders!I$1,products!$A$1:$G$1,0))</f>
        <v>Exc</v>
      </c>
      <c r="J784" t="str">
        <f>INDEX(products!$A$1:$G$49, MATCH(orders!$D784,products!$A$1:$A$49,0),MATCH(orders!J$1,products!$A$1:$G$1,0))</f>
        <v>L</v>
      </c>
      <c r="K784" s="4">
        <f>INDEX(products!$A$1:$G$49, MATCH(orders!$D784,products!$A$1:$A$49,0),MATCH(orders!K$1,products!$A$1:$G$1,0))</f>
        <v>0.2</v>
      </c>
      <c r="L784" s="5">
        <f>INDEX(products!$A$1:$G$49, MATCH(orders!$D784,products!$A$1:$A$49,0),MATCH(orders!L$1,products!$A$1:$G$1,0))</f>
        <v>4.4550000000000001</v>
      </c>
      <c r="M784" s="5">
        <f t="shared" si="37"/>
        <v>26.73</v>
      </c>
      <c r="N784" t="str">
        <f t="shared" si="36"/>
        <v>Excelsa</v>
      </c>
      <c r="O784" t="str">
        <f t="shared" si="38"/>
        <v>Light</v>
      </c>
      <c r="P784" t="str">
        <f>_xlfn.XLOOKUP(Table1[[#This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 MATCH(orders!$D785,products!$A$1:$A$49,0),MATCH(orders!I$1,products!$A$1:$G$1,0))</f>
        <v>Lib</v>
      </c>
      <c r="J785" t="str">
        <f>INDEX(products!$A$1:$G$49, MATCH(orders!$D785,products!$A$1:$A$49,0),MATCH(orders!J$1,products!$A$1:$G$1,0))</f>
        <v>M</v>
      </c>
      <c r="K785" s="4">
        <f>INDEX(products!$A$1:$G$49, MATCH(orders!$D785,products!$A$1:$A$49,0),MATCH(orders!K$1,products!$A$1:$G$1,0))</f>
        <v>0.5</v>
      </c>
      <c r="L785" s="5">
        <f>INDEX(products!$A$1:$G$49, MATCH(orders!$D785,products!$A$1:$A$49,0),MATCH(orders!L$1,products!$A$1:$G$1,0))</f>
        <v>8.73</v>
      </c>
      <c r="M785" s="5">
        <f t="shared" si="37"/>
        <v>43.650000000000006</v>
      </c>
      <c r="N785" t="str">
        <f t="shared" si="36"/>
        <v>Liberica</v>
      </c>
      <c r="O785" t="str">
        <f t="shared" si="38"/>
        <v>Medium</v>
      </c>
      <c r="P785" t="str">
        <f>_xlfn.XLOOKUP(Table1[[#This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 MATCH(orders!$D786,products!$A$1:$A$49,0),MATCH(orders!I$1,products!$A$1:$G$1,0))</f>
        <v>Lib</v>
      </c>
      <c r="J786" t="str">
        <f>INDEX(products!$A$1:$G$49, MATCH(orders!$D786,products!$A$1:$A$49,0),MATCH(orders!J$1,products!$A$1:$G$1,0))</f>
        <v>L</v>
      </c>
      <c r="K786" s="4">
        <f>INDEX(products!$A$1:$G$49, MATCH(orders!$D786,products!$A$1:$A$49,0),MATCH(orders!K$1,products!$A$1:$G$1,0))</f>
        <v>1</v>
      </c>
      <c r="L786" s="5">
        <f>INDEX(products!$A$1:$G$49, MATCH(orders!$D786,products!$A$1:$A$49,0),MATCH(orders!L$1,products!$A$1:$G$1,0))</f>
        <v>15.85</v>
      </c>
      <c r="M786" s="5">
        <f t="shared" si="37"/>
        <v>31.7</v>
      </c>
      <c r="N786" t="str">
        <f t="shared" si="36"/>
        <v>Liberica</v>
      </c>
      <c r="O786" t="str">
        <f t="shared" si="38"/>
        <v>Light</v>
      </c>
      <c r="P786" t="str">
        <f>_xlfn.XLOOKUP(Table1[[#This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 MATCH(orders!$D787,products!$A$1:$A$49,0),MATCH(orders!I$1,products!$A$1:$G$1,0))</f>
        <v>Ara</v>
      </c>
      <c r="J787" t="str">
        <f>INDEX(products!$A$1:$G$49, MATCH(orders!$D787,products!$A$1:$A$49,0),MATCH(orders!J$1,products!$A$1:$G$1,0))</f>
        <v>D</v>
      </c>
      <c r="K787" s="4">
        <f>INDEX(products!$A$1:$G$49, MATCH(orders!$D787,products!$A$1:$A$49,0),MATCH(orders!K$1,products!$A$1:$G$1,0))</f>
        <v>2.5</v>
      </c>
      <c r="L787" s="5">
        <f>INDEX(products!$A$1:$G$49, MATCH(orders!$D787,products!$A$1:$A$49,0),MATCH(orders!L$1,products!$A$1:$G$1,0))</f>
        <v>22.884999999999998</v>
      </c>
      <c r="M787" s="5">
        <f t="shared" si="37"/>
        <v>22.884999999999998</v>
      </c>
      <c r="N787" t="str">
        <f t="shared" si="36"/>
        <v>Arabica</v>
      </c>
      <c r="O787" t="str">
        <f t="shared" si="38"/>
        <v>Dark</v>
      </c>
      <c r="P787" t="str">
        <f>_xlfn.XLOOKUP(Table1[[#This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 MATCH(orders!$D788,products!$A$1:$A$49,0),MATCH(orders!I$1,products!$A$1:$G$1,0))</f>
        <v>Exc</v>
      </c>
      <c r="J788" t="str">
        <f>INDEX(products!$A$1:$G$49, MATCH(orders!$D788,products!$A$1:$A$49,0),MATCH(orders!J$1,products!$A$1:$G$1,0))</f>
        <v>D</v>
      </c>
      <c r="K788" s="4">
        <f>INDEX(products!$A$1:$G$49, MATCH(orders!$D788,products!$A$1:$A$49,0),MATCH(orders!K$1,products!$A$1:$G$1,0))</f>
        <v>2.5</v>
      </c>
      <c r="L788" s="5">
        <f>INDEX(products!$A$1:$G$49, MATCH(orders!$D788,products!$A$1:$A$49,0),MATCH(orders!L$1,products!$A$1:$G$1,0))</f>
        <v>27.945</v>
      </c>
      <c r="M788" s="5">
        <f t="shared" si="37"/>
        <v>27.945</v>
      </c>
      <c r="N788" t="str">
        <f t="shared" si="36"/>
        <v>Excelsa</v>
      </c>
      <c r="O788" t="str">
        <f t="shared" si="38"/>
        <v>Dark</v>
      </c>
      <c r="P788" t="str">
        <f>_xlfn.XLOOKUP(Table1[[#This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 MATCH(orders!$D789,products!$A$1:$A$49,0),MATCH(orders!I$1,products!$A$1:$G$1,0))</f>
        <v>Exc</v>
      </c>
      <c r="J789" t="str">
        <f>INDEX(products!$A$1:$G$49, MATCH(orders!$D789,products!$A$1:$A$49,0),MATCH(orders!J$1,products!$A$1:$G$1,0))</f>
        <v>M</v>
      </c>
      <c r="K789" s="4">
        <f>INDEX(products!$A$1:$G$49, MATCH(orders!$D789,products!$A$1:$A$49,0),MATCH(orders!K$1,products!$A$1:$G$1,0))</f>
        <v>1</v>
      </c>
      <c r="L789" s="5">
        <f>INDEX(products!$A$1:$G$49, MATCH(orders!$D789,products!$A$1:$A$49,0),MATCH(orders!L$1,products!$A$1:$G$1,0))</f>
        <v>13.75</v>
      </c>
      <c r="M789" s="5">
        <f t="shared" si="37"/>
        <v>82.5</v>
      </c>
      <c r="N789" t="str">
        <f t="shared" si="36"/>
        <v>Excelsa</v>
      </c>
      <c r="O789" t="str">
        <f t="shared" si="38"/>
        <v>Medium</v>
      </c>
      <c r="P789" t="str">
        <f>_xlfn.XLOOKUP(Table1[[#This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 MATCH(orders!$D790,products!$A$1:$A$49,0),MATCH(orders!I$1,products!$A$1:$G$1,0))</f>
        <v>Rob</v>
      </c>
      <c r="J790" t="str">
        <f>INDEX(products!$A$1:$G$49, MATCH(orders!$D790,products!$A$1:$A$49,0),MATCH(orders!J$1,products!$A$1:$G$1,0))</f>
        <v>M</v>
      </c>
      <c r="K790" s="4">
        <f>INDEX(products!$A$1:$G$49, MATCH(orders!$D790,products!$A$1:$A$49,0),MATCH(orders!K$1,products!$A$1:$G$1,0))</f>
        <v>2.5</v>
      </c>
      <c r="L790" s="5">
        <f>INDEX(products!$A$1:$G$49, MATCH(orders!$D790,products!$A$1:$A$49,0),MATCH(orders!L$1,products!$A$1:$G$1,0))</f>
        <v>22.884999999999998</v>
      </c>
      <c r="M790" s="5">
        <f t="shared" si="37"/>
        <v>45.769999999999996</v>
      </c>
      <c r="N790" t="str">
        <f t="shared" si="36"/>
        <v>Robusta</v>
      </c>
      <c r="O790" t="str">
        <f t="shared" si="38"/>
        <v>Medium</v>
      </c>
      <c r="P790" t="str">
        <f>_xlfn.XLOOKUP(Table1[[#This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 MATCH(orders!$D791,products!$A$1:$A$49,0),MATCH(orders!I$1,products!$A$1:$G$1,0))</f>
        <v>Ara</v>
      </c>
      <c r="J791" t="str">
        <f>INDEX(products!$A$1:$G$49, MATCH(orders!$D791,products!$A$1:$A$49,0),MATCH(orders!J$1,products!$A$1:$G$1,0))</f>
        <v>L</v>
      </c>
      <c r="K791" s="4">
        <f>INDEX(products!$A$1:$G$49, MATCH(orders!$D791,products!$A$1:$A$49,0),MATCH(orders!K$1,products!$A$1:$G$1,0))</f>
        <v>1</v>
      </c>
      <c r="L791" s="5">
        <f>INDEX(products!$A$1:$G$49, MATCH(orders!$D791,products!$A$1:$A$49,0),MATCH(orders!L$1,products!$A$1:$G$1,0))</f>
        <v>12.95</v>
      </c>
      <c r="M791" s="5">
        <f t="shared" si="37"/>
        <v>77.699999999999989</v>
      </c>
      <c r="N791" t="str">
        <f t="shared" si="36"/>
        <v>Arabica</v>
      </c>
      <c r="O791" t="str">
        <f t="shared" si="38"/>
        <v>Light</v>
      </c>
      <c r="P791" t="str">
        <f>_xlfn.XLOOKUP(Table1[[#This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 MATCH(orders!$D792,products!$A$1:$A$49,0),MATCH(orders!I$1,products!$A$1:$G$1,0))</f>
        <v>Ara</v>
      </c>
      <c r="J792" t="str">
        <f>INDEX(products!$A$1:$G$49, MATCH(orders!$D792,products!$A$1:$A$49,0),MATCH(orders!J$1,products!$A$1:$G$1,0))</f>
        <v>L</v>
      </c>
      <c r="K792" s="4">
        <f>INDEX(products!$A$1:$G$49, MATCH(orders!$D792,products!$A$1:$A$49,0),MATCH(orders!K$1,products!$A$1:$G$1,0))</f>
        <v>0.5</v>
      </c>
      <c r="L792" s="5">
        <f>INDEX(products!$A$1:$G$49, MATCH(orders!$D792,products!$A$1:$A$49,0),MATCH(orders!L$1,products!$A$1:$G$1,0))</f>
        <v>7.77</v>
      </c>
      <c r="M792" s="5">
        <f t="shared" si="37"/>
        <v>23.31</v>
      </c>
      <c r="N792" t="str">
        <f t="shared" si="36"/>
        <v>Arabica</v>
      </c>
      <c r="O792" t="str">
        <f t="shared" si="38"/>
        <v>Light</v>
      </c>
      <c r="P792" t="str">
        <f>_xlfn.XLOOKUP(Table1[[#This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 MATCH(orders!$D793,products!$A$1:$A$49,0),MATCH(orders!I$1,products!$A$1:$G$1,0))</f>
        <v>Lib</v>
      </c>
      <c r="J793" t="str">
        <f>INDEX(products!$A$1:$G$49, MATCH(orders!$D793,products!$A$1:$A$49,0),MATCH(orders!J$1,products!$A$1:$G$1,0))</f>
        <v>L</v>
      </c>
      <c r="K793" s="4">
        <f>INDEX(products!$A$1:$G$49, MATCH(orders!$D793,products!$A$1:$A$49,0),MATCH(orders!K$1,products!$A$1:$G$1,0))</f>
        <v>0.2</v>
      </c>
      <c r="L793" s="5">
        <f>INDEX(products!$A$1:$G$49, MATCH(orders!$D793,products!$A$1:$A$49,0),MATCH(orders!L$1,products!$A$1:$G$1,0))</f>
        <v>4.7549999999999999</v>
      </c>
      <c r="M793" s="5">
        <f t="shared" si="37"/>
        <v>23.774999999999999</v>
      </c>
      <c r="N793" t="str">
        <f t="shared" si="36"/>
        <v>Liberica</v>
      </c>
      <c r="O793" t="str">
        <f t="shared" si="38"/>
        <v>Light</v>
      </c>
      <c r="P793" t="str">
        <f>_xlfn.XLOOKUP(Table1[[#This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 MATCH(orders!$D794,products!$A$1:$A$49,0),MATCH(orders!I$1,products!$A$1:$G$1,0))</f>
        <v>Lib</v>
      </c>
      <c r="J794" t="str">
        <f>INDEX(products!$A$1:$G$49, MATCH(orders!$D794,products!$A$1:$A$49,0),MATCH(orders!J$1,products!$A$1:$G$1,0))</f>
        <v>M</v>
      </c>
      <c r="K794" s="4">
        <f>INDEX(products!$A$1:$G$49, MATCH(orders!$D794,products!$A$1:$A$49,0),MATCH(orders!K$1,products!$A$1:$G$1,0))</f>
        <v>0.5</v>
      </c>
      <c r="L794" s="5">
        <f>INDEX(products!$A$1:$G$49, MATCH(orders!$D794,products!$A$1:$A$49,0),MATCH(orders!L$1,products!$A$1:$G$1,0))</f>
        <v>8.73</v>
      </c>
      <c r="M794" s="5">
        <f t="shared" si="37"/>
        <v>52.38</v>
      </c>
      <c r="N794" t="str">
        <f t="shared" si="36"/>
        <v>Liberica</v>
      </c>
      <c r="O794" t="str">
        <f t="shared" si="38"/>
        <v>Medium</v>
      </c>
      <c r="P794" t="str">
        <f>_xlfn.XLOOKUP(Table1[[#This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 MATCH(orders!$D795,products!$A$1:$A$49,0),MATCH(orders!I$1,products!$A$1:$G$1,0))</f>
        <v>Rob</v>
      </c>
      <c r="J795" t="str">
        <f>INDEX(products!$A$1:$G$49, MATCH(orders!$D795,products!$A$1:$A$49,0),MATCH(orders!J$1,products!$A$1:$G$1,0))</f>
        <v>L</v>
      </c>
      <c r="K795" s="4">
        <f>INDEX(products!$A$1:$G$49, MATCH(orders!$D795,products!$A$1:$A$49,0),MATCH(orders!K$1,products!$A$1:$G$1,0))</f>
        <v>0.2</v>
      </c>
      <c r="L795" s="5">
        <f>INDEX(products!$A$1:$G$49, MATCH(orders!$D795,products!$A$1:$A$49,0),MATCH(orders!L$1,products!$A$1:$G$1,0))</f>
        <v>3.5849999999999995</v>
      </c>
      <c r="M795" s="5">
        <f t="shared" si="37"/>
        <v>17.924999999999997</v>
      </c>
      <c r="N795" t="str">
        <f t="shared" si="36"/>
        <v>Robusta</v>
      </c>
      <c r="O795" t="str">
        <f t="shared" si="38"/>
        <v>Light</v>
      </c>
      <c r="P795" t="str">
        <f>_xlfn.XLOOKUP(Table1[[#This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 MATCH(orders!$D796,products!$A$1:$A$49,0),MATCH(orders!I$1,products!$A$1:$G$1,0))</f>
        <v>Ara</v>
      </c>
      <c r="J796" t="str">
        <f>INDEX(products!$A$1:$G$49, MATCH(orders!$D796,products!$A$1:$A$49,0),MATCH(orders!J$1,products!$A$1:$G$1,0))</f>
        <v>L</v>
      </c>
      <c r="K796" s="4">
        <f>INDEX(products!$A$1:$G$49, MATCH(orders!$D796,products!$A$1:$A$49,0),MATCH(orders!K$1,products!$A$1:$G$1,0))</f>
        <v>2.5</v>
      </c>
      <c r="L796" s="5">
        <f>INDEX(products!$A$1:$G$49, MATCH(orders!$D796,products!$A$1:$A$49,0),MATCH(orders!L$1,products!$A$1:$G$1,0))</f>
        <v>29.784999999999997</v>
      </c>
      <c r="M796" s="5">
        <f t="shared" si="37"/>
        <v>148.92499999999998</v>
      </c>
      <c r="N796" t="str">
        <f t="shared" si="36"/>
        <v>Arabica</v>
      </c>
      <c r="O796" t="str">
        <f t="shared" si="38"/>
        <v>Light</v>
      </c>
      <c r="P796" t="str">
        <f>_xlfn.XLOOKUP(Table1[[#This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 MATCH(orders!$D797,products!$A$1:$A$49,0),MATCH(orders!I$1,products!$A$1:$G$1,0))</f>
        <v>Rob</v>
      </c>
      <c r="J797" t="str">
        <f>INDEX(products!$A$1:$G$49, MATCH(orders!$D797,products!$A$1:$A$49,0),MATCH(orders!J$1,products!$A$1:$G$1,0))</f>
        <v>L</v>
      </c>
      <c r="K797" s="4">
        <f>INDEX(products!$A$1:$G$49, MATCH(orders!$D797,products!$A$1:$A$49,0),MATCH(orders!K$1,products!$A$1:$G$1,0))</f>
        <v>0.5</v>
      </c>
      <c r="L797" s="5">
        <f>INDEX(products!$A$1:$G$49, MATCH(orders!$D797,products!$A$1:$A$49,0),MATCH(orders!L$1,products!$A$1:$G$1,0))</f>
        <v>7.169999999999999</v>
      </c>
      <c r="M797" s="5">
        <f t="shared" si="37"/>
        <v>28.679999999999996</v>
      </c>
      <c r="N797" t="str">
        <f t="shared" si="36"/>
        <v>Robusta</v>
      </c>
      <c r="O797" t="str">
        <f t="shared" si="38"/>
        <v>Light</v>
      </c>
      <c r="P797" t="str">
        <f>_xlfn.XLOOKUP(Table1[[#This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 MATCH(orders!$D798,products!$A$1:$A$49,0),MATCH(orders!I$1,products!$A$1:$G$1,0))</f>
        <v>Lib</v>
      </c>
      <c r="J798" t="str">
        <f>INDEX(products!$A$1:$G$49, MATCH(orders!$D798,products!$A$1:$A$49,0),MATCH(orders!J$1,products!$A$1:$G$1,0))</f>
        <v>L</v>
      </c>
      <c r="K798" s="4">
        <f>INDEX(products!$A$1:$G$49, MATCH(orders!$D798,products!$A$1:$A$49,0),MATCH(orders!K$1,products!$A$1:$G$1,0))</f>
        <v>0.5</v>
      </c>
      <c r="L798" s="5">
        <f>INDEX(products!$A$1:$G$49, MATCH(orders!$D798,products!$A$1:$A$49,0),MATCH(orders!L$1,products!$A$1:$G$1,0))</f>
        <v>9.51</v>
      </c>
      <c r="M798" s="5">
        <f t="shared" si="37"/>
        <v>9.51</v>
      </c>
      <c r="N798" t="str">
        <f t="shared" si="36"/>
        <v>Liberica</v>
      </c>
      <c r="O798" t="str">
        <f t="shared" si="38"/>
        <v>Light</v>
      </c>
      <c r="P798" t="str">
        <f>_xlfn.XLOOKUP(Table1[[#This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 MATCH(orders!$D799,products!$A$1:$A$49,0),MATCH(orders!I$1,products!$A$1:$G$1,0))</f>
        <v>Ara</v>
      </c>
      <c r="J799" t="str">
        <f>INDEX(products!$A$1:$G$49, MATCH(orders!$D799,products!$A$1:$A$49,0),MATCH(orders!J$1,products!$A$1:$G$1,0))</f>
        <v>L</v>
      </c>
      <c r="K799" s="4">
        <f>INDEX(products!$A$1:$G$49, MATCH(orders!$D799,products!$A$1:$A$49,0),MATCH(orders!K$1,products!$A$1:$G$1,0))</f>
        <v>0.5</v>
      </c>
      <c r="L799" s="5">
        <f>INDEX(products!$A$1:$G$49, MATCH(orders!$D799,products!$A$1:$A$49,0),MATCH(orders!L$1,products!$A$1:$G$1,0))</f>
        <v>7.77</v>
      </c>
      <c r="M799" s="5">
        <f t="shared" si="37"/>
        <v>31.08</v>
      </c>
      <c r="N799" t="str">
        <f t="shared" si="36"/>
        <v>Arabica</v>
      </c>
      <c r="O799" t="str">
        <f t="shared" si="38"/>
        <v>Light</v>
      </c>
      <c r="P799" t="str">
        <f>_xlfn.XLOOKUP(Table1[[#This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 MATCH(orders!$D800,products!$A$1:$A$49,0),MATCH(orders!I$1,products!$A$1:$G$1,0))</f>
        <v>Rob</v>
      </c>
      <c r="J800" t="str">
        <f>INDEX(products!$A$1:$G$49, MATCH(orders!$D800,products!$A$1:$A$49,0),MATCH(orders!J$1,products!$A$1:$G$1,0))</f>
        <v>D</v>
      </c>
      <c r="K800" s="4">
        <f>INDEX(products!$A$1:$G$49, MATCH(orders!$D800,products!$A$1:$A$49,0),MATCH(orders!K$1,products!$A$1:$G$1,0))</f>
        <v>0.2</v>
      </c>
      <c r="L800" s="5">
        <f>INDEX(products!$A$1:$G$49, MATCH(orders!$D800,products!$A$1:$A$49,0),MATCH(orders!L$1,products!$A$1:$G$1,0))</f>
        <v>2.6849999999999996</v>
      </c>
      <c r="M800" s="5">
        <f t="shared" si="37"/>
        <v>8.0549999999999997</v>
      </c>
      <c r="N800" t="str">
        <f t="shared" si="36"/>
        <v>Robusta</v>
      </c>
      <c r="O800" t="str">
        <f t="shared" si="38"/>
        <v>Dark</v>
      </c>
      <c r="P800" t="str">
        <f>_xlfn.XLOOKUP(Table1[[#This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 MATCH(orders!$D801,products!$A$1:$A$49,0),MATCH(orders!I$1,products!$A$1:$G$1,0))</f>
        <v>Exc</v>
      </c>
      <c r="J801" t="str">
        <f>INDEX(products!$A$1:$G$49, MATCH(orders!$D801,products!$A$1:$A$49,0),MATCH(orders!J$1,products!$A$1:$G$1,0))</f>
        <v>D</v>
      </c>
      <c r="K801" s="4">
        <f>INDEX(products!$A$1:$G$49, MATCH(orders!$D801,products!$A$1:$A$49,0),MATCH(orders!K$1,products!$A$1:$G$1,0))</f>
        <v>1</v>
      </c>
      <c r="L801" s="5">
        <f>INDEX(products!$A$1:$G$49, MATCH(orders!$D801,products!$A$1:$A$49,0),MATCH(orders!L$1,products!$A$1:$G$1,0))</f>
        <v>12.15</v>
      </c>
      <c r="M801" s="5">
        <f t="shared" si="37"/>
        <v>36.450000000000003</v>
      </c>
      <c r="N801" t="str">
        <f t="shared" si="36"/>
        <v>Excelsa</v>
      </c>
      <c r="O801" t="str">
        <f t="shared" si="38"/>
        <v>Dark</v>
      </c>
      <c r="P801" t="str">
        <f>_xlfn.XLOOKUP(Table1[[#This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 MATCH(orders!$D802,products!$A$1:$A$49,0),MATCH(orders!I$1,products!$A$1:$G$1,0))</f>
        <v>Rob</v>
      </c>
      <c r="J802" t="str">
        <f>INDEX(products!$A$1:$G$49, MATCH(orders!$D802,products!$A$1:$A$49,0),MATCH(orders!J$1,products!$A$1:$G$1,0))</f>
        <v>D</v>
      </c>
      <c r="K802" s="4">
        <f>INDEX(products!$A$1:$G$49, MATCH(orders!$D802,products!$A$1:$A$49,0),MATCH(orders!K$1,products!$A$1:$G$1,0))</f>
        <v>0.2</v>
      </c>
      <c r="L802" s="5">
        <f>INDEX(products!$A$1:$G$49, MATCH(orders!$D802,products!$A$1:$A$49,0),MATCH(orders!L$1,products!$A$1:$G$1,0))</f>
        <v>2.6849999999999996</v>
      </c>
      <c r="M802" s="5">
        <f t="shared" si="37"/>
        <v>16.11</v>
      </c>
      <c r="N802" t="str">
        <f t="shared" si="36"/>
        <v>Robusta</v>
      </c>
      <c r="O802" t="str">
        <f t="shared" si="38"/>
        <v>Dark</v>
      </c>
      <c r="P802" t="str">
        <f>_xlfn.XLOOKUP(Table1[[#This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 MATCH(orders!$D803,products!$A$1:$A$49,0),MATCH(orders!I$1,products!$A$1:$G$1,0))</f>
        <v>Rob</v>
      </c>
      <c r="J803" t="str">
        <f>INDEX(products!$A$1:$G$49, MATCH(orders!$D803,products!$A$1:$A$49,0),MATCH(orders!J$1,products!$A$1:$G$1,0))</f>
        <v>D</v>
      </c>
      <c r="K803" s="4">
        <f>INDEX(products!$A$1:$G$49, MATCH(orders!$D803,products!$A$1:$A$49,0),MATCH(orders!K$1,products!$A$1:$G$1,0))</f>
        <v>2.5</v>
      </c>
      <c r="L803" s="5">
        <f>INDEX(products!$A$1:$G$49, MATCH(orders!$D803,products!$A$1:$A$49,0),MATCH(orders!L$1,products!$A$1:$G$1,0))</f>
        <v>20.584999999999997</v>
      </c>
      <c r="M803" s="5">
        <f t="shared" si="37"/>
        <v>41.169999999999995</v>
      </c>
      <c r="N803" t="str">
        <f t="shared" si="36"/>
        <v>Robusta</v>
      </c>
      <c r="O803" t="str">
        <f t="shared" si="38"/>
        <v>Dark</v>
      </c>
      <c r="P803" t="str">
        <f>_xlfn.XLOOKUP(Table1[[#This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 MATCH(orders!$D804,products!$A$1:$A$49,0),MATCH(orders!I$1,products!$A$1:$G$1,0))</f>
        <v>Rob</v>
      </c>
      <c r="J804" t="str">
        <f>INDEX(products!$A$1:$G$49, MATCH(orders!$D804,products!$A$1:$A$49,0),MATCH(orders!J$1,products!$A$1:$G$1,0))</f>
        <v>D</v>
      </c>
      <c r="K804" s="4">
        <f>INDEX(products!$A$1:$G$49, MATCH(orders!$D804,products!$A$1:$A$49,0),MATCH(orders!K$1,products!$A$1:$G$1,0))</f>
        <v>0.2</v>
      </c>
      <c r="L804" s="5">
        <f>INDEX(products!$A$1:$G$49, MATCH(orders!$D804,products!$A$1:$A$49,0),MATCH(orders!L$1,products!$A$1:$G$1,0))</f>
        <v>2.6849999999999996</v>
      </c>
      <c r="M804" s="5">
        <f t="shared" si="37"/>
        <v>10.739999999999998</v>
      </c>
      <c r="N804" t="str">
        <f t="shared" si="36"/>
        <v>Robusta</v>
      </c>
      <c r="O804" t="str">
        <f t="shared" si="38"/>
        <v>Dark</v>
      </c>
      <c r="P804" t="str">
        <f>_xlfn.XLOOKUP(Table1[[#This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 MATCH(orders!$D805,products!$A$1:$A$49,0),MATCH(orders!I$1,products!$A$1:$G$1,0))</f>
        <v>Exc</v>
      </c>
      <c r="J805" t="str">
        <f>INDEX(products!$A$1:$G$49, MATCH(orders!$D805,products!$A$1:$A$49,0),MATCH(orders!J$1,products!$A$1:$G$1,0))</f>
        <v>M</v>
      </c>
      <c r="K805" s="4">
        <f>INDEX(products!$A$1:$G$49, MATCH(orders!$D805,products!$A$1:$A$49,0),MATCH(orders!K$1,products!$A$1:$G$1,0))</f>
        <v>2.5</v>
      </c>
      <c r="L805" s="5">
        <f>INDEX(products!$A$1:$G$49, MATCH(orders!$D805,products!$A$1:$A$49,0),MATCH(orders!L$1,products!$A$1:$G$1,0))</f>
        <v>31.624999999999996</v>
      </c>
      <c r="M805" s="5">
        <f t="shared" si="37"/>
        <v>126.49999999999999</v>
      </c>
      <c r="N805" t="str">
        <f t="shared" si="36"/>
        <v>Excelsa</v>
      </c>
      <c r="O805" t="str">
        <f t="shared" si="38"/>
        <v>Medium</v>
      </c>
      <c r="P805" t="str">
        <f>_xlfn.XLOOKUP(Table1[[#This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 MATCH(orders!$D806,products!$A$1:$A$49,0),MATCH(orders!I$1,products!$A$1:$G$1,0))</f>
        <v>Rob</v>
      </c>
      <c r="J806" t="str">
        <f>INDEX(products!$A$1:$G$49, MATCH(orders!$D806,products!$A$1:$A$49,0),MATCH(orders!J$1,products!$A$1:$G$1,0))</f>
        <v>L</v>
      </c>
      <c r="K806" s="4">
        <f>INDEX(products!$A$1:$G$49, MATCH(orders!$D806,products!$A$1:$A$49,0),MATCH(orders!K$1,products!$A$1:$G$1,0))</f>
        <v>1</v>
      </c>
      <c r="L806" s="5">
        <f>INDEX(products!$A$1:$G$49, MATCH(orders!$D806,products!$A$1:$A$49,0),MATCH(orders!L$1,products!$A$1:$G$1,0))</f>
        <v>11.95</v>
      </c>
      <c r="M806" s="5">
        <f t="shared" si="37"/>
        <v>23.9</v>
      </c>
      <c r="N806" t="str">
        <f t="shared" si="36"/>
        <v>Robusta</v>
      </c>
      <c r="O806" t="str">
        <f t="shared" si="38"/>
        <v>Light</v>
      </c>
      <c r="P806" t="str">
        <f>_xlfn.XLOOKUP(Table1[[#This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 MATCH(orders!$D807,products!$A$1:$A$49,0),MATCH(orders!I$1,products!$A$1:$G$1,0))</f>
        <v>Rob</v>
      </c>
      <c r="J807" t="str">
        <f>INDEX(products!$A$1:$G$49, MATCH(orders!$D807,products!$A$1:$A$49,0),MATCH(orders!J$1,products!$A$1:$G$1,0))</f>
        <v>M</v>
      </c>
      <c r="K807" s="4">
        <f>INDEX(products!$A$1:$G$49, MATCH(orders!$D807,products!$A$1:$A$49,0),MATCH(orders!K$1,products!$A$1:$G$1,0))</f>
        <v>0.5</v>
      </c>
      <c r="L807" s="5">
        <f>INDEX(products!$A$1:$G$49, MATCH(orders!$D807,products!$A$1:$A$49,0),MATCH(orders!L$1,products!$A$1:$G$1,0))</f>
        <v>5.97</v>
      </c>
      <c r="M807" s="5">
        <f t="shared" si="37"/>
        <v>5.97</v>
      </c>
      <c r="N807" t="str">
        <f t="shared" si="36"/>
        <v>Robusta</v>
      </c>
      <c r="O807" t="str">
        <f t="shared" si="38"/>
        <v>Medium</v>
      </c>
      <c r="P807" t="str">
        <f>_xlfn.XLOOKUP(Table1[[#This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 MATCH(orders!$D808,products!$A$1:$A$49,0),MATCH(orders!I$1,products!$A$1:$G$1,0))</f>
        <v>Lib</v>
      </c>
      <c r="J808" t="str">
        <f>INDEX(products!$A$1:$G$49, MATCH(orders!$D808,products!$A$1:$A$49,0),MATCH(orders!J$1,products!$A$1:$G$1,0))</f>
        <v>D</v>
      </c>
      <c r="K808" s="4">
        <f>INDEX(products!$A$1:$G$49, MATCH(orders!$D808,products!$A$1:$A$49,0),MATCH(orders!K$1,products!$A$1:$G$1,0))</f>
        <v>0.2</v>
      </c>
      <c r="L808" s="5">
        <f>INDEX(products!$A$1:$G$49, MATCH(orders!$D808,products!$A$1:$A$49,0),MATCH(orders!L$1,products!$A$1:$G$1,0))</f>
        <v>3.8849999999999998</v>
      </c>
      <c r="M808" s="5">
        <f t="shared" si="37"/>
        <v>7.77</v>
      </c>
      <c r="N808" t="str">
        <f t="shared" si="36"/>
        <v>Liberica</v>
      </c>
      <c r="O808" t="str">
        <f t="shared" si="38"/>
        <v>Dark</v>
      </c>
      <c r="P808" t="str">
        <f>_xlfn.XLOOKUP(Table1[[#This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 MATCH(orders!$D809,products!$A$1:$A$49,0),MATCH(orders!I$1,products!$A$1:$G$1,0))</f>
        <v>Lib</v>
      </c>
      <c r="J809" t="str">
        <f>INDEX(products!$A$1:$G$49, MATCH(orders!$D809,products!$A$1:$A$49,0),MATCH(orders!J$1,products!$A$1:$G$1,0))</f>
        <v>D</v>
      </c>
      <c r="K809" s="4">
        <f>INDEX(products!$A$1:$G$49, MATCH(orders!$D809,products!$A$1:$A$49,0),MATCH(orders!K$1,products!$A$1:$G$1,0))</f>
        <v>0.5</v>
      </c>
      <c r="L809" s="5">
        <f>INDEX(products!$A$1:$G$49, MATCH(orders!$D809,products!$A$1:$A$49,0),MATCH(orders!L$1,products!$A$1:$G$1,0))</f>
        <v>7.77</v>
      </c>
      <c r="M809" s="5">
        <f t="shared" si="37"/>
        <v>23.31</v>
      </c>
      <c r="N809" t="str">
        <f t="shared" si="36"/>
        <v>Liberica</v>
      </c>
      <c r="O809" t="str">
        <f t="shared" si="38"/>
        <v>Dark</v>
      </c>
      <c r="P809" t="str">
        <f>_xlfn.XLOOKUP(Table1[[#This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 MATCH(orders!$D810,products!$A$1:$A$49,0),MATCH(orders!I$1,products!$A$1:$G$1,0))</f>
        <v>Rob</v>
      </c>
      <c r="J810" t="str">
        <f>INDEX(products!$A$1:$G$49, MATCH(orders!$D810,products!$A$1:$A$49,0),MATCH(orders!J$1,products!$A$1:$G$1,0))</f>
        <v>L</v>
      </c>
      <c r="K810" s="4">
        <f>INDEX(products!$A$1:$G$49, MATCH(orders!$D810,products!$A$1:$A$49,0),MATCH(orders!K$1,products!$A$1:$G$1,0))</f>
        <v>2.5</v>
      </c>
      <c r="L810" s="5">
        <f>INDEX(products!$A$1:$G$49, MATCH(orders!$D810,products!$A$1:$A$49,0),MATCH(orders!L$1,products!$A$1:$G$1,0))</f>
        <v>27.484999999999996</v>
      </c>
      <c r="M810" s="5">
        <f t="shared" si="37"/>
        <v>137.42499999999998</v>
      </c>
      <c r="N810" t="str">
        <f t="shared" si="36"/>
        <v>Robusta</v>
      </c>
      <c r="O810" t="str">
        <f t="shared" si="38"/>
        <v>Light</v>
      </c>
      <c r="P810" t="str">
        <f>_xlfn.XLOOKUP(Table1[[#This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 MATCH(orders!$D811,products!$A$1:$A$49,0),MATCH(orders!I$1,products!$A$1:$G$1,0))</f>
        <v>Rob</v>
      </c>
      <c r="J811" t="str">
        <f>INDEX(products!$A$1:$G$49, MATCH(orders!$D811,products!$A$1:$A$49,0),MATCH(orders!J$1,products!$A$1:$G$1,0))</f>
        <v>D</v>
      </c>
      <c r="K811" s="4">
        <f>INDEX(products!$A$1:$G$49, MATCH(orders!$D811,products!$A$1:$A$49,0),MATCH(orders!K$1,products!$A$1:$G$1,0))</f>
        <v>0.2</v>
      </c>
      <c r="L811" s="5">
        <f>INDEX(products!$A$1:$G$49, MATCH(orders!$D811,products!$A$1:$A$49,0),MATCH(orders!L$1,products!$A$1:$G$1,0))</f>
        <v>2.6849999999999996</v>
      </c>
      <c r="M811" s="5">
        <f t="shared" si="37"/>
        <v>8.0549999999999997</v>
      </c>
      <c r="N811" t="str">
        <f t="shared" si="36"/>
        <v>Robusta</v>
      </c>
      <c r="O811" t="str">
        <f t="shared" si="38"/>
        <v>Dark</v>
      </c>
      <c r="P811" t="str">
        <f>_xlfn.XLOOKUP(Table1[[#This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 MATCH(orders!$D812,products!$A$1:$A$49,0),MATCH(orders!I$1,products!$A$1:$G$1,0))</f>
        <v>Lib</v>
      </c>
      <c r="J812" t="str">
        <f>INDEX(products!$A$1:$G$49, MATCH(orders!$D812,products!$A$1:$A$49,0),MATCH(orders!J$1,products!$A$1:$G$1,0))</f>
        <v>L</v>
      </c>
      <c r="K812" s="4">
        <f>INDEX(products!$A$1:$G$49, MATCH(orders!$D812,products!$A$1:$A$49,0),MATCH(orders!K$1,products!$A$1:$G$1,0))</f>
        <v>0.5</v>
      </c>
      <c r="L812" s="5">
        <f>INDEX(products!$A$1:$G$49, MATCH(orders!$D812,products!$A$1:$A$49,0),MATCH(orders!L$1,products!$A$1:$G$1,0))</f>
        <v>9.51</v>
      </c>
      <c r="M812" s="5">
        <f t="shared" si="37"/>
        <v>28.53</v>
      </c>
      <c r="N812" t="str">
        <f t="shared" si="36"/>
        <v>Liberica</v>
      </c>
      <c r="O812" t="str">
        <f t="shared" si="38"/>
        <v>Light</v>
      </c>
      <c r="P812" t="str">
        <f>_xlfn.XLOOKUP(Table1[[#This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 MATCH(orders!$D813,products!$A$1:$A$49,0),MATCH(orders!I$1,products!$A$1:$G$1,0))</f>
        <v>Ara</v>
      </c>
      <c r="J813" t="str">
        <f>INDEX(products!$A$1:$G$49, MATCH(orders!$D813,products!$A$1:$A$49,0),MATCH(orders!J$1,products!$A$1:$G$1,0))</f>
        <v>M</v>
      </c>
      <c r="K813" s="4">
        <f>INDEX(products!$A$1:$G$49, MATCH(orders!$D813,products!$A$1:$A$49,0),MATCH(orders!K$1,products!$A$1:$G$1,0))</f>
        <v>1</v>
      </c>
      <c r="L813" s="5">
        <f>INDEX(products!$A$1:$G$49, MATCH(orders!$D813,products!$A$1:$A$49,0),MATCH(orders!L$1,products!$A$1:$G$1,0))</f>
        <v>11.25</v>
      </c>
      <c r="M813" s="5">
        <f t="shared" si="37"/>
        <v>67.5</v>
      </c>
      <c r="N813" t="str">
        <f t="shared" si="36"/>
        <v>Arabica</v>
      </c>
      <c r="O813" t="str">
        <f t="shared" si="38"/>
        <v>Medium</v>
      </c>
      <c r="P813" t="str">
        <f>_xlfn.XLOOKUP(Table1[[#This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 MATCH(orders!$D814,products!$A$1:$A$49,0),MATCH(orders!I$1,products!$A$1:$G$1,0))</f>
        <v>Lib</v>
      </c>
      <c r="J814" t="str">
        <f>INDEX(products!$A$1:$G$49, MATCH(orders!$D814,products!$A$1:$A$49,0),MATCH(orders!J$1,products!$A$1:$G$1,0))</f>
        <v>D</v>
      </c>
      <c r="K814" s="4">
        <f>INDEX(products!$A$1:$G$49, MATCH(orders!$D814,products!$A$1:$A$49,0),MATCH(orders!K$1,products!$A$1:$G$1,0))</f>
        <v>2.5</v>
      </c>
      <c r="L814" s="5">
        <f>INDEX(products!$A$1:$G$49, MATCH(orders!$D814,products!$A$1:$A$49,0),MATCH(orders!L$1,products!$A$1:$G$1,0))</f>
        <v>29.784999999999997</v>
      </c>
      <c r="M814" s="5">
        <f t="shared" si="37"/>
        <v>178.70999999999998</v>
      </c>
      <c r="N814" t="str">
        <f t="shared" si="36"/>
        <v>Liberica</v>
      </c>
      <c r="O814" t="str">
        <f t="shared" si="38"/>
        <v>Dark</v>
      </c>
      <c r="P814" t="str">
        <f>_xlfn.XLOOKUP(Table1[[#This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 MATCH(orders!$D815,products!$A$1:$A$49,0),MATCH(orders!I$1,products!$A$1:$G$1,0))</f>
        <v>Exc</v>
      </c>
      <c r="J815" t="str">
        <f>INDEX(products!$A$1:$G$49, MATCH(orders!$D815,products!$A$1:$A$49,0),MATCH(orders!J$1,products!$A$1:$G$1,0))</f>
        <v>M</v>
      </c>
      <c r="K815" s="4">
        <f>INDEX(products!$A$1:$G$49, MATCH(orders!$D815,products!$A$1:$A$49,0),MATCH(orders!K$1,products!$A$1:$G$1,0))</f>
        <v>2.5</v>
      </c>
      <c r="L815" s="5">
        <f>INDEX(products!$A$1:$G$49, MATCH(orders!$D815,products!$A$1:$A$49,0),MATCH(orders!L$1,products!$A$1:$G$1,0))</f>
        <v>31.624999999999996</v>
      </c>
      <c r="M815" s="5">
        <f t="shared" si="37"/>
        <v>31.624999999999996</v>
      </c>
      <c r="N815" t="str">
        <f t="shared" si="36"/>
        <v>Excelsa</v>
      </c>
      <c r="O815" t="str">
        <f t="shared" si="38"/>
        <v>Medium</v>
      </c>
      <c r="P815" t="str">
        <f>_xlfn.XLOOKUP(Table1[[#This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 MATCH(orders!$D816,products!$A$1:$A$49,0),MATCH(orders!I$1,products!$A$1:$G$1,0))</f>
        <v>Exc</v>
      </c>
      <c r="J816" t="str">
        <f>INDEX(products!$A$1:$G$49, MATCH(orders!$D816,products!$A$1:$A$49,0),MATCH(orders!J$1,products!$A$1:$G$1,0))</f>
        <v>L</v>
      </c>
      <c r="K816" s="4">
        <f>INDEX(products!$A$1:$G$49, MATCH(orders!$D816,products!$A$1:$A$49,0),MATCH(orders!K$1,products!$A$1:$G$1,0))</f>
        <v>0.2</v>
      </c>
      <c r="L816" s="5">
        <f>INDEX(products!$A$1:$G$49, MATCH(orders!$D816,products!$A$1:$A$49,0),MATCH(orders!L$1,products!$A$1:$G$1,0))</f>
        <v>4.4550000000000001</v>
      </c>
      <c r="M816" s="5">
        <f t="shared" si="37"/>
        <v>8.91</v>
      </c>
      <c r="N816" t="str">
        <f t="shared" si="36"/>
        <v>Excelsa</v>
      </c>
      <c r="O816" t="str">
        <f t="shared" si="38"/>
        <v>Light</v>
      </c>
      <c r="P816" t="str">
        <f>_xlfn.XLOOKUP(Table1[[#This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 MATCH(orders!$D817,products!$A$1:$A$49,0),MATCH(orders!I$1,products!$A$1:$G$1,0))</f>
        <v>Rob</v>
      </c>
      <c r="J817" t="str">
        <f>INDEX(products!$A$1:$G$49, MATCH(orders!$D817,products!$A$1:$A$49,0),MATCH(orders!J$1,products!$A$1:$G$1,0))</f>
        <v>M</v>
      </c>
      <c r="K817" s="4">
        <f>INDEX(products!$A$1:$G$49, MATCH(orders!$D817,products!$A$1:$A$49,0),MATCH(orders!K$1,products!$A$1:$G$1,0))</f>
        <v>0.5</v>
      </c>
      <c r="L817" s="5">
        <f>INDEX(products!$A$1:$G$49, MATCH(orders!$D817,products!$A$1:$A$49,0),MATCH(orders!L$1,products!$A$1:$G$1,0))</f>
        <v>5.97</v>
      </c>
      <c r="M817" s="5">
        <f t="shared" si="37"/>
        <v>35.82</v>
      </c>
      <c r="N817" t="str">
        <f t="shared" si="36"/>
        <v>Robusta</v>
      </c>
      <c r="O817" t="str">
        <f t="shared" si="38"/>
        <v>Medium</v>
      </c>
      <c r="P817" t="str">
        <f>_xlfn.XLOOKUP(Table1[[#This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 MATCH(orders!$D818,products!$A$1:$A$49,0),MATCH(orders!I$1,products!$A$1:$G$1,0))</f>
        <v>Lib</v>
      </c>
      <c r="J818" t="str">
        <f>INDEX(products!$A$1:$G$49, MATCH(orders!$D818,products!$A$1:$A$49,0),MATCH(orders!J$1,products!$A$1:$G$1,0))</f>
        <v>L</v>
      </c>
      <c r="K818" s="4">
        <f>INDEX(products!$A$1:$G$49, MATCH(orders!$D818,products!$A$1:$A$49,0),MATCH(orders!K$1,products!$A$1:$G$1,0))</f>
        <v>0.5</v>
      </c>
      <c r="L818" s="5">
        <f>INDEX(products!$A$1:$G$49, MATCH(orders!$D818,products!$A$1:$A$49,0),MATCH(orders!L$1,products!$A$1:$G$1,0))</f>
        <v>9.51</v>
      </c>
      <c r="M818" s="5">
        <f t="shared" si="37"/>
        <v>38.04</v>
      </c>
      <c r="N818" t="str">
        <f t="shared" si="36"/>
        <v>Liberica</v>
      </c>
      <c r="O818" t="str">
        <f t="shared" si="38"/>
        <v>Light</v>
      </c>
      <c r="P818" t="str">
        <f>_xlfn.XLOOKUP(Table1[[#This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 MATCH(orders!$D819,products!$A$1:$A$49,0),MATCH(orders!I$1,products!$A$1:$G$1,0))</f>
        <v>Lib</v>
      </c>
      <c r="J819" t="str">
        <f>INDEX(products!$A$1:$G$49, MATCH(orders!$D819,products!$A$1:$A$49,0),MATCH(orders!J$1,products!$A$1:$G$1,0))</f>
        <v>D</v>
      </c>
      <c r="K819" s="4">
        <f>INDEX(products!$A$1:$G$49, MATCH(orders!$D819,products!$A$1:$A$49,0),MATCH(orders!K$1,products!$A$1:$G$1,0))</f>
        <v>0.5</v>
      </c>
      <c r="L819" s="5">
        <f>INDEX(products!$A$1:$G$49, MATCH(orders!$D819,products!$A$1:$A$49,0),MATCH(orders!L$1,products!$A$1:$G$1,0))</f>
        <v>7.77</v>
      </c>
      <c r="M819" s="5">
        <f t="shared" si="37"/>
        <v>15.54</v>
      </c>
      <c r="N819" t="str">
        <f t="shared" si="36"/>
        <v>Liberica</v>
      </c>
      <c r="O819" t="str">
        <f t="shared" si="38"/>
        <v>Dark</v>
      </c>
      <c r="P819" t="str">
        <f>_xlfn.XLOOKUP(Table1[[#This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 MATCH(orders!$D820,products!$A$1:$A$49,0),MATCH(orders!I$1,products!$A$1:$G$1,0))</f>
        <v>Lib</v>
      </c>
      <c r="J820" t="str">
        <f>INDEX(products!$A$1:$G$49, MATCH(orders!$D820,products!$A$1:$A$49,0),MATCH(orders!J$1,products!$A$1:$G$1,0))</f>
        <v>L</v>
      </c>
      <c r="K820" s="4">
        <f>INDEX(products!$A$1:$G$49, MATCH(orders!$D820,products!$A$1:$A$49,0),MATCH(orders!K$1,products!$A$1:$G$1,0))</f>
        <v>1</v>
      </c>
      <c r="L820" s="5">
        <f>INDEX(products!$A$1:$G$49, MATCH(orders!$D820,products!$A$1:$A$49,0),MATCH(orders!L$1,products!$A$1:$G$1,0))</f>
        <v>15.85</v>
      </c>
      <c r="M820" s="5">
        <f t="shared" si="37"/>
        <v>79.25</v>
      </c>
      <c r="N820" t="str">
        <f t="shared" si="36"/>
        <v>Liberica</v>
      </c>
      <c r="O820" t="str">
        <f t="shared" si="38"/>
        <v>Light</v>
      </c>
      <c r="P820" t="str">
        <f>_xlfn.XLOOKUP(Table1[[#This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 MATCH(orders!$D821,products!$A$1:$A$49,0),MATCH(orders!I$1,products!$A$1:$G$1,0))</f>
        <v>Lib</v>
      </c>
      <c r="J821" t="str">
        <f>INDEX(products!$A$1:$G$49, MATCH(orders!$D821,products!$A$1:$A$49,0),MATCH(orders!J$1,products!$A$1:$G$1,0))</f>
        <v>L</v>
      </c>
      <c r="K821" s="4">
        <f>INDEX(products!$A$1:$G$49, MATCH(orders!$D821,products!$A$1:$A$49,0),MATCH(orders!K$1,products!$A$1:$G$1,0))</f>
        <v>0.2</v>
      </c>
      <c r="L821" s="5">
        <f>INDEX(products!$A$1:$G$49, MATCH(orders!$D821,products!$A$1:$A$49,0),MATCH(orders!L$1,products!$A$1:$G$1,0))</f>
        <v>4.7549999999999999</v>
      </c>
      <c r="M821" s="5">
        <f t="shared" si="37"/>
        <v>4.7549999999999999</v>
      </c>
      <c r="N821" t="str">
        <f t="shared" si="36"/>
        <v>Liberica</v>
      </c>
      <c r="O821" t="str">
        <f t="shared" si="38"/>
        <v>Light</v>
      </c>
      <c r="P821" t="str">
        <f>_xlfn.XLOOKUP(Table1[[#This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 MATCH(orders!$D822,products!$A$1:$A$49,0),MATCH(orders!I$1,products!$A$1:$G$1,0))</f>
        <v>Exc</v>
      </c>
      <c r="J822" t="str">
        <f>INDEX(products!$A$1:$G$49, MATCH(orders!$D822,products!$A$1:$A$49,0),MATCH(orders!J$1,products!$A$1:$G$1,0))</f>
        <v>M</v>
      </c>
      <c r="K822" s="4">
        <f>INDEX(products!$A$1:$G$49, MATCH(orders!$D822,products!$A$1:$A$49,0),MATCH(orders!K$1,products!$A$1:$G$1,0))</f>
        <v>1</v>
      </c>
      <c r="L822" s="5">
        <f>INDEX(products!$A$1:$G$49, MATCH(orders!$D822,products!$A$1:$A$49,0),MATCH(orders!L$1,products!$A$1:$G$1,0))</f>
        <v>13.75</v>
      </c>
      <c r="M822" s="5">
        <f t="shared" si="37"/>
        <v>55</v>
      </c>
      <c r="N822" t="str">
        <f t="shared" si="36"/>
        <v>Excelsa</v>
      </c>
      <c r="O822" t="str">
        <f t="shared" si="38"/>
        <v>Medium</v>
      </c>
      <c r="P822" t="str">
        <f>_xlfn.XLOOKUP(Table1[[#This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 MATCH(orders!$D823,products!$A$1:$A$49,0),MATCH(orders!I$1,products!$A$1:$G$1,0))</f>
        <v>Rob</v>
      </c>
      <c r="J823" t="str">
        <f>INDEX(products!$A$1:$G$49, MATCH(orders!$D823,products!$A$1:$A$49,0),MATCH(orders!J$1,products!$A$1:$G$1,0))</f>
        <v>D</v>
      </c>
      <c r="K823" s="4">
        <f>INDEX(products!$A$1:$G$49, MATCH(orders!$D823,products!$A$1:$A$49,0),MATCH(orders!K$1,products!$A$1:$G$1,0))</f>
        <v>0.5</v>
      </c>
      <c r="L823" s="5">
        <f>INDEX(products!$A$1:$G$49, MATCH(orders!$D823,products!$A$1:$A$49,0),MATCH(orders!L$1,products!$A$1:$G$1,0))</f>
        <v>5.3699999999999992</v>
      </c>
      <c r="M823" s="5">
        <f t="shared" si="37"/>
        <v>26.849999999999994</v>
      </c>
      <c r="N823" t="str">
        <f t="shared" si="36"/>
        <v>Robusta</v>
      </c>
      <c r="O823" t="str">
        <f t="shared" si="38"/>
        <v>Dark</v>
      </c>
      <c r="P823" t="str">
        <f>_xlfn.XLOOKUP(Table1[[#This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 MATCH(orders!$D824,products!$A$1:$A$49,0),MATCH(orders!I$1,products!$A$1:$G$1,0))</f>
        <v>Exc</v>
      </c>
      <c r="J824" t="str">
        <f>INDEX(products!$A$1:$G$49, MATCH(orders!$D824,products!$A$1:$A$49,0),MATCH(orders!J$1,products!$A$1:$G$1,0))</f>
        <v>L</v>
      </c>
      <c r="K824" s="4">
        <f>INDEX(products!$A$1:$G$49, MATCH(orders!$D824,products!$A$1:$A$49,0),MATCH(orders!K$1,products!$A$1:$G$1,0))</f>
        <v>2.5</v>
      </c>
      <c r="L824" s="5">
        <f>INDEX(products!$A$1:$G$49, MATCH(orders!$D824,products!$A$1:$A$49,0),MATCH(orders!L$1,products!$A$1:$G$1,0))</f>
        <v>34.154999999999994</v>
      </c>
      <c r="M824" s="5">
        <f t="shared" si="37"/>
        <v>136.61999999999998</v>
      </c>
      <c r="N824" t="str">
        <f t="shared" si="36"/>
        <v>Excelsa</v>
      </c>
      <c r="O824" t="str">
        <f t="shared" si="38"/>
        <v>Light</v>
      </c>
      <c r="P824" t="str">
        <f>_xlfn.XLOOKUP(Table1[[#This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 MATCH(orders!$D825,products!$A$1:$A$49,0),MATCH(orders!I$1,products!$A$1:$G$1,0))</f>
        <v>Lib</v>
      </c>
      <c r="J825" t="str">
        <f>INDEX(products!$A$1:$G$49, MATCH(orders!$D825,products!$A$1:$A$49,0),MATCH(orders!J$1,products!$A$1:$G$1,0))</f>
        <v>L</v>
      </c>
      <c r="K825" s="4">
        <f>INDEX(products!$A$1:$G$49, MATCH(orders!$D825,products!$A$1:$A$49,0),MATCH(orders!K$1,products!$A$1:$G$1,0))</f>
        <v>1</v>
      </c>
      <c r="L825" s="5">
        <f>INDEX(products!$A$1:$G$49, MATCH(orders!$D825,products!$A$1:$A$49,0),MATCH(orders!L$1,products!$A$1:$G$1,0))</f>
        <v>15.85</v>
      </c>
      <c r="M825" s="5">
        <f t="shared" si="37"/>
        <v>47.55</v>
      </c>
      <c r="N825" t="str">
        <f t="shared" si="36"/>
        <v>Liberica</v>
      </c>
      <c r="O825" t="str">
        <f t="shared" si="38"/>
        <v>Light</v>
      </c>
      <c r="P825" t="str">
        <f>_xlfn.XLOOKUP(Table1[[#This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 MATCH(orders!$D826,products!$A$1:$A$49,0),MATCH(orders!I$1,products!$A$1:$G$1,0))</f>
        <v>Ara</v>
      </c>
      <c r="J826" t="str">
        <f>INDEX(products!$A$1:$G$49, MATCH(orders!$D826,products!$A$1:$A$49,0),MATCH(orders!J$1,products!$A$1:$G$1,0))</f>
        <v>M</v>
      </c>
      <c r="K826" s="4">
        <f>INDEX(products!$A$1:$G$49, MATCH(orders!$D826,products!$A$1:$A$49,0),MATCH(orders!K$1,products!$A$1:$G$1,0))</f>
        <v>0.2</v>
      </c>
      <c r="L826" s="5">
        <f>INDEX(products!$A$1:$G$49, MATCH(orders!$D826,products!$A$1:$A$49,0),MATCH(orders!L$1,products!$A$1:$G$1,0))</f>
        <v>3.375</v>
      </c>
      <c r="M826" s="5">
        <f t="shared" si="37"/>
        <v>16.875</v>
      </c>
      <c r="N826" t="str">
        <f t="shared" si="36"/>
        <v>Arabica</v>
      </c>
      <c r="O826" t="str">
        <f t="shared" si="38"/>
        <v>Medium</v>
      </c>
      <c r="P826" t="str">
        <f>_xlfn.XLOOKUP(Table1[[#This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 MATCH(orders!$D827,products!$A$1:$A$49,0),MATCH(orders!I$1,products!$A$1:$G$1,0))</f>
        <v>Ara</v>
      </c>
      <c r="J827" t="str">
        <f>INDEX(products!$A$1:$G$49, MATCH(orders!$D827,products!$A$1:$A$49,0),MATCH(orders!J$1,products!$A$1:$G$1,0))</f>
        <v>D</v>
      </c>
      <c r="K827" s="4">
        <f>INDEX(products!$A$1:$G$49, MATCH(orders!$D827,products!$A$1:$A$49,0),MATCH(orders!K$1,products!$A$1:$G$1,0))</f>
        <v>1</v>
      </c>
      <c r="L827" s="5">
        <f>INDEX(products!$A$1:$G$49, MATCH(orders!$D827,products!$A$1:$A$49,0),MATCH(orders!L$1,products!$A$1:$G$1,0))</f>
        <v>9.9499999999999993</v>
      </c>
      <c r="M827" s="5">
        <f t="shared" si="37"/>
        <v>29.849999999999998</v>
      </c>
      <c r="N827" t="str">
        <f t="shared" si="36"/>
        <v>Arabica</v>
      </c>
      <c r="O827" t="str">
        <f t="shared" si="38"/>
        <v>Dark</v>
      </c>
      <c r="P827" t="str">
        <f>_xlfn.XLOOKUP(Table1[[#This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 MATCH(orders!$D828,products!$A$1:$A$49,0),MATCH(orders!I$1,products!$A$1:$G$1,0))</f>
        <v>Exc</v>
      </c>
      <c r="J828" t="str">
        <f>INDEX(products!$A$1:$G$49, MATCH(orders!$D828,products!$A$1:$A$49,0),MATCH(orders!J$1,products!$A$1:$G$1,0))</f>
        <v>M</v>
      </c>
      <c r="K828" s="4">
        <f>INDEX(products!$A$1:$G$49, MATCH(orders!$D828,products!$A$1:$A$49,0),MATCH(orders!K$1,products!$A$1:$G$1,0))</f>
        <v>0.5</v>
      </c>
      <c r="L828" s="5">
        <f>INDEX(products!$A$1:$G$49, MATCH(orders!$D828,products!$A$1:$A$49,0),MATCH(orders!L$1,products!$A$1:$G$1,0))</f>
        <v>8.25</v>
      </c>
      <c r="M828" s="5">
        <f t="shared" si="37"/>
        <v>41.25</v>
      </c>
      <c r="N828" t="str">
        <f t="shared" si="36"/>
        <v>Excelsa</v>
      </c>
      <c r="O828" t="str">
        <f t="shared" si="38"/>
        <v>Medium</v>
      </c>
      <c r="P828" t="str">
        <f>_xlfn.XLOOKUP(Table1[[#This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 MATCH(orders!$D829,products!$A$1:$A$49,0),MATCH(orders!I$1,products!$A$1:$G$1,0))</f>
        <v>Exc</v>
      </c>
      <c r="J829" t="str">
        <f>INDEX(products!$A$1:$G$49, MATCH(orders!$D829,products!$A$1:$A$49,0),MATCH(orders!J$1,products!$A$1:$G$1,0))</f>
        <v>M</v>
      </c>
      <c r="K829" s="4">
        <f>INDEX(products!$A$1:$G$49, MATCH(orders!$D829,products!$A$1:$A$49,0),MATCH(orders!K$1,products!$A$1:$G$1,0))</f>
        <v>0.2</v>
      </c>
      <c r="L829" s="5">
        <f>INDEX(products!$A$1:$G$49, MATCH(orders!$D829,products!$A$1:$A$49,0),MATCH(orders!L$1,products!$A$1:$G$1,0))</f>
        <v>4.125</v>
      </c>
      <c r="M829" s="5">
        <f t="shared" si="37"/>
        <v>20.625</v>
      </c>
      <c r="N829" t="str">
        <f t="shared" si="36"/>
        <v>Excelsa</v>
      </c>
      <c r="O829" t="str">
        <f t="shared" si="38"/>
        <v>Medium</v>
      </c>
      <c r="P829" t="str">
        <f>_xlfn.XLOOKUP(Table1[[#This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 MATCH(orders!$D830,products!$A$1:$A$49,0),MATCH(orders!I$1,products!$A$1:$G$1,0))</f>
        <v>Ara</v>
      </c>
      <c r="J830" t="str">
        <f>INDEX(products!$A$1:$G$49, MATCH(orders!$D830,products!$A$1:$A$49,0),MATCH(orders!J$1,products!$A$1:$G$1,0))</f>
        <v>D</v>
      </c>
      <c r="K830" s="4">
        <f>INDEX(products!$A$1:$G$49, MATCH(orders!$D830,products!$A$1:$A$49,0),MATCH(orders!K$1,products!$A$1:$G$1,0))</f>
        <v>2.5</v>
      </c>
      <c r="L830" s="5">
        <f>INDEX(products!$A$1:$G$49, MATCH(orders!$D830,products!$A$1:$A$49,0),MATCH(orders!L$1,products!$A$1:$G$1,0))</f>
        <v>22.884999999999998</v>
      </c>
      <c r="M830" s="5">
        <f t="shared" si="37"/>
        <v>137.31</v>
      </c>
      <c r="N830" t="str">
        <f t="shared" si="36"/>
        <v>Arabica</v>
      </c>
      <c r="O830" t="str">
        <f t="shared" si="38"/>
        <v>Dark</v>
      </c>
      <c r="P830" t="str">
        <f>_xlfn.XLOOKUP(Table1[[#This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 MATCH(orders!$D831,products!$A$1:$A$49,0),MATCH(orders!I$1,products!$A$1:$G$1,0))</f>
        <v>Ara</v>
      </c>
      <c r="J831" t="str">
        <f>INDEX(products!$A$1:$G$49, MATCH(orders!$D831,products!$A$1:$A$49,0),MATCH(orders!J$1,products!$A$1:$G$1,0))</f>
        <v>D</v>
      </c>
      <c r="K831" s="4">
        <f>INDEX(products!$A$1:$G$49, MATCH(orders!$D831,products!$A$1:$A$49,0),MATCH(orders!K$1,products!$A$1:$G$1,0))</f>
        <v>0.2</v>
      </c>
      <c r="L831" s="5">
        <f>INDEX(products!$A$1:$G$49, MATCH(orders!$D831,products!$A$1:$A$49,0),MATCH(orders!L$1,products!$A$1:$G$1,0))</f>
        <v>2.9849999999999999</v>
      </c>
      <c r="M831" s="5">
        <f t="shared" si="37"/>
        <v>2.9849999999999999</v>
      </c>
      <c r="N831" t="str">
        <f t="shared" si="36"/>
        <v>Arabica</v>
      </c>
      <c r="O831" t="str">
        <f t="shared" si="38"/>
        <v>Dark</v>
      </c>
      <c r="P831" t="str">
        <f>_xlfn.XLOOKUP(Table1[[#This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 MATCH(orders!$D832,products!$A$1:$A$49,0),MATCH(orders!I$1,products!$A$1:$G$1,0))</f>
        <v>Exc</v>
      </c>
      <c r="J832" t="str">
        <f>INDEX(products!$A$1:$G$49, MATCH(orders!$D832,products!$A$1:$A$49,0),MATCH(orders!J$1,products!$A$1:$G$1,0))</f>
        <v>M</v>
      </c>
      <c r="K832" s="4">
        <f>INDEX(products!$A$1:$G$49, MATCH(orders!$D832,products!$A$1:$A$49,0),MATCH(orders!K$1,products!$A$1:$G$1,0))</f>
        <v>1</v>
      </c>
      <c r="L832" s="5">
        <f>INDEX(products!$A$1:$G$49, MATCH(orders!$D832,products!$A$1:$A$49,0),MATCH(orders!L$1,products!$A$1:$G$1,0))</f>
        <v>13.75</v>
      </c>
      <c r="M832" s="5">
        <f t="shared" si="37"/>
        <v>27.5</v>
      </c>
      <c r="N832" t="str">
        <f t="shared" si="36"/>
        <v>Excelsa</v>
      </c>
      <c r="O832" t="str">
        <f t="shared" si="38"/>
        <v>Medium</v>
      </c>
      <c r="P832" t="str">
        <f>_xlfn.XLOOKUP(Table1[[#This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 MATCH(orders!$D833,products!$A$1:$A$49,0),MATCH(orders!I$1,products!$A$1:$G$1,0))</f>
        <v>Ara</v>
      </c>
      <c r="J833" t="str">
        <f>INDEX(products!$A$1:$G$49, MATCH(orders!$D833,products!$A$1:$A$49,0),MATCH(orders!J$1,products!$A$1:$G$1,0))</f>
        <v>D</v>
      </c>
      <c r="K833" s="4">
        <f>INDEX(products!$A$1:$G$49, MATCH(orders!$D833,products!$A$1:$A$49,0),MATCH(orders!K$1,products!$A$1:$G$1,0))</f>
        <v>0.2</v>
      </c>
      <c r="L833" s="5">
        <f>INDEX(products!$A$1:$G$49, MATCH(orders!$D833,products!$A$1:$A$49,0),MATCH(orders!L$1,products!$A$1:$G$1,0))</f>
        <v>2.9849999999999999</v>
      </c>
      <c r="M833" s="5">
        <f t="shared" si="37"/>
        <v>5.97</v>
      </c>
      <c r="N833" t="str">
        <f t="shared" si="36"/>
        <v>Arabica</v>
      </c>
      <c r="O833" t="str">
        <f t="shared" si="38"/>
        <v>Dark</v>
      </c>
      <c r="P833" t="str">
        <f>_xlfn.XLOOKUP(Table1[[#This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 MATCH(orders!$D834,products!$A$1:$A$49,0),MATCH(orders!I$1,products!$A$1:$G$1,0))</f>
        <v>Rob</v>
      </c>
      <c r="J834" t="str">
        <f>INDEX(products!$A$1:$G$49, MATCH(orders!$D834,products!$A$1:$A$49,0),MATCH(orders!J$1,products!$A$1:$G$1,0))</f>
        <v>M</v>
      </c>
      <c r="K834" s="4">
        <f>INDEX(products!$A$1:$G$49, MATCH(orders!$D834,products!$A$1:$A$49,0),MATCH(orders!K$1,products!$A$1:$G$1,0))</f>
        <v>1</v>
      </c>
      <c r="L834" s="5">
        <f>INDEX(products!$A$1:$G$49, MATCH(orders!$D834,products!$A$1:$A$49,0),MATCH(orders!L$1,products!$A$1:$G$1,0))</f>
        <v>9.9499999999999993</v>
      </c>
      <c r="M834" s="5">
        <f t="shared" si="37"/>
        <v>59.699999999999996</v>
      </c>
      <c r="N834" t="str">
        <f t="shared" ref="N834:N897" si="39">IF(I834="Rob","Robusta",IF(I834="Exc","Excelsa",IF(I834="Ara","Arabica",IF(I834="Lib","Liberica",""))))</f>
        <v>Robusta</v>
      </c>
      <c r="O834" t="str">
        <f t="shared" si="38"/>
        <v>Medium</v>
      </c>
      <c r="P834" t="str">
        <f>_xlfn.XLOOKUP(Table1[[#This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 MATCH(orders!$D835,products!$A$1:$A$49,0),MATCH(orders!I$1,products!$A$1:$G$1,0))</f>
        <v>Rob</v>
      </c>
      <c r="J835" t="str">
        <f>INDEX(products!$A$1:$G$49, MATCH(orders!$D835,products!$A$1:$A$49,0),MATCH(orders!J$1,products!$A$1:$G$1,0))</f>
        <v>D</v>
      </c>
      <c r="K835" s="4">
        <f>INDEX(products!$A$1:$G$49, MATCH(orders!$D835,products!$A$1:$A$49,0),MATCH(orders!K$1,products!$A$1:$G$1,0))</f>
        <v>2.5</v>
      </c>
      <c r="L835" s="5">
        <f>INDEX(products!$A$1:$G$49, MATCH(orders!$D835,products!$A$1:$A$49,0),MATCH(orders!L$1,products!$A$1:$G$1,0))</f>
        <v>20.584999999999997</v>
      </c>
      <c r="M835" s="5">
        <f t="shared" ref="M835:M898" si="40">L835*E835</f>
        <v>82.339999999999989</v>
      </c>
      <c r="N835" t="str">
        <f t="shared" si="39"/>
        <v>Robusta</v>
      </c>
      <c r="O835" t="str">
        <f t="shared" ref="O835:O898" si="41">IF(J835="M","Medium",IF(J835="L","Light",IF(J835="D","Dark","")))</f>
        <v>Dark</v>
      </c>
      <c r="P835" t="str">
        <f>_xlfn.XLOOKUP(Table1[[#This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 MATCH(orders!$D836,products!$A$1:$A$49,0),MATCH(orders!I$1,products!$A$1:$G$1,0))</f>
        <v>Ara</v>
      </c>
      <c r="J836" t="str">
        <f>INDEX(products!$A$1:$G$49, MATCH(orders!$D836,products!$A$1:$A$49,0),MATCH(orders!J$1,products!$A$1:$G$1,0))</f>
        <v>D</v>
      </c>
      <c r="K836" s="4">
        <f>INDEX(products!$A$1:$G$49, MATCH(orders!$D836,products!$A$1:$A$49,0),MATCH(orders!K$1,products!$A$1:$G$1,0))</f>
        <v>2.5</v>
      </c>
      <c r="L836" s="5">
        <f>INDEX(products!$A$1:$G$49, MATCH(orders!$D836,products!$A$1:$A$49,0),MATCH(orders!L$1,products!$A$1:$G$1,0))</f>
        <v>22.884999999999998</v>
      </c>
      <c r="M836" s="5">
        <f t="shared" si="40"/>
        <v>22.884999999999998</v>
      </c>
      <c r="N836" t="str">
        <f t="shared" si="39"/>
        <v>Arabica</v>
      </c>
      <c r="O836" t="str">
        <f t="shared" si="41"/>
        <v>Dark</v>
      </c>
      <c r="P836" t="str">
        <f>_xlfn.XLOOKUP(Table1[[#This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 MATCH(orders!$D837,products!$A$1:$A$49,0),MATCH(orders!I$1,products!$A$1:$G$1,0))</f>
        <v>Exc</v>
      </c>
      <c r="J837" t="str">
        <f>INDEX(products!$A$1:$G$49, MATCH(orders!$D837,products!$A$1:$A$49,0),MATCH(orders!J$1,products!$A$1:$G$1,0))</f>
        <v>L</v>
      </c>
      <c r="K837" s="4">
        <f>INDEX(products!$A$1:$G$49, MATCH(orders!$D837,products!$A$1:$A$49,0),MATCH(orders!K$1,products!$A$1:$G$1,0))</f>
        <v>0.5</v>
      </c>
      <c r="L837" s="5">
        <f>INDEX(products!$A$1:$G$49, MATCH(orders!$D837,products!$A$1:$A$49,0),MATCH(orders!L$1,products!$A$1:$G$1,0))</f>
        <v>8.91</v>
      </c>
      <c r="M837" s="5">
        <f t="shared" si="40"/>
        <v>8.91</v>
      </c>
      <c r="N837" t="str">
        <f t="shared" si="39"/>
        <v>Excelsa</v>
      </c>
      <c r="O837" t="str">
        <f t="shared" si="41"/>
        <v>Light</v>
      </c>
      <c r="P837" t="str">
        <f>_xlfn.XLOOKUP(Table1[[#This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 MATCH(orders!$D838,products!$A$1:$A$49,0),MATCH(orders!I$1,products!$A$1:$G$1,0))</f>
        <v>Ara</v>
      </c>
      <c r="J838" t="str">
        <f>INDEX(products!$A$1:$G$49, MATCH(orders!$D838,products!$A$1:$A$49,0),MATCH(orders!J$1,products!$A$1:$G$1,0))</f>
        <v>D</v>
      </c>
      <c r="K838" s="4">
        <f>INDEX(products!$A$1:$G$49, MATCH(orders!$D838,products!$A$1:$A$49,0),MATCH(orders!K$1,products!$A$1:$G$1,0))</f>
        <v>0.2</v>
      </c>
      <c r="L838" s="5">
        <f>INDEX(products!$A$1:$G$49, MATCH(orders!$D838,products!$A$1:$A$49,0),MATCH(orders!L$1,products!$A$1:$G$1,0))</f>
        <v>2.9849999999999999</v>
      </c>
      <c r="M838" s="5">
        <f t="shared" si="40"/>
        <v>11.94</v>
      </c>
      <c r="N838" t="str">
        <f t="shared" si="39"/>
        <v>Arabica</v>
      </c>
      <c r="O838" t="str">
        <f t="shared" si="41"/>
        <v>Dark</v>
      </c>
      <c r="P838" t="str">
        <f>_xlfn.XLOOKUP(Table1[[#This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 MATCH(orders!$D839,products!$A$1:$A$49,0),MATCH(orders!I$1,products!$A$1:$G$1,0))</f>
        <v>Lib</v>
      </c>
      <c r="J839" t="str">
        <f>INDEX(products!$A$1:$G$49, MATCH(orders!$D839,products!$A$1:$A$49,0),MATCH(orders!J$1,products!$A$1:$G$1,0))</f>
        <v>M</v>
      </c>
      <c r="K839" s="4">
        <f>INDEX(products!$A$1:$G$49, MATCH(orders!$D839,products!$A$1:$A$49,0),MATCH(orders!K$1,products!$A$1:$G$1,0))</f>
        <v>2.5</v>
      </c>
      <c r="L839" s="5">
        <f>INDEX(products!$A$1:$G$49, MATCH(orders!$D839,products!$A$1:$A$49,0),MATCH(orders!L$1,products!$A$1:$G$1,0))</f>
        <v>33.464999999999996</v>
      </c>
      <c r="M839" s="5">
        <f t="shared" si="40"/>
        <v>100.39499999999998</v>
      </c>
      <c r="N839" t="str">
        <f t="shared" si="39"/>
        <v>Liberica</v>
      </c>
      <c r="O839" t="str">
        <f t="shared" si="41"/>
        <v>Medium</v>
      </c>
      <c r="P839" t="str">
        <f>_xlfn.XLOOKUP(Table1[[#This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 MATCH(orders!$D840,products!$A$1:$A$49,0),MATCH(orders!I$1,products!$A$1:$G$1,0))</f>
        <v>Ara</v>
      </c>
      <c r="J840" t="str">
        <f>INDEX(products!$A$1:$G$49, MATCH(orders!$D840,products!$A$1:$A$49,0),MATCH(orders!J$1,products!$A$1:$G$1,0))</f>
        <v>D</v>
      </c>
      <c r="K840" s="4">
        <f>INDEX(products!$A$1:$G$49, MATCH(orders!$D840,products!$A$1:$A$49,0),MATCH(orders!K$1,products!$A$1:$G$1,0))</f>
        <v>2.5</v>
      </c>
      <c r="L840" s="5">
        <f>INDEX(products!$A$1:$G$49, MATCH(orders!$D840,products!$A$1:$A$49,0),MATCH(orders!L$1,products!$A$1:$G$1,0))</f>
        <v>22.884999999999998</v>
      </c>
      <c r="M840" s="5">
        <f t="shared" si="40"/>
        <v>114.42499999999998</v>
      </c>
      <c r="N840" t="str">
        <f t="shared" si="39"/>
        <v>Arabica</v>
      </c>
      <c r="O840" t="str">
        <f t="shared" si="41"/>
        <v>Dark</v>
      </c>
      <c r="P840" t="str">
        <f>_xlfn.XLOOKUP(Table1[[#This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 MATCH(orders!$D841,products!$A$1:$A$49,0),MATCH(orders!I$1,products!$A$1:$G$1,0))</f>
        <v>Exc</v>
      </c>
      <c r="J841" t="str">
        <f>INDEX(products!$A$1:$G$49, MATCH(orders!$D841,products!$A$1:$A$49,0),MATCH(orders!J$1,products!$A$1:$G$1,0))</f>
        <v>M</v>
      </c>
      <c r="K841" s="4">
        <f>INDEX(products!$A$1:$G$49, MATCH(orders!$D841,products!$A$1:$A$49,0),MATCH(orders!K$1,products!$A$1:$G$1,0))</f>
        <v>0.5</v>
      </c>
      <c r="L841" s="5">
        <f>INDEX(products!$A$1:$G$49, MATCH(orders!$D841,products!$A$1:$A$49,0),MATCH(orders!L$1,products!$A$1:$G$1,0))</f>
        <v>8.25</v>
      </c>
      <c r="M841" s="5">
        <f t="shared" si="40"/>
        <v>41.25</v>
      </c>
      <c r="N841" t="str">
        <f t="shared" si="39"/>
        <v>Excelsa</v>
      </c>
      <c r="O841" t="str">
        <f t="shared" si="41"/>
        <v>Medium</v>
      </c>
      <c r="P841" t="str">
        <f>_xlfn.XLOOKUP(Table1[[#This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 MATCH(orders!$D842,products!$A$1:$A$49,0),MATCH(orders!I$1,products!$A$1:$G$1,0))</f>
        <v>Rob</v>
      </c>
      <c r="J842" t="str">
        <f>INDEX(products!$A$1:$G$49, MATCH(orders!$D842,products!$A$1:$A$49,0),MATCH(orders!J$1,products!$A$1:$G$1,0))</f>
        <v>L</v>
      </c>
      <c r="K842" s="4">
        <f>INDEX(products!$A$1:$G$49, MATCH(orders!$D842,products!$A$1:$A$49,0),MATCH(orders!K$1,products!$A$1:$G$1,0))</f>
        <v>0.5</v>
      </c>
      <c r="L842" s="5">
        <f>INDEX(products!$A$1:$G$49, MATCH(orders!$D842,products!$A$1:$A$49,0),MATCH(orders!L$1,products!$A$1:$G$1,0))</f>
        <v>7.169999999999999</v>
      </c>
      <c r="M842" s="5">
        <f t="shared" si="40"/>
        <v>28.679999999999996</v>
      </c>
      <c r="N842" t="str">
        <f t="shared" si="39"/>
        <v>Robusta</v>
      </c>
      <c r="O842" t="str">
        <f t="shared" si="41"/>
        <v>Light</v>
      </c>
      <c r="P842" t="str">
        <f>_xlfn.XLOOKUP(Table1[[#This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 MATCH(orders!$D843,products!$A$1:$A$49,0),MATCH(orders!I$1,products!$A$1:$G$1,0))</f>
        <v>Lib</v>
      </c>
      <c r="J843" t="str">
        <f>INDEX(products!$A$1:$G$49, MATCH(orders!$D843,products!$A$1:$A$49,0),MATCH(orders!J$1,products!$A$1:$G$1,0))</f>
        <v>M</v>
      </c>
      <c r="K843" s="4">
        <f>INDEX(products!$A$1:$G$49, MATCH(orders!$D843,products!$A$1:$A$49,0),MATCH(orders!K$1,products!$A$1:$G$1,0))</f>
        <v>0.2</v>
      </c>
      <c r="L843" s="5">
        <f>INDEX(products!$A$1:$G$49, MATCH(orders!$D843,products!$A$1:$A$49,0),MATCH(orders!L$1,products!$A$1:$G$1,0))</f>
        <v>4.3650000000000002</v>
      </c>
      <c r="M843" s="5">
        <f t="shared" si="40"/>
        <v>4.3650000000000002</v>
      </c>
      <c r="N843" t="str">
        <f t="shared" si="39"/>
        <v>Liberica</v>
      </c>
      <c r="O843" t="str">
        <f t="shared" si="41"/>
        <v>Medium</v>
      </c>
      <c r="P843" t="str">
        <f>_xlfn.XLOOKUP(Table1[[#This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 MATCH(orders!$D844,products!$A$1:$A$49,0),MATCH(orders!I$1,products!$A$1:$G$1,0))</f>
        <v>Exc</v>
      </c>
      <c r="J844" t="str">
        <f>INDEX(products!$A$1:$G$49, MATCH(orders!$D844,products!$A$1:$A$49,0),MATCH(orders!J$1,products!$A$1:$G$1,0))</f>
        <v>M</v>
      </c>
      <c r="K844" s="4">
        <f>INDEX(products!$A$1:$G$49, MATCH(orders!$D844,products!$A$1:$A$49,0),MATCH(orders!K$1,products!$A$1:$G$1,0))</f>
        <v>0.2</v>
      </c>
      <c r="L844" s="5">
        <f>INDEX(products!$A$1:$G$49, MATCH(orders!$D844,products!$A$1:$A$49,0),MATCH(orders!L$1,products!$A$1:$G$1,0))</f>
        <v>4.125</v>
      </c>
      <c r="M844" s="5">
        <f t="shared" si="40"/>
        <v>8.25</v>
      </c>
      <c r="N844" t="str">
        <f t="shared" si="39"/>
        <v>Excelsa</v>
      </c>
      <c r="O844" t="str">
        <f t="shared" si="41"/>
        <v>Medium</v>
      </c>
      <c r="P844" t="str">
        <f>_xlfn.XLOOKUP(Table1[[#This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 MATCH(orders!$D845,products!$A$1:$A$49,0),MATCH(orders!I$1,products!$A$1:$G$1,0))</f>
        <v>Exc</v>
      </c>
      <c r="J845" t="str">
        <f>INDEX(products!$A$1:$G$49, MATCH(orders!$D845,products!$A$1:$A$49,0),MATCH(orders!J$1,products!$A$1:$G$1,0))</f>
        <v>M</v>
      </c>
      <c r="K845" s="4">
        <f>INDEX(products!$A$1:$G$49, MATCH(orders!$D845,products!$A$1:$A$49,0),MATCH(orders!K$1,products!$A$1:$G$1,0))</f>
        <v>0.2</v>
      </c>
      <c r="L845" s="5">
        <f>INDEX(products!$A$1:$G$49, MATCH(orders!$D845,products!$A$1:$A$49,0),MATCH(orders!L$1,products!$A$1:$G$1,0))</f>
        <v>4.125</v>
      </c>
      <c r="M845" s="5">
        <f t="shared" si="40"/>
        <v>8.25</v>
      </c>
      <c r="N845" t="str">
        <f t="shared" si="39"/>
        <v>Excelsa</v>
      </c>
      <c r="O845" t="str">
        <f t="shared" si="41"/>
        <v>Medium</v>
      </c>
      <c r="P845" t="str">
        <f>_xlfn.XLOOKUP(Table1[[#This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 MATCH(orders!$D846,products!$A$1:$A$49,0),MATCH(orders!I$1,products!$A$1:$G$1,0))</f>
        <v>Ara</v>
      </c>
      <c r="J846" t="str">
        <f>INDEX(products!$A$1:$G$49, MATCH(orders!$D846,products!$A$1:$A$49,0),MATCH(orders!J$1,products!$A$1:$G$1,0))</f>
        <v>D</v>
      </c>
      <c r="K846" s="4">
        <f>INDEX(products!$A$1:$G$49, MATCH(orders!$D846,products!$A$1:$A$49,0),MATCH(orders!K$1,products!$A$1:$G$1,0))</f>
        <v>0.5</v>
      </c>
      <c r="L846" s="5">
        <f>INDEX(products!$A$1:$G$49, MATCH(orders!$D846,products!$A$1:$A$49,0),MATCH(orders!L$1,products!$A$1:$G$1,0))</f>
        <v>5.97</v>
      </c>
      <c r="M846" s="5">
        <f t="shared" si="40"/>
        <v>35.82</v>
      </c>
      <c r="N846" t="str">
        <f t="shared" si="39"/>
        <v>Arabica</v>
      </c>
      <c r="O846" t="str">
        <f t="shared" si="41"/>
        <v>Dark</v>
      </c>
      <c r="P846" t="str">
        <f>_xlfn.XLOOKUP(Table1[[#This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 MATCH(orders!$D847,products!$A$1:$A$49,0),MATCH(orders!I$1,products!$A$1:$G$1,0))</f>
        <v>Exc</v>
      </c>
      <c r="J847" t="str">
        <f>INDEX(products!$A$1:$G$49, MATCH(orders!$D847,products!$A$1:$A$49,0),MATCH(orders!J$1,products!$A$1:$G$1,0))</f>
        <v>D</v>
      </c>
      <c r="K847" s="4">
        <f>INDEX(products!$A$1:$G$49, MATCH(orders!$D847,products!$A$1:$A$49,0),MATCH(orders!K$1,products!$A$1:$G$1,0))</f>
        <v>2.5</v>
      </c>
      <c r="L847" s="5">
        <f>INDEX(products!$A$1:$G$49, MATCH(orders!$D847,products!$A$1:$A$49,0),MATCH(orders!L$1,products!$A$1:$G$1,0))</f>
        <v>27.945</v>
      </c>
      <c r="M847" s="5">
        <f t="shared" si="40"/>
        <v>167.67000000000002</v>
      </c>
      <c r="N847" t="str">
        <f t="shared" si="39"/>
        <v>Excelsa</v>
      </c>
      <c r="O847" t="str">
        <f t="shared" si="41"/>
        <v>Dark</v>
      </c>
      <c r="P847" t="str">
        <f>_xlfn.XLOOKUP(Table1[[#This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 MATCH(orders!$D848,products!$A$1:$A$49,0),MATCH(orders!I$1,products!$A$1:$G$1,0))</f>
        <v>Ara</v>
      </c>
      <c r="J848" t="str">
        <f>INDEX(products!$A$1:$G$49, MATCH(orders!$D848,products!$A$1:$A$49,0),MATCH(orders!J$1,products!$A$1:$G$1,0))</f>
        <v>M</v>
      </c>
      <c r="K848" s="4">
        <f>INDEX(products!$A$1:$G$49, MATCH(orders!$D848,products!$A$1:$A$49,0),MATCH(orders!K$1,products!$A$1:$G$1,0))</f>
        <v>2.5</v>
      </c>
      <c r="L848" s="5">
        <f>INDEX(products!$A$1:$G$49, MATCH(orders!$D848,products!$A$1:$A$49,0),MATCH(orders!L$1,products!$A$1:$G$1,0))</f>
        <v>25.874999999999996</v>
      </c>
      <c r="M848" s="5">
        <f t="shared" si="40"/>
        <v>51.749999999999993</v>
      </c>
      <c r="N848" t="str">
        <f t="shared" si="39"/>
        <v>Arabica</v>
      </c>
      <c r="O848" t="str">
        <f t="shared" si="41"/>
        <v>Medium</v>
      </c>
      <c r="P848" t="str">
        <f>_xlfn.XLOOKUP(Table1[[#This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 MATCH(orders!$D849,products!$A$1:$A$49,0),MATCH(orders!I$1,products!$A$1:$G$1,0))</f>
        <v>Ara</v>
      </c>
      <c r="J849" t="str">
        <f>INDEX(products!$A$1:$G$49, MATCH(orders!$D849,products!$A$1:$A$49,0),MATCH(orders!J$1,products!$A$1:$G$1,0))</f>
        <v>D</v>
      </c>
      <c r="K849" s="4">
        <f>INDEX(products!$A$1:$G$49, MATCH(orders!$D849,products!$A$1:$A$49,0),MATCH(orders!K$1,products!$A$1:$G$1,0))</f>
        <v>0.2</v>
      </c>
      <c r="L849" s="5">
        <f>INDEX(products!$A$1:$G$49, MATCH(orders!$D849,products!$A$1:$A$49,0),MATCH(orders!L$1,products!$A$1:$G$1,0))</f>
        <v>2.9849999999999999</v>
      </c>
      <c r="M849" s="5">
        <f t="shared" si="40"/>
        <v>8.9550000000000001</v>
      </c>
      <c r="N849" t="str">
        <f t="shared" si="39"/>
        <v>Arabica</v>
      </c>
      <c r="O849" t="str">
        <f t="shared" si="41"/>
        <v>Dark</v>
      </c>
      <c r="P849" t="str">
        <f>_xlfn.XLOOKUP(Table1[[#This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 MATCH(orders!$D850,products!$A$1:$A$49,0),MATCH(orders!I$1,products!$A$1:$G$1,0))</f>
        <v>Exc</v>
      </c>
      <c r="J850" t="str">
        <f>INDEX(products!$A$1:$G$49, MATCH(orders!$D850,products!$A$1:$A$49,0),MATCH(orders!J$1,products!$A$1:$G$1,0))</f>
        <v>L</v>
      </c>
      <c r="K850" s="4">
        <f>INDEX(products!$A$1:$G$49, MATCH(orders!$D850,products!$A$1:$A$49,0),MATCH(orders!K$1,products!$A$1:$G$1,0))</f>
        <v>0.5</v>
      </c>
      <c r="L850" s="5">
        <f>INDEX(products!$A$1:$G$49, MATCH(orders!$D850,products!$A$1:$A$49,0),MATCH(orders!L$1,products!$A$1:$G$1,0))</f>
        <v>8.91</v>
      </c>
      <c r="M850" s="5">
        <f t="shared" si="40"/>
        <v>53.46</v>
      </c>
      <c r="N850" t="str">
        <f t="shared" si="39"/>
        <v>Excelsa</v>
      </c>
      <c r="O850" t="str">
        <f t="shared" si="41"/>
        <v>Light</v>
      </c>
      <c r="P850" t="str">
        <f>_xlfn.XLOOKUP(Table1[[#This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 MATCH(orders!$D851,products!$A$1:$A$49,0),MATCH(orders!I$1,products!$A$1:$G$1,0))</f>
        <v>Ara</v>
      </c>
      <c r="J851" t="str">
        <f>INDEX(products!$A$1:$G$49, MATCH(orders!$D851,products!$A$1:$A$49,0),MATCH(orders!J$1,products!$A$1:$G$1,0))</f>
        <v>L</v>
      </c>
      <c r="K851" s="4">
        <f>INDEX(products!$A$1:$G$49, MATCH(orders!$D851,products!$A$1:$A$49,0),MATCH(orders!K$1,products!$A$1:$G$1,0))</f>
        <v>0.2</v>
      </c>
      <c r="L851" s="5">
        <f>INDEX(products!$A$1:$G$49, MATCH(orders!$D851,products!$A$1:$A$49,0),MATCH(orders!L$1,products!$A$1:$G$1,0))</f>
        <v>3.8849999999999998</v>
      </c>
      <c r="M851" s="5">
        <f t="shared" si="40"/>
        <v>23.31</v>
      </c>
      <c r="N851" t="str">
        <f t="shared" si="39"/>
        <v>Arabica</v>
      </c>
      <c r="O851" t="str">
        <f t="shared" si="41"/>
        <v>Light</v>
      </c>
      <c r="P851" t="str">
        <f>_xlfn.XLOOKUP(Table1[[#This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 MATCH(orders!$D852,products!$A$1:$A$49,0),MATCH(orders!I$1,products!$A$1:$G$1,0))</f>
        <v>Ara</v>
      </c>
      <c r="J852" t="str">
        <f>INDEX(products!$A$1:$G$49, MATCH(orders!$D852,products!$A$1:$A$49,0),MATCH(orders!J$1,products!$A$1:$G$1,0))</f>
        <v>M</v>
      </c>
      <c r="K852" s="4">
        <f>INDEX(products!$A$1:$G$49, MATCH(orders!$D852,products!$A$1:$A$49,0),MATCH(orders!K$1,products!$A$1:$G$1,0))</f>
        <v>0.2</v>
      </c>
      <c r="L852" s="5">
        <f>INDEX(products!$A$1:$G$49, MATCH(orders!$D852,products!$A$1:$A$49,0),MATCH(orders!L$1,products!$A$1:$G$1,0))</f>
        <v>3.375</v>
      </c>
      <c r="M852" s="5">
        <f t="shared" si="40"/>
        <v>6.75</v>
      </c>
      <c r="N852" t="str">
        <f t="shared" si="39"/>
        <v>Arabica</v>
      </c>
      <c r="O852" t="str">
        <f t="shared" si="41"/>
        <v>Medium</v>
      </c>
      <c r="P852" t="str">
        <f>_xlfn.XLOOKUP(Table1[[#This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 MATCH(orders!$D853,products!$A$1:$A$49,0),MATCH(orders!I$1,products!$A$1:$G$1,0))</f>
        <v>Lib</v>
      </c>
      <c r="J853" t="str">
        <f>INDEX(products!$A$1:$G$49, MATCH(orders!$D853,products!$A$1:$A$49,0),MATCH(orders!J$1,products!$A$1:$G$1,0))</f>
        <v>D</v>
      </c>
      <c r="K853" s="4">
        <f>INDEX(products!$A$1:$G$49, MATCH(orders!$D853,products!$A$1:$A$49,0),MATCH(orders!K$1,products!$A$1:$G$1,0))</f>
        <v>0.5</v>
      </c>
      <c r="L853" s="5">
        <f>INDEX(products!$A$1:$G$49, MATCH(orders!$D853,products!$A$1:$A$49,0),MATCH(orders!L$1,products!$A$1:$G$1,0))</f>
        <v>7.77</v>
      </c>
      <c r="M853" s="5">
        <f t="shared" si="40"/>
        <v>7.77</v>
      </c>
      <c r="N853" t="str">
        <f t="shared" si="39"/>
        <v>Liberica</v>
      </c>
      <c r="O853" t="str">
        <f t="shared" si="41"/>
        <v>Dark</v>
      </c>
      <c r="P853" t="str">
        <f>_xlfn.XLOOKUP(Table1[[#This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 MATCH(orders!$D854,products!$A$1:$A$49,0),MATCH(orders!I$1,products!$A$1:$G$1,0))</f>
        <v>Lib</v>
      </c>
      <c r="J854" t="str">
        <f>INDEX(products!$A$1:$G$49, MATCH(orders!$D854,products!$A$1:$A$49,0),MATCH(orders!J$1,products!$A$1:$G$1,0))</f>
        <v>D</v>
      </c>
      <c r="K854" s="4">
        <f>INDEX(products!$A$1:$G$49, MATCH(orders!$D854,products!$A$1:$A$49,0),MATCH(orders!K$1,products!$A$1:$G$1,0))</f>
        <v>2.5</v>
      </c>
      <c r="L854" s="5">
        <f>INDEX(products!$A$1:$G$49, MATCH(orders!$D854,products!$A$1:$A$49,0),MATCH(orders!L$1,products!$A$1:$G$1,0))</f>
        <v>29.784999999999997</v>
      </c>
      <c r="M854" s="5">
        <f t="shared" si="40"/>
        <v>119.13999999999999</v>
      </c>
      <c r="N854" t="str">
        <f t="shared" si="39"/>
        <v>Liberica</v>
      </c>
      <c r="O854" t="str">
        <f t="shared" si="41"/>
        <v>Dark</v>
      </c>
      <c r="P854" t="str">
        <f>_xlfn.XLOOKUP(Table1[[#This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 MATCH(orders!$D855,products!$A$1:$A$49,0),MATCH(orders!I$1,products!$A$1:$G$1,0))</f>
        <v>Ara</v>
      </c>
      <c r="J855" t="str">
        <f>INDEX(products!$A$1:$G$49, MATCH(orders!$D855,products!$A$1:$A$49,0),MATCH(orders!J$1,products!$A$1:$G$1,0))</f>
        <v>D</v>
      </c>
      <c r="K855" s="4">
        <f>INDEX(products!$A$1:$G$49, MATCH(orders!$D855,products!$A$1:$A$49,0),MATCH(orders!K$1,products!$A$1:$G$1,0))</f>
        <v>1</v>
      </c>
      <c r="L855" s="5">
        <f>INDEX(products!$A$1:$G$49, MATCH(orders!$D855,products!$A$1:$A$49,0),MATCH(orders!L$1,products!$A$1:$G$1,0))</f>
        <v>9.9499999999999993</v>
      </c>
      <c r="M855" s="5">
        <f t="shared" si="40"/>
        <v>19.899999999999999</v>
      </c>
      <c r="N855" t="str">
        <f t="shared" si="39"/>
        <v>Arabica</v>
      </c>
      <c r="O855" t="str">
        <f t="shared" si="41"/>
        <v>Dark</v>
      </c>
      <c r="P855" t="str">
        <f>_xlfn.XLOOKUP(Table1[[#This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 MATCH(orders!$D856,products!$A$1:$A$49,0),MATCH(orders!I$1,products!$A$1:$G$1,0))</f>
        <v>Rob</v>
      </c>
      <c r="J856" t="str">
        <f>INDEX(products!$A$1:$G$49, MATCH(orders!$D856,products!$A$1:$A$49,0),MATCH(orders!J$1,products!$A$1:$G$1,0))</f>
        <v>L</v>
      </c>
      <c r="K856" s="4">
        <f>INDEX(products!$A$1:$G$49, MATCH(orders!$D856,products!$A$1:$A$49,0),MATCH(orders!K$1,products!$A$1:$G$1,0))</f>
        <v>0.5</v>
      </c>
      <c r="L856" s="5">
        <f>INDEX(products!$A$1:$G$49, MATCH(orders!$D856,products!$A$1:$A$49,0),MATCH(orders!L$1,products!$A$1:$G$1,0))</f>
        <v>7.169999999999999</v>
      </c>
      <c r="M856" s="5">
        <f t="shared" si="40"/>
        <v>35.849999999999994</v>
      </c>
      <c r="N856" t="str">
        <f t="shared" si="39"/>
        <v>Robusta</v>
      </c>
      <c r="O856" t="str">
        <f t="shared" si="41"/>
        <v>Light</v>
      </c>
      <c r="P856" t="str">
        <f>_xlfn.XLOOKUP(Table1[[#This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 MATCH(orders!$D857,products!$A$1:$A$49,0),MATCH(orders!I$1,products!$A$1:$G$1,0))</f>
        <v>Lib</v>
      </c>
      <c r="J857" t="str">
        <f>INDEX(products!$A$1:$G$49, MATCH(orders!$D857,products!$A$1:$A$49,0),MATCH(orders!J$1,products!$A$1:$G$1,0))</f>
        <v>D</v>
      </c>
      <c r="K857" s="4">
        <f>INDEX(products!$A$1:$G$49, MATCH(orders!$D857,products!$A$1:$A$49,0),MATCH(orders!K$1,products!$A$1:$G$1,0))</f>
        <v>2.5</v>
      </c>
      <c r="L857" s="5">
        <f>INDEX(products!$A$1:$G$49, MATCH(orders!$D857,products!$A$1:$A$49,0),MATCH(orders!L$1,products!$A$1:$G$1,0))</f>
        <v>29.784999999999997</v>
      </c>
      <c r="M857" s="5">
        <f t="shared" si="40"/>
        <v>89.35499999999999</v>
      </c>
      <c r="N857" t="str">
        <f t="shared" si="39"/>
        <v>Liberica</v>
      </c>
      <c r="O857" t="str">
        <f t="shared" si="41"/>
        <v>Dark</v>
      </c>
      <c r="P857" t="str">
        <f>_xlfn.XLOOKUP(Table1[[#This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 MATCH(orders!$D858,products!$A$1:$A$49,0),MATCH(orders!I$1,products!$A$1:$G$1,0))</f>
        <v>Lib</v>
      </c>
      <c r="J858" t="str">
        <f>INDEX(products!$A$1:$G$49, MATCH(orders!$D858,products!$A$1:$A$49,0),MATCH(orders!J$1,products!$A$1:$G$1,0))</f>
        <v>M</v>
      </c>
      <c r="K858" s="4">
        <f>INDEX(products!$A$1:$G$49, MATCH(orders!$D858,products!$A$1:$A$49,0),MATCH(orders!K$1,products!$A$1:$G$1,0))</f>
        <v>0.2</v>
      </c>
      <c r="L858" s="5">
        <f>INDEX(products!$A$1:$G$49, MATCH(orders!$D858,products!$A$1:$A$49,0),MATCH(orders!L$1,products!$A$1:$G$1,0))</f>
        <v>4.3650000000000002</v>
      </c>
      <c r="M858" s="5">
        <f t="shared" si="40"/>
        <v>8.73</v>
      </c>
      <c r="N858" t="str">
        <f t="shared" si="39"/>
        <v>Liberica</v>
      </c>
      <c r="O858" t="str">
        <f t="shared" si="41"/>
        <v>Medium</v>
      </c>
      <c r="P858" t="str">
        <f>_xlfn.XLOOKUP(Table1[[#This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 MATCH(orders!$D859,products!$A$1:$A$49,0),MATCH(orders!I$1,products!$A$1:$G$1,0))</f>
        <v>Rob</v>
      </c>
      <c r="J859" t="str">
        <f>INDEX(products!$A$1:$G$49, MATCH(orders!$D859,products!$A$1:$A$49,0),MATCH(orders!J$1,products!$A$1:$G$1,0))</f>
        <v>L</v>
      </c>
      <c r="K859" s="4">
        <f>INDEX(products!$A$1:$G$49, MATCH(orders!$D859,products!$A$1:$A$49,0),MATCH(orders!K$1,products!$A$1:$G$1,0))</f>
        <v>2.5</v>
      </c>
      <c r="L859" s="5">
        <f>INDEX(products!$A$1:$G$49, MATCH(orders!$D859,products!$A$1:$A$49,0),MATCH(orders!L$1,products!$A$1:$G$1,0))</f>
        <v>27.484999999999996</v>
      </c>
      <c r="M859" s="5">
        <f t="shared" si="40"/>
        <v>137.42499999999998</v>
      </c>
      <c r="N859" t="str">
        <f t="shared" si="39"/>
        <v>Robusta</v>
      </c>
      <c r="O859" t="str">
        <f t="shared" si="41"/>
        <v>Light</v>
      </c>
      <c r="P859" t="str">
        <f>_xlfn.XLOOKUP(Table1[[#This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 MATCH(orders!$D860,products!$A$1:$A$49,0),MATCH(orders!I$1,products!$A$1:$G$1,0))</f>
        <v>Lib</v>
      </c>
      <c r="J860" t="str">
        <f>INDEX(products!$A$1:$G$49, MATCH(orders!$D860,products!$A$1:$A$49,0),MATCH(orders!J$1,products!$A$1:$G$1,0))</f>
        <v>M</v>
      </c>
      <c r="K860" s="4">
        <f>INDEX(products!$A$1:$G$49, MATCH(orders!$D860,products!$A$1:$A$49,0),MATCH(orders!K$1,products!$A$1:$G$1,0))</f>
        <v>0.5</v>
      </c>
      <c r="L860" s="5">
        <f>INDEX(products!$A$1:$G$49, MATCH(orders!$D860,products!$A$1:$A$49,0),MATCH(orders!L$1,products!$A$1:$G$1,0))</f>
        <v>8.73</v>
      </c>
      <c r="M860" s="5">
        <f t="shared" si="40"/>
        <v>34.92</v>
      </c>
      <c r="N860" t="str">
        <f t="shared" si="39"/>
        <v>Liberica</v>
      </c>
      <c r="O860" t="str">
        <f t="shared" si="41"/>
        <v>Medium</v>
      </c>
      <c r="P860" t="str">
        <f>_xlfn.XLOOKUP(Table1[[#This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 MATCH(orders!$D861,products!$A$1:$A$49,0),MATCH(orders!I$1,products!$A$1:$G$1,0))</f>
        <v>Ara</v>
      </c>
      <c r="J861" t="str">
        <f>INDEX(products!$A$1:$G$49, MATCH(orders!$D861,products!$A$1:$A$49,0),MATCH(orders!J$1,products!$A$1:$G$1,0))</f>
        <v>L</v>
      </c>
      <c r="K861" s="4">
        <f>INDEX(products!$A$1:$G$49, MATCH(orders!$D861,products!$A$1:$A$49,0),MATCH(orders!K$1,products!$A$1:$G$1,0))</f>
        <v>2.5</v>
      </c>
      <c r="L861" s="5">
        <f>INDEX(products!$A$1:$G$49, MATCH(orders!$D861,products!$A$1:$A$49,0),MATCH(orders!L$1,products!$A$1:$G$1,0))</f>
        <v>29.784999999999997</v>
      </c>
      <c r="M861" s="5">
        <f t="shared" si="40"/>
        <v>178.70999999999998</v>
      </c>
      <c r="N861" t="str">
        <f t="shared" si="39"/>
        <v>Arabica</v>
      </c>
      <c r="O861" t="str">
        <f t="shared" si="41"/>
        <v>Light</v>
      </c>
      <c r="P861" t="str">
        <f>_xlfn.XLOOKUP(Table1[[#This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 MATCH(orders!$D862,products!$A$1:$A$49,0),MATCH(orders!I$1,products!$A$1:$G$1,0))</f>
        <v>Ara</v>
      </c>
      <c r="J862" t="str">
        <f>INDEX(products!$A$1:$G$49, MATCH(orders!$D862,products!$A$1:$A$49,0),MATCH(orders!J$1,products!$A$1:$G$1,0))</f>
        <v>M</v>
      </c>
      <c r="K862" s="4">
        <f>INDEX(products!$A$1:$G$49, MATCH(orders!$D862,products!$A$1:$A$49,0),MATCH(orders!K$1,products!$A$1:$G$1,0))</f>
        <v>2.5</v>
      </c>
      <c r="L862" s="5">
        <f>INDEX(products!$A$1:$G$49, MATCH(orders!$D862,products!$A$1:$A$49,0),MATCH(orders!L$1,products!$A$1:$G$1,0))</f>
        <v>25.874999999999996</v>
      </c>
      <c r="M862" s="5">
        <f t="shared" si="40"/>
        <v>25.874999999999996</v>
      </c>
      <c r="N862" t="str">
        <f t="shared" si="39"/>
        <v>Arabica</v>
      </c>
      <c r="O862" t="str">
        <f t="shared" si="41"/>
        <v>Medium</v>
      </c>
      <c r="P862" t="str">
        <f>_xlfn.XLOOKUP(Table1[[#This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 MATCH(orders!$D863,products!$A$1:$A$49,0),MATCH(orders!I$1,products!$A$1:$G$1,0))</f>
        <v>Lib</v>
      </c>
      <c r="J863" t="str">
        <f>INDEX(products!$A$1:$G$49, MATCH(orders!$D863,products!$A$1:$A$49,0),MATCH(orders!J$1,products!$A$1:$G$1,0))</f>
        <v>D</v>
      </c>
      <c r="K863" s="4">
        <f>INDEX(products!$A$1:$G$49, MATCH(orders!$D863,products!$A$1:$A$49,0),MATCH(orders!K$1,products!$A$1:$G$1,0))</f>
        <v>1</v>
      </c>
      <c r="L863" s="5">
        <f>INDEX(products!$A$1:$G$49, MATCH(orders!$D863,products!$A$1:$A$49,0),MATCH(orders!L$1,products!$A$1:$G$1,0))</f>
        <v>12.95</v>
      </c>
      <c r="M863" s="5">
        <f t="shared" si="40"/>
        <v>77.699999999999989</v>
      </c>
      <c r="N863" t="str">
        <f t="shared" si="39"/>
        <v>Liberica</v>
      </c>
      <c r="O863" t="str">
        <f t="shared" si="41"/>
        <v>Dark</v>
      </c>
      <c r="P863" t="str">
        <f>_xlfn.XLOOKUP(Table1[[#This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 MATCH(orders!$D864,products!$A$1:$A$49,0),MATCH(orders!I$1,products!$A$1:$G$1,0))</f>
        <v>Rob</v>
      </c>
      <c r="J864" t="str">
        <f>INDEX(products!$A$1:$G$49, MATCH(orders!$D864,products!$A$1:$A$49,0),MATCH(orders!J$1,products!$A$1:$G$1,0))</f>
        <v>M</v>
      </c>
      <c r="K864" s="4">
        <f>INDEX(products!$A$1:$G$49, MATCH(orders!$D864,products!$A$1:$A$49,0),MATCH(orders!K$1,products!$A$1:$G$1,0))</f>
        <v>1</v>
      </c>
      <c r="L864" s="5">
        <f>INDEX(products!$A$1:$G$49, MATCH(orders!$D864,products!$A$1:$A$49,0),MATCH(orders!L$1,products!$A$1:$G$1,0))</f>
        <v>9.9499999999999993</v>
      </c>
      <c r="M864" s="5">
        <f t="shared" si="40"/>
        <v>9.9499999999999993</v>
      </c>
      <c r="N864" t="str">
        <f t="shared" si="39"/>
        <v>Robusta</v>
      </c>
      <c r="O864" t="str">
        <f t="shared" si="41"/>
        <v>Medium</v>
      </c>
      <c r="P864" t="str">
        <f>_xlfn.XLOOKUP(Table1[[#This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 MATCH(orders!$D865,products!$A$1:$A$49,0),MATCH(orders!I$1,products!$A$1:$G$1,0))</f>
        <v>Lib</v>
      </c>
      <c r="J865" t="str">
        <f>INDEX(products!$A$1:$G$49, MATCH(orders!$D865,products!$A$1:$A$49,0),MATCH(orders!J$1,products!$A$1:$G$1,0))</f>
        <v>M</v>
      </c>
      <c r="K865" s="4">
        <f>INDEX(products!$A$1:$G$49, MATCH(orders!$D865,products!$A$1:$A$49,0),MATCH(orders!K$1,products!$A$1:$G$1,0))</f>
        <v>1</v>
      </c>
      <c r="L865" s="5">
        <f>INDEX(products!$A$1:$G$49, MATCH(orders!$D865,products!$A$1:$A$49,0),MATCH(orders!L$1,products!$A$1:$G$1,0))</f>
        <v>14.55</v>
      </c>
      <c r="M865" s="5">
        <f t="shared" si="40"/>
        <v>29.1</v>
      </c>
      <c r="N865" t="str">
        <f t="shared" si="39"/>
        <v>Liberica</v>
      </c>
      <c r="O865" t="str">
        <f t="shared" si="41"/>
        <v>Medium</v>
      </c>
      <c r="P865" t="str">
        <f>_xlfn.XLOOKUP(Table1[[#This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 MATCH(orders!$D866,products!$A$1:$A$49,0),MATCH(orders!I$1,products!$A$1:$G$1,0))</f>
        <v>Rob</v>
      </c>
      <c r="J866" t="str">
        <f>INDEX(products!$A$1:$G$49, MATCH(orders!$D866,products!$A$1:$A$49,0),MATCH(orders!J$1,products!$A$1:$G$1,0))</f>
        <v>L</v>
      </c>
      <c r="K866" s="4">
        <f>INDEX(products!$A$1:$G$49, MATCH(orders!$D866,products!$A$1:$A$49,0),MATCH(orders!K$1,products!$A$1:$G$1,0))</f>
        <v>0.2</v>
      </c>
      <c r="L866" s="5">
        <f>INDEX(products!$A$1:$G$49, MATCH(orders!$D866,products!$A$1:$A$49,0),MATCH(orders!L$1,products!$A$1:$G$1,0))</f>
        <v>3.5849999999999995</v>
      </c>
      <c r="M866" s="5">
        <f t="shared" si="40"/>
        <v>21.509999999999998</v>
      </c>
      <c r="N866" t="str">
        <f t="shared" si="39"/>
        <v>Robusta</v>
      </c>
      <c r="O866" t="str">
        <f t="shared" si="41"/>
        <v>Light</v>
      </c>
      <c r="P866" t="str">
        <f>_xlfn.XLOOKUP(Table1[[#This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 MATCH(orders!$D867,products!$A$1:$A$49,0),MATCH(orders!I$1,products!$A$1:$G$1,0))</f>
        <v>Ara</v>
      </c>
      <c r="J867" t="str">
        <f>INDEX(products!$A$1:$G$49, MATCH(orders!$D867,products!$A$1:$A$49,0),MATCH(orders!J$1,products!$A$1:$G$1,0))</f>
        <v>M</v>
      </c>
      <c r="K867" s="4">
        <f>INDEX(products!$A$1:$G$49, MATCH(orders!$D867,products!$A$1:$A$49,0),MATCH(orders!K$1,products!$A$1:$G$1,0))</f>
        <v>0.5</v>
      </c>
      <c r="L867" s="5">
        <f>INDEX(products!$A$1:$G$49, MATCH(orders!$D867,products!$A$1:$A$49,0),MATCH(orders!L$1,products!$A$1:$G$1,0))</f>
        <v>6.75</v>
      </c>
      <c r="M867" s="5">
        <f t="shared" si="40"/>
        <v>6.75</v>
      </c>
      <c r="N867" t="str">
        <f t="shared" si="39"/>
        <v>Arabica</v>
      </c>
      <c r="O867" t="str">
        <f t="shared" si="41"/>
        <v>Medium</v>
      </c>
      <c r="P867" t="str">
        <f>_xlfn.XLOOKUP(Table1[[#This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 MATCH(orders!$D868,products!$A$1:$A$49,0),MATCH(orders!I$1,products!$A$1:$G$1,0))</f>
        <v>Ara</v>
      </c>
      <c r="J868" t="str">
        <f>INDEX(products!$A$1:$G$49, MATCH(orders!$D868,products!$A$1:$A$49,0),MATCH(orders!J$1,products!$A$1:$G$1,0))</f>
        <v>D</v>
      </c>
      <c r="K868" s="4">
        <f>INDEX(products!$A$1:$G$49, MATCH(orders!$D868,products!$A$1:$A$49,0),MATCH(orders!K$1,products!$A$1:$G$1,0))</f>
        <v>0.5</v>
      </c>
      <c r="L868" s="5">
        <f>INDEX(products!$A$1:$G$49, MATCH(orders!$D868,products!$A$1:$A$49,0),MATCH(orders!L$1,products!$A$1:$G$1,0))</f>
        <v>5.97</v>
      </c>
      <c r="M868" s="5">
        <f t="shared" si="40"/>
        <v>17.91</v>
      </c>
      <c r="N868" t="str">
        <f t="shared" si="39"/>
        <v>Arabica</v>
      </c>
      <c r="O868" t="str">
        <f t="shared" si="41"/>
        <v>Dark</v>
      </c>
      <c r="P868" t="str">
        <f>_xlfn.XLOOKUP(Table1[[#This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 MATCH(orders!$D869,products!$A$1:$A$49,0),MATCH(orders!I$1,products!$A$1:$G$1,0))</f>
        <v>Ara</v>
      </c>
      <c r="J869" t="str">
        <f>INDEX(products!$A$1:$G$49, MATCH(orders!$D869,products!$A$1:$A$49,0),MATCH(orders!J$1,products!$A$1:$G$1,0))</f>
        <v>L</v>
      </c>
      <c r="K869" s="4">
        <f>INDEX(products!$A$1:$G$49, MATCH(orders!$D869,products!$A$1:$A$49,0),MATCH(orders!K$1,products!$A$1:$G$1,0))</f>
        <v>2.5</v>
      </c>
      <c r="L869" s="5">
        <f>INDEX(products!$A$1:$G$49, MATCH(orders!$D869,products!$A$1:$A$49,0),MATCH(orders!L$1,products!$A$1:$G$1,0))</f>
        <v>29.784999999999997</v>
      </c>
      <c r="M869" s="5">
        <f t="shared" si="40"/>
        <v>29.784999999999997</v>
      </c>
      <c r="N869" t="str">
        <f t="shared" si="39"/>
        <v>Arabica</v>
      </c>
      <c r="O869" t="str">
        <f t="shared" si="41"/>
        <v>Light</v>
      </c>
      <c r="P869" t="str">
        <f>_xlfn.XLOOKUP(Table1[[#This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 MATCH(orders!$D870,products!$A$1:$A$49,0),MATCH(orders!I$1,products!$A$1:$G$1,0))</f>
        <v>Exc</v>
      </c>
      <c r="J870" t="str">
        <f>INDEX(products!$A$1:$G$49, MATCH(orders!$D870,products!$A$1:$A$49,0),MATCH(orders!J$1,products!$A$1:$G$1,0))</f>
        <v>M</v>
      </c>
      <c r="K870" s="4">
        <f>INDEX(products!$A$1:$G$49, MATCH(orders!$D870,products!$A$1:$A$49,0),MATCH(orders!K$1,products!$A$1:$G$1,0))</f>
        <v>0.5</v>
      </c>
      <c r="L870" s="5">
        <f>INDEX(products!$A$1:$G$49, MATCH(orders!$D870,products!$A$1:$A$49,0),MATCH(orders!L$1,products!$A$1:$G$1,0))</f>
        <v>8.25</v>
      </c>
      <c r="M870" s="5">
        <f t="shared" si="40"/>
        <v>41.25</v>
      </c>
      <c r="N870" t="str">
        <f t="shared" si="39"/>
        <v>Excelsa</v>
      </c>
      <c r="O870" t="str">
        <f t="shared" si="41"/>
        <v>Medium</v>
      </c>
      <c r="P870" t="str">
        <f>_xlfn.XLOOKUP(Table1[[#This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 MATCH(orders!$D871,products!$A$1:$A$49,0),MATCH(orders!I$1,products!$A$1:$G$1,0))</f>
        <v>Rob</v>
      </c>
      <c r="J871" t="str">
        <f>INDEX(products!$A$1:$G$49, MATCH(orders!$D871,products!$A$1:$A$49,0),MATCH(orders!J$1,products!$A$1:$G$1,0))</f>
        <v>M</v>
      </c>
      <c r="K871" s="4">
        <f>INDEX(products!$A$1:$G$49, MATCH(orders!$D871,products!$A$1:$A$49,0),MATCH(orders!K$1,products!$A$1:$G$1,0))</f>
        <v>0.5</v>
      </c>
      <c r="L871" s="5">
        <f>INDEX(products!$A$1:$G$49, MATCH(orders!$D871,products!$A$1:$A$49,0),MATCH(orders!L$1,products!$A$1:$G$1,0))</f>
        <v>5.97</v>
      </c>
      <c r="M871" s="5">
        <f t="shared" si="40"/>
        <v>17.91</v>
      </c>
      <c r="N871" t="str">
        <f t="shared" si="39"/>
        <v>Robusta</v>
      </c>
      <c r="O871" t="str">
        <f t="shared" si="41"/>
        <v>Medium</v>
      </c>
      <c r="P871" t="str">
        <f>_xlfn.XLOOKUP(Table1[[#This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 MATCH(orders!$D872,products!$A$1:$A$49,0),MATCH(orders!I$1,products!$A$1:$G$1,0))</f>
        <v>Exc</v>
      </c>
      <c r="J872" t="str">
        <f>INDEX(products!$A$1:$G$49, MATCH(orders!$D872,products!$A$1:$A$49,0),MATCH(orders!J$1,products!$A$1:$G$1,0))</f>
        <v>D</v>
      </c>
      <c r="K872" s="4">
        <f>INDEX(products!$A$1:$G$49, MATCH(orders!$D872,products!$A$1:$A$49,0),MATCH(orders!K$1,products!$A$1:$G$1,0))</f>
        <v>0.5</v>
      </c>
      <c r="L872" s="5">
        <f>INDEX(products!$A$1:$G$49, MATCH(orders!$D872,products!$A$1:$A$49,0),MATCH(orders!L$1,products!$A$1:$G$1,0))</f>
        <v>7.29</v>
      </c>
      <c r="M872" s="5">
        <f t="shared" si="40"/>
        <v>7.29</v>
      </c>
      <c r="N872" t="str">
        <f t="shared" si="39"/>
        <v>Excelsa</v>
      </c>
      <c r="O872" t="str">
        <f t="shared" si="41"/>
        <v>Dark</v>
      </c>
      <c r="P872" t="str">
        <f>_xlfn.XLOOKUP(Table1[[#This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 MATCH(orders!$D873,products!$A$1:$A$49,0),MATCH(orders!I$1,products!$A$1:$G$1,0))</f>
        <v>Exc</v>
      </c>
      <c r="J873" t="str">
        <f>INDEX(products!$A$1:$G$49, MATCH(orders!$D873,products!$A$1:$A$49,0),MATCH(orders!J$1,products!$A$1:$G$1,0))</f>
        <v>L</v>
      </c>
      <c r="K873" s="4">
        <f>INDEX(products!$A$1:$G$49, MATCH(orders!$D873,products!$A$1:$A$49,0),MATCH(orders!K$1,products!$A$1:$G$1,0))</f>
        <v>1</v>
      </c>
      <c r="L873" s="5">
        <f>INDEX(products!$A$1:$G$49, MATCH(orders!$D873,products!$A$1:$A$49,0),MATCH(orders!L$1,products!$A$1:$G$1,0))</f>
        <v>14.85</v>
      </c>
      <c r="M873" s="5">
        <f t="shared" si="40"/>
        <v>29.7</v>
      </c>
      <c r="N873" t="str">
        <f t="shared" si="39"/>
        <v>Excelsa</v>
      </c>
      <c r="O873" t="str">
        <f t="shared" si="41"/>
        <v>Light</v>
      </c>
      <c r="P873" t="str">
        <f>_xlfn.XLOOKUP(Table1[[#This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 MATCH(orders!$D874,products!$A$1:$A$49,0),MATCH(orders!I$1,products!$A$1:$G$1,0))</f>
        <v>Ara</v>
      </c>
      <c r="J874" t="str">
        <f>INDEX(products!$A$1:$G$49, MATCH(orders!$D874,products!$A$1:$A$49,0),MATCH(orders!J$1,products!$A$1:$G$1,0))</f>
        <v>M</v>
      </c>
      <c r="K874" s="4">
        <f>INDEX(products!$A$1:$G$49, MATCH(orders!$D874,products!$A$1:$A$49,0),MATCH(orders!K$1,products!$A$1:$G$1,0))</f>
        <v>1</v>
      </c>
      <c r="L874" s="5">
        <f>INDEX(products!$A$1:$G$49, MATCH(orders!$D874,products!$A$1:$A$49,0),MATCH(orders!L$1,products!$A$1:$G$1,0))</f>
        <v>11.25</v>
      </c>
      <c r="M874" s="5">
        <f t="shared" si="40"/>
        <v>22.5</v>
      </c>
      <c r="N874" t="str">
        <f t="shared" si="39"/>
        <v>Arabica</v>
      </c>
      <c r="O874" t="str">
        <f t="shared" si="41"/>
        <v>Medium</v>
      </c>
      <c r="P874" t="str">
        <f>_xlfn.XLOOKUP(Table1[[#This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 MATCH(orders!$D875,products!$A$1:$A$49,0),MATCH(orders!I$1,products!$A$1:$G$1,0))</f>
        <v>Rob</v>
      </c>
      <c r="J875" t="str">
        <f>INDEX(products!$A$1:$G$49, MATCH(orders!$D875,products!$A$1:$A$49,0),MATCH(orders!J$1,products!$A$1:$G$1,0))</f>
        <v>M</v>
      </c>
      <c r="K875" s="4">
        <f>INDEX(products!$A$1:$G$49, MATCH(orders!$D875,products!$A$1:$A$49,0),MATCH(orders!K$1,products!$A$1:$G$1,0))</f>
        <v>0.2</v>
      </c>
      <c r="L875" s="5">
        <f>INDEX(products!$A$1:$G$49, MATCH(orders!$D875,products!$A$1:$A$49,0),MATCH(orders!L$1,products!$A$1:$G$1,0))</f>
        <v>2.9849999999999999</v>
      </c>
      <c r="M875" s="5">
        <f t="shared" si="40"/>
        <v>11.94</v>
      </c>
      <c r="N875" t="str">
        <f t="shared" si="39"/>
        <v>Robusta</v>
      </c>
      <c r="O875" t="str">
        <f t="shared" si="41"/>
        <v>Medium</v>
      </c>
      <c r="P875" t="str">
        <f>_xlfn.XLOOKUP(Table1[[#This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 MATCH(orders!$D876,products!$A$1:$A$49,0),MATCH(orders!I$1,products!$A$1:$G$1,0))</f>
        <v>Ara</v>
      </c>
      <c r="J876" t="str">
        <f>INDEX(products!$A$1:$G$49, MATCH(orders!$D876,products!$A$1:$A$49,0),MATCH(orders!J$1,products!$A$1:$G$1,0))</f>
        <v>L</v>
      </c>
      <c r="K876" s="4">
        <f>INDEX(products!$A$1:$G$49, MATCH(orders!$D876,products!$A$1:$A$49,0),MATCH(orders!K$1,products!$A$1:$G$1,0))</f>
        <v>1</v>
      </c>
      <c r="L876" s="5">
        <f>INDEX(products!$A$1:$G$49, MATCH(orders!$D876,products!$A$1:$A$49,0),MATCH(orders!L$1,products!$A$1:$G$1,0))</f>
        <v>12.95</v>
      </c>
      <c r="M876" s="5">
        <f t="shared" si="40"/>
        <v>25.9</v>
      </c>
      <c r="N876" t="str">
        <f t="shared" si="39"/>
        <v>Arabica</v>
      </c>
      <c r="O876" t="str">
        <f t="shared" si="41"/>
        <v>Light</v>
      </c>
      <c r="P876" t="str">
        <f>_xlfn.XLOOKUP(Table1[[#This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 MATCH(orders!$D877,products!$A$1:$A$49,0),MATCH(orders!I$1,products!$A$1:$G$1,0))</f>
        <v>Lib</v>
      </c>
      <c r="J877" t="str">
        <f>INDEX(products!$A$1:$G$49, MATCH(orders!$D877,products!$A$1:$A$49,0),MATCH(orders!J$1,products!$A$1:$G$1,0))</f>
        <v>M</v>
      </c>
      <c r="K877" s="4">
        <f>INDEX(products!$A$1:$G$49, MATCH(orders!$D877,products!$A$1:$A$49,0),MATCH(orders!K$1,products!$A$1:$G$1,0))</f>
        <v>0.5</v>
      </c>
      <c r="L877" s="5">
        <f>INDEX(products!$A$1:$G$49, MATCH(orders!$D877,products!$A$1:$A$49,0),MATCH(orders!L$1,products!$A$1:$G$1,0))</f>
        <v>8.73</v>
      </c>
      <c r="M877" s="5">
        <f t="shared" si="40"/>
        <v>43.650000000000006</v>
      </c>
      <c r="N877" t="str">
        <f t="shared" si="39"/>
        <v>Liberica</v>
      </c>
      <c r="O877" t="str">
        <f t="shared" si="41"/>
        <v>Medium</v>
      </c>
      <c r="P877" t="str">
        <f>_xlfn.XLOOKUP(Table1[[#This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 MATCH(orders!$D878,products!$A$1:$A$49,0),MATCH(orders!I$1,products!$A$1:$G$1,0))</f>
        <v>Ara</v>
      </c>
      <c r="J878" t="str">
        <f>INDEX(products!$A$1:$G$49, MATCH(orders!$D878,products!$A$1:$A$49,0),MATCH(orders!J$1,products!$A$1:$G$1,0))</f>
        <v>L</v>
      </c>
      <c r="K878" s="4">
        <f>INDEX(products!$A$1:$G$49, MATCH(orders!$D878,products!$A$1:$A$49,0),MATCH(orders!K$1,products!$A$1:$G$1,0))</f>
        <v>0.5</v>
      </c>
      <c r="L878" s="5">
        <f>INDEX(products!$A$1:$G$49, MATCH(orders!$D878,products!$A$1:$A$49,0),MATCH(orders!L$1,products!$A$1:$G$1,0))</f>
        <v>7.77</v>
      </c>
      <c r="M878" s="5">
        <f t="shared" si="40"/>
        <v>46.62</v>
      </c>
      <c r="N878" t="str">
        <f t="shared" si="39"/>
        <v>Arabica</v>
      </c>
      <c r="O878" t="str">
        <f t="shared" si="41"/>
        <v>Light</v>
      </c>
      <c r="P878" t="str">
        <f>_xlfn.XLOOKUP(Table1[[#This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 MATCH(orders!$D879,products!$A$1:$A$49,0),MATCH(orders!I$1,products!$A$1:$G$1,0))</f>
        <v>Lib</v>
      </c>
      <c r="J879" t="str">
        <f>INDEX(products!$A$1:$G$49, MATCH(orders!$D879,products!$A$1:$A$49,0),MATCH(orders!J$1,products!$A$1:$G$1,0))</f>
        <v>L</v>
      </c>
      <c r="K879" s="4">
        <f>INDEX(products!$A$1:$G$49, MATCH(orders!$D879,products!$A$1:$A$49,0),MATCH(orders!K$1,products!$A$1:$G$1,0))</f>
        <v>0.5</v>
      </c>
      <c r="L879" s="5">
        <f>INDEX(products!$A$1:$G$49, MATCH(orders!$D879,products!$A$1:$A$49,0),MATCH(orders!L$1,products!$A$1:$G$1,0))</f>
        <v>9.51</v>
      </c>
      <c r="M879" s="5">
        <f t="shared" si="40"/>
        <v>28.53</v>
      </c>
      <c r="N879" t="str">
        <f t="shared" si="39"/>
        <v>Liberica</v>
      </c>
      <c r="O879" t="str">
        <f t="shared" si="41"/>
        <v>Light</v>
      </c>
      <c r="P879" t="str">
        <f>_xlfn.XLOOKUP(Table1[[#This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 MATCH(orders!$D880,products!$A$1:$A$49,0),MATCH(orders!I$1,products!$A$1:$G$1,0))</f>
        <v>Rob</v>
      </c>
      <c r="J880" t="str">
        <f>INDEX(products!$A$1:$G$49, MATCH(orders!$D880,products!$A$1:$A$49,0),MATCH(orders!J$1,products!$A$1:$G$1,0))</f>
        <v>L</v>
      </c>
      <c r="K880" s="4">
        <f>INDEX(products!$A$1:$G$49, MATCH(orders!$D880,products!$A$1:$A$49,0),MATCH(orders!K$1,products!$A$1:$G$1,0))</f>
        <v>2.5</v>
      </c>
      <c r="L880" s="5">
        <f>INDEX(products!$A$1:$G$49, MATCH(orders!$D880,products!$A$1:$A$49,0),MATCH(orders!L$1,products!$A$1:$G$1,0))</f>
        <v>27.484999999999996</v>
      </c>
      <c r="M880" s="5">
        <f t="shared" si="40"/>
        <v>27.484999999999996</v>
      </c>
      <c r="N880" t="str">
        <f t="shared" si="39"/>
        <v>Robusta</v>
      </c>
      <c r="O880" t="str">
        <f t="shared" si="41"/>
        <v>Light</v>
      </c>
      <c r="P880" t="str">
        <f>_xlfn.XLOOKUP(Table1[[#This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 MATCH(orders!$D881,products!$A$1:$A$49,0),MATCH(orders!I$1,products!$A$1:$G$1,0))</f>
        <v>Exc</v>
      </c>
      <c r="J881" t="str">
        <f>INDEX(products!$A$1:$G$49, MATCH(orders!$D881,products!$A$1:$A$49,0),MATCH(orders!J$1,products!$A$1:$G$1,0))</f>
        <v>D</v>
      </c>
      <c r="K881" s="4">
        <f>INDEX(products!$A$1:$G$49, MATCH(orders!$D881,products!$A$1:$A$49,0),MATCH(orders!K$1,products!$A$1:$G$1,0))</f>
        <v>0.2</v>
      </c>
      <c r="L881" s="5">
        <f>INDEX(products!$A$1:$G$49, MATCH(orders!$D881,products!$A$1:$A$49,0),MATCH(orders!L$1,products!$A$1:$G$1,0))</f>
        <v>3.645</v>
      </c>
      <c r="M881" s="5">
        <f t="shared" si="40"/>
        <v>10.935</v>
      </c>
      <c r="N881" t="str">
        <f t="shared" si="39"/>
        <v>Excelsa</v>
      </c>
      <c r="O881" t="str">
        <f t="shared" si="41"/>
        <v>Dark</v>
      </c>
      <c r="P881" t="str">
        <f>_xlfn.XLOOKUP(Table1[[#This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 MATCH(orders!$D882,products!$A$1:$A$49,0),MATCH(orders!I$1,products!$A$1:$G$1,0))</f>
        <v>Rob</v>
      </c>
      <c r="J882" t="str">
        <f>INDEX(products!$A$1:$G$49, MATCH(orders!$D882,products!$A$1:$A$49,0),MATCH(orders!J$1,products!$A$1:$G$1,0))</f>
        <v>L</v>
      </c>
      <c r="K882" s="4">
        <f>INDEX(products!$A$1:$G$49, MATCH(orders!$D882,products!$A$1:$A$49,0),MATCH(orders!K$1,products!$A$1:$G$1,0))</f>
        <v>0.2</v>
      </c>
      <c r="L882" s="5">
        <f>INDEX(products!$A$1:$G$49, MATCH(orders!$D882,products!$A$1:$A$49,0),MATCH(orders!L$1,products!$A$1:$G$1,0))</f>
        <v>3.5849999999999995</v>
      </c>
      <c r="M882" s="5">
        <f t="shared" si="40"/>
        <v>7.169999999999999</v>
      </c>
      <c r="N882" t="str">
        <f t="shared" si="39"/>
        <v>Robusta</v>
      </c>
      <c r="O882" t="str">
        <f t="shared" si="41"/>
        <v>Light</v>
      </c>
      <c r="P882" t="str">
        <f>_xlfn.XLOOKUP(Table1[[#This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 MATCH(orders!$D883,products!$A$1:$A$49,0),MATCH(orders!I$1,products!$A$1:$G$1,0))</f>
        <v>Ara</v>
      </c>
      <c r="J883" t="str">
        <f>INDEX(products!$A$1:$G$49, MATCH(orders!$D883,products!$A$1:$A$49,0),MATCH(orders!J$1,products!$A$1:$G$1,0))</f>
        <v>L</v>
      </c>
      <c r="K883" s="4">
        <f>INDEX(products!$A$1:$G$49, MATCH(orders!$D883,products!$A$1:$A$49,0),MATCH(orders!K$1,products!$A$1:$G$1,0))</f>
        <v>0.2</v>
      </c>
      <c r="L883" s="5">
        <f>INDEX(products!$A$1:$G$49, MATCH(orders!$D883,products!$A$1:$A$49,0),MATCH(orders!L$1,products!$A$1:$G$1,0))</f>
        <v>3.8849999999999998</v>
      </c>
      <c r="M883" s="5">
        <f t="shared" si="40"/>
        <v>23.31</v>
      </c>
      <c r="N883" t="str">
        <f t="shared" si="39"/>
        <v>Arabica</v>
      </c>
      <c r="O883" t="str">
        <f t="shared" si="41"/>
        <v>Light</v>
      </c>
      <c r="P883" t="str">
        <f>_xlfn.XLOOKUP(Table1[[#This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 MATCH(orders!$D884,products!$A$1:$A$49,0),MATCH(orders!I$1,products!$A$1:$G$1,0))</f>
        <v>Ara</v>
      </c>
      <c r="J884" t="str">
        <f>INDEX(products!$A$1:$G$49, MATCH(orders!$D884,products!$A$1:$A$49,0),MATCH(orders!J$1,products!$A$1:$G$1,0))</f>
        <v>D</v>
      </c>
      <c r="K884" s="4">
        <f>INDEX(products!$A$1:$G$49, MATCH(orders!$D884,products!$A$1:$A$49,0),MATCH(orders!K$1,products!$A$1:$G$1,0))</f>
        <v>2.5</v>
      </c>
      <c r="L884" s="5">
        <f>INDEX(products!$A$1:$G$49, MATCH(orders!$D884,products!$A$1:$A$49,0),MATCH(orders!L$1,products!$A$1:$G$1,0))</f>
        <v>22.884999999999998</v>
      </c>
      <c r="M884" s="5">
        <f t="shared" si="40"/>
        <v>114.42499999999998</v>
      </c>
      <c r="N884" t="str">
        <f t="shared" si="39"/>
        <v>Arabica</v>
      </c>
      <c r="O884" t="str">
        <f t="shared" si="41"/>
        <v>Dark</v>
      </c>
      <c r="P884" t="str">
        <f>_xlfn.XLOOKUP(Table1[[#This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 MATCH(orders!$D885,products!$A$1:$A$49,0),MATCH(orders!I$1,products!$A$1:$G$1,0))</f>
        <v>Ara</v>
      </c>
      <c r="J885" t="str">
        <f>INDEX(products!$A$1:$G$49, MATCH(orders!$D885,products!$A$1:$A$49,0),MATCH(orders!J$1,products!$A$1:$G$1,0))</f>
        <v>M</v>
      </c>
      <c r="K885" s="4">
        <f>INDEX(products!$A$1:$G$49, MATCH(orders!$D885,products!$A$1:$A$49,0),MATCH(orders!K$1,products!$A$1:$G$1,0))</f>
        <v>2.5</v>
      </c>
      <c r="L885" s="5">
        <f>INDEX(products!$A$1:$G$49, MATCH(orders!$D885,products!$A$1:$A$49,0),MATCH(orders!L$1,products!$A$1:$G$1,0))</f>
        <v>25.874999999999996</v>
      </c>
      <c r="M885" s="5">
        <f t="shared" si="40"/>
        <v>77.624999999999986</v>
      </c>
      <c r="N885" t="str">
        <f t="shared" si="39"/>
        <v>Arabica</v>
      </c>
      <c r="O885" t="str">
        <f t="shared" si="41"/>
        <v>Medium</v>
      </c>
      <c r="P885" t="str">
        <f>_xlfn.XLOOKUP(Table1[[#This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 MATCH(orders!$D886,products!$A$1:$A$49,0),MATCH(orders!I$1,products!$A$1:$G$1,0))</f>
        <v>Rob</v>
      </c>
      <c r="J886" t="str">
        <f>INDEX(products!$A$1:$G$49, MATCH(orders!$D886,products!$A$1:$A$49,0),MATCH(orders!J$1,products!$A$1:$G$1,0))</f>
        <v>D</v>
      </c>
      <c r="K886" s="4">
        <f>INDEX(products!$A$1:$G$49, MATCH(orders!$D886,products!$A$1:$A$49,0),MATCH(orders!K$1,products!$A$1:$G$1,0))</f>
        <v>0.5</v>
      </c>
      <c r="L886" s="5">
        <f>INDEX(products!$A$1:$G$49, MATCH(orders!$D886,products!$A$1:$A$49,0),MATCH(orders!L$1,products!$A$1:$G$1,0))</f>
        <v>5.3699999999999992</v>
      </c>
      <c r="M886" s="5">
        <f t="shared" si="40"/>
        <v>5.3699999999999992</v>
      </c>
      <c r="N886" t="str">
        <f t="shared" si="39"/>
        <v>Robusta</v>
      </c>
      <c r="O886" t="str">
        <f t="shared" si="41"/>
        <v>Dark</v>
      </c>
      <c r="P886" t="str">
        <f>_xlfn.XLOOKUP(Table1[[#This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 MATCH(orders!$D887,products!$A$1:$A$49,0),MATCH(orders!I$1,products!$A$1:$G$1,0))</f>
        <v>Rob</v>
      </c>
      <c r="J887" t="str">
        <f>INDEX(products!$A$1:$G$49, MATCH(orders!$D887,products!$A$1:$A$49,0),MATCH(orders!J$1,products!$A$1:$G$1,0))</f>
        <v>D</v>
      </c>
      <c r="K887" s="4">
        <f>INDEX(products!$A$1:$G$49, MATCH(orders!$D887,products!$A$1:$A$49,0),MATCH(orders!K$1,products!$A$1:$G$1,0))</f>
        <v>2.5</v>
      </c>
      <c r="L887" s="5">
        <f>INDEX(products!$A$1:$G$49, MATCH(orders!$D887,products!$A$1:$A$49,0),MATCH(orders!L$1,products!$A$1:$G$1,0))</f>
        <v>20.584999999999997</v>
      </c>
      <c r="M887" s="5">
        <f t="shared" si="40"/>
        <v>123.50999999999999</v>
      </c>
      <c r="N887" t="str">
        <f t="shared" si="39"/>
        <v>Robusta</v>
      </c>
      <c r="O887" t="str">
        <f t="shared" si="41"/>
        <v>Dark</v>
      </c>
      <c r="P887" t="str">
        <f>_xlfn.XLOOKUP(Table1[[#This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 MATCH(orders!$D888,products!$A$1:$A$49,0),MATCH(orders!I$1,products!$A$1:$G$1,0))</f>
        <v>Lib</v>
      </c>
      <c r="J888" t="str">
        <f>INDEX(products!$A$1:$G$49, MATCH(orders!$D888,products!$A$1:$A$49,0),MATCH(orders!J$1,products!$A$1:$G$1,0))</f>
        <v>M</v>
      </c>
      <c r="K888" s="4">
        <f>INDEX(products!$A$1:$G$49, MATCH(orders!$D888,products!$A$1:$A$49,0),MATCH(orders!K$1,products!$A$1:$G$1,0))</f>
        <v>0.5</v>
      </c>
      <c r="L888" s="5">
        <f>INDEX(products!$A$1:$G$49, MATCH(orders!$D888,products!$A$1:$A$49,0),MATCH(orders!L$1,products!$A$1:$G$1,0))</f>
        <v>8.73</v>
      </c>
      <c r="M888" s="5">
        <f t="shared" si="40"/>
        <v>17.46</v>
      </c>
      <c r="N888" t="str">
        <f t="shared" si="39"/>
        <v>Liberica</v>
      </c>
      <c r="O888" t="str">
        <f t="shared" si="41"/>
        <v>Medium</v>
      </c>
      <c r="P888" t="str">
        <f>_xlfn.XLOOKUP(Table1[[#This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 MATCH(orders!$D889,products!$A$1:$A$49,0),MATCH(orders!I$1,products!$A$1:$G$1,0))</f>
        <v>Exc</v>
      </c>
      <c r="J889" t="str">
        <f>INDEX(products!$A$1:$G$49, MATCH(orders!$D889,products!$A$1:$A$49,0),MATCH(orders!J$1,products!$A$1:$G$1,0))</f>
        <v>L</v>
      </c>
      <c r="K889" s="4">
        <f>INDEX(products!$A$1:$G$49, MATCH(orders!$D889,products!$A$1:$A$49,0),MATCH(orders!K$1,products!$A$1:$G$1,0))</f>
        <v>0.2</v>
      </c>
      <c r="L889" s="5">
        <f>INDEX(products!$A$1:$G$49, MATCH(orders!$D889,products!$A$1:$A$49,0),MATCH(orders!L$1,products!$A$1:$G$1,0))</f>
        <v>4.4550000000000001</v>
      </c>
      <c r="M889" s="5">
        <f t="shared" si="40"/>
        <v>13.365</v>
      </c>
      <c r="N889" t="str">
        <f t="shared" si="39"/>
        <v>Excelsa</v>
      </c>
      <c r="O889" t="str">
        <f t="shared" si="41"/>
        <v>Light</v>
      </c>
      <c r="P889" t="str">
        <f>_xlfn.XLOOKUP(Table1[[#This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 MATCH(orders!$D890,products!$A$1:$A$49,0),MATCH(orders!I$1,products!$A$1:$G$1,0))</f>
        <v>Ara</v>
      </c>
      <c r="J890" t="str">
        <f>INDEX(products!$A$1:$G$49, MATCH(orders!$D890,products!$A$1:$A$49,0),MATCH(orders!J$1,products!$A$1:$G$1,0))</f>
        <v>L</v>
      </c>
      <c r="K890" s="4">
        <f>INDEX(products!$A$1:$G$49, MATCH(orders!$D890,products!$A$1:$A$49,0),MATCH(orders!K$1,products!$A$1:$G$1,0))</f>
        <v>0.2</v>
      </c>
      <c r="L890" s="5">
        <f>INDEX(products!$A$1:$G$49, MATCH(orders!$D890,products!$A$1:$A$49,0),MATCH(orders!L$1,products!$A$1:$G$1,0))</f>
        <v>3.8849999999999998</v>
      </c>
      <c r="M890" s="5">
        <f t="shared" si="40"/>
        <v>7.77</v>
      </c>
      <c r="N890" t="str">
        <f t="shared" si="39"/>
        <v>Arabica</v>
      </c>
      <c r="O890" t="str">
        <f t="shared" si="41"/>
        <v>Light</v>
      </c>
      <c r="P890" t="str">
        <f>_xlfn.XLOOKUP(Table1[[#This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 MATCH(orders!$D891,products!$A$1:$A$49,0),MATCH(orders!I$1,products!$A$1:$G$1,0))</f>
        <v>Rob</v>
      </c>
      <c r="J891" t="str">
        <f>INDEX(products!$A$1:$G$49, MATCH(orders!$D891,products!$A$1:$A$49,0),MATCH(orders!J$1,products!$A$1:$G$1,0))</f>
        <v>D</v>
      </c>
      <c r="K891" s="4">
        <f>INDEX(products!$A$1:$G$49, MATCH(orders!$D891,products!$A$1:$A$49,0),MATCH(orders!K$1,products!$A$1:$G$1,0))</f>
        <v>0.2</v>
      </c>
      <c r="L891" s="5">
        <f>INDEX(products!$A$1:$G$49, MATCH(orders!$D891,products!$A$1:$A$49,0),MATCH(orders!L$1,products!$A$1:$G$1,0))</f>
        <v>2.6849999999999996</v>
      </c>
      <c r="M891" s="5">
        <f t="shared" si="40"/>
        <v>2.6849999999999996</v>
      </c>
      <c r="N891" t="str">
        <f t="shared" si="39"/>
        <v>Robusta</v>
      </c>
      <c r="O891" t="str">
        <f t="shared" si="41"/>
        <v>Dark</v>
      </c>
      <c r="P891" t="str">
        <f>_xlfn.XLOOKUP(Table1[[#This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 MATCH(orders!$D892,products!$A$1:$A$49,0),MATCH(orders!I$1,products!$A$1:$G$1,0))</f>
        <v>Rob</v>
      </c>
      <c r="J892" t="str">
        <f>INDEX(products!$A$1:$G$49, MATCH(orders!$D892,products!$A$1:$A$49,0),MATCH(orders!J$1,products!$A$1:$G$1,0))</f>
        <v>D</v>
      </c>
      <c r="K892" s="4">
        <f>INDEX(products!$A$1:$G$49, MATCH(orders!$D892,products!$A$1:$A$49,0),MATCH(orders!K$1,products!$A$1:$G$1,0))</f>
        <v>2.5</v>
      </c>
      <c r="L892" s="5">
        <f>INDEX(products!$A$1:$G$49, MATCH(orders!$D892,products!$A$1:$A$49,0),MATCH(orders!L$1,products!$A$1:$G$1,0))</f>
        <v>20.584999999999997</v>
      </c>
      <c r="M892" s="5">
        <f t="shared" si="40"/>
        <v>20.584999999999997</v>
      </c>
      <c r="N892" t="str">
        <f t="shared" si="39"/>
        <v>Robusta</v>
      </c>
      <c r="O892" t="str">
        <f t="shared" si="41"/>
        <v>Dark</v>
      </c>
      <c r="P892" t="str">
        <f>_xlfn.XLOOKUP(Table1[[#This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 MATCH(orders!$D893,products!$A$1:$A$49,0),MATCH(orders!I$1,products!$A$1:$G$1,0))</f>
        <v>Ara</v>
      </c>
      <c r="J893" t="str">
        <f>INDEX(products!$A$1:$G$49, MATCH(orders!$D893,products!$A$1:$A$49,0),MATCH(orders!J$1,products!$A$1:$G$1,0))</f>
        <v>D</v>
      </c>
      <c r="K893" s="4">
        <f>INDEX(products!$A$1:$G$49, MATCH(orders!$D893,products!$A$1:$A$49,0),MATCH(orders!K$1,products!$A$1:$G$1,0))</f>
        <v>2.5</v>
      </c>
      <c r="L893" s="5">
        <f>INDEX(products!$A$1:$G$49, MATCH(orders!$D893,products!$A$1:$A$49,0),MATCH(orders!L$1,products!$A$1:$G$1,0))</f>
        <v>22.884999999999998</v>
      </c>
      <c r="M893" s="5">
        <f t="shared" si="40"/>
        <v>114.42499999999998</v>
      </c>
      <c r="N893" t="str">
        <f t="shared" si="39"/>
        <v>Arabica</v>
      </c>
      <c r="O893" t="str">
        <f t="shared" si="41"/>
        <v>Dark</v>
      </c>
      <c r="P893" t="str">
        <f>_xlfn.XLOOKUP(Table1[[#This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 MATCH(orders!$D894,products!$A$1:$A$49,0),MATCH(orders!I$1,products!$A$1:$G$1,0))</f>
        <v>Exc</v>
      </c>
      <c r="J894" t="str">
        <f>INDEX(products!$A$1:$G$49, MATCH(orders!$D894,products!$A$1:$A$49,0),MATCH(orders!J$1,products!$A$1:$G$1,0))</f>
        <v>M</v>
      </c>
      <c r="K894" s="4">
        <f>INDEX(products!$A$1:$G$49, MATCH(orders!$D894,products!$A$1:$A$49,0),MATCH(orders!K$1,products!$A$1:$G$1,0))</f>
        <v>0.2</v>
      </c>
      <c r="L894" s="5">
        <f>INDEX(products!$A$1:$G$49, MATCH(orders!$D894,products!$A$1:$A$49,0),MATCH(orders!L$1,products!$A$1:$G$1,0))</f>
        <v>4.125</v>
      </c>
      <c r="M894" s="5">
        <f t="shared" si="40"/>
        <v>20.625</v>
      </c>
      <c r="N894" t="str">
        <f t="shared" si="39"/>
        <v>Excelsa</v>
      </c>
      <c r="O894" t="str">
        <f t="shared" si="41"/>
        <v>Medium</v>
      </c>
      <c r="P894" t="str">
        <f>_xlfn.XLOOKUP(Table1[[#This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 MATCH(orders!$D895,products!$A$1:$A$49,0),MATCH(orders!I$1,products!$A$1:$G$1,0))</f>
        <v>Lib</v>
      </c>
      <c r="J895" t="str">
        <f>INDEX(products!$A$1:$G$49, MATCH(orders!$D895,products!$A$1:$A$49,0),MATCH(orders!J$1,products!$A$1:$G$1,0))</f>
        <v>L</v>
      </c>
      <c r="K895" s="4">
        <f>INDEX(products!$A$1:$G$49, MATCH(orders!$D895,products!$A$1:$A$49,0),MATCH(orders!K$1,products!$A$1:$G$1,0))</f>
        <v>0.5</v>
      </c>
      <c r="L895" s="5">
        <f>INDEX(products!$A$1:$G$49, MATCH(orders!$D895,products!$A$1:$A$49,0),MATCH(orders!L$1,products!$A$1:$G$1,0))</f>
        <v>9.51</v>
      </c>
      <c r="M895" s="5">
        <f t="shared" si="40"/>
        <v>57.06</v>
      </c>
      <c r="N895" t="str">
        <f t="shared" si="39"/>
        <v>Liberica</v>
      </c>
      <c r="O895" t="str">
        <f t="shared" si="41"/>
        <v>Light</v>
      </c>
      <c r="P895" t="str">
        <f>_xlfn.XLOOKUP(Table1[[#This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 MATCH(orders!$D896,products!$A$1:$A$49,0),MATCH(orders!I$1,products!$A$1:$G$1,0))</f>
        <v>Rob</v>
      </c>
      <c r="J896" t="str">
        <f>INDEX(products!$A$1:$G$49, MATCH(orders!$D896,products!$A$1:$A$49,0),MATCH(orders!J$1,products!$A$1:$G$1,0))</f>
        <v>D</v>
      </c>
      <c r="K896" s="4">
        <f>INDEX(products!$A$1:$G$49, MATCH(orders!$D896,products!$A$1:$A$49,0),MATCH(orders!K$1,products!$A$1:$G$1,0))</f>
        <v>2.5</v>
      </c>
      <c r="L896" s="5">
        <f>INDEX(products!$A$1:$G$49, MATCH(orders!$D896,products!$A$1:$A$49,0),MATCH(orders!L$1,products!$A$1:$G$1,0))</f>
        <v>20.584999999999997</v>
      </c>
      <c r="M896" s="5">
        <f t="shared" si="40"/>
        <v>82.339999999999989</v>
      </c>
      <c r="N896" t="str">
        <f t="shared" si="39"/>
        <v>Robusta</v>
      </c>
      <c r="O896" t="str">
        <f t="shared" si="41"/>
        <v>Dark</v>
      </c>
      <c r="P896" t="str">
        <f>_xlfn.XLOOKUP(Table1[[#This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 MATCH(orders!$D897,products!$A$1:$A$49,0),MATCH(orders!I$1,products!$A$1:$G$1,0))</f>
        <v>Exc</v>
      </c>
      <c r="J897" t="str">
        <f>INDEX(products!$A$1:$G$49, MATCH(orders!$D897,products!$A$1:$A$49,0),MATCH(orders!J$1,products!$A$1:$G$1,0))</f>
        <v>M</v>
      </c>
      <c r="K897" s="4">
        <f>INDEX(products!$A$1:$G$49, MATCH(orders!$D897,products!$A$1:$A$49,0),MATCH(orders!K$1,products!$A$1:$G$1,0))</f>
        <v>2.5</v>
      </c>
      <c r="L897" s="5">
        <f>INDEX(products!$A$1:$G$49, MATCH(orders!$D897,products!$A$1:$A$49,0),MATCH(orders!L$1,products!$A$1:$G$1,0))</f>
        <v>31.624999999999996</v>
      </c>
      <c r="M897" s="5">
        <f t="shared" si="40"/>
        <v>158.12499999999997</v>
      </c>
      <c r="N897" t="str">
        <f t="shared" si="39"/>
        <v>Excelsa</v>
      </c>
      <c r="O897" t="str">
        <f t="shared" si="41"/>
        <v>Medium</v>
      </c>
      <c r="P897" t="str">
        <f>_xlfn.XLOOKUP(Table1[[#This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 MATCH(orders!$D898,products!$A$1:$A$49,0),MATCH(orders!I$1,products!$A$1:$G$1,0))</f>
        <v>Rob</v>
      </c>
      <c r="J898" t="str">
        <f>INDEX(products!$A$1:$G$49, MATCH(orders!$D898,products!$A$1:$A$49,0),MATCH(orders!J$1,products!$A$1:$G$1,0))</f>
        <v>D</v>
      </c>
      <c r="K898" s="4">
        <f>INDEX(products!$A$1:$G$49, MATCH(orders!$D898,products!$A$1:$A$49,0),MATCH(orders!K$1,products!$A$1:$G$1,0))</f>
        <v>0.5</v>
      </c>
      <c r="L898" s="5">
        <f>INDEX(products!$A$1:$G$49, MATCH(orders!$D898,products!$A$1:$A$49,0),MATCH(orders!L$1,products!$A$1:$G$1,0))</f>
        <v>5.3699999999999992</v>
      </c>
      <c r="M898" s="5">
        <f t="shared" si="40"/>
        <v>32.22</v>
      </c>
      <c r="N898" t="str">
        <f t="shared" ref="N898:N961" si="42">IF(I898="Rob","Robusta",IF(I898="Exc","Excelsa",IF(I898="Ara","Arabica",IF(I898="Lib","Liberica",""))))</f>
        <v>Robusta</v>
      </c>
      <c r="O898" t="str">
        <f t="shared" si="41"/>
        <v>Dark</v>
      </c>
      <c r="P898" t="str">
        <f>_xlfn.XLOOKUP(Table1[[#This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 MATCH(orders!$D899,products!$A$1:$A$49,0),MATCH(orders!I$1,products!$A$1:$G$1,0))</f>
        <v>Exc</v>
      </c>
      <c r="J899" t="str">
        <f>INDEX(products!$A$1:$G$49, MATCH(orders!$D899,products!$A$1:$A$49,0),MATCH(orders!J$1,products!$A$1:$G$1,0))</f>
        <v>D</v>
      </c>
      <c r="K899" s="4">
        <f>INDEX(products!$A$1:$G$49, MATCH(orders!$D899,products!$A$1:$A$49,0),MATCH(orders!K$1,products!$A$1:$G$1,0))</f>
        <v>1</v>
      </c>
      <c r="L899" s="5">
        <f>INDEX(products!$A$1:$G$49, MATCH(orders!$D899,products!$A$1:$A$49,0),MATCH(orders!L$1,products!$A$1:$G$1,0))</f>
        <v>12.15</v>
      </c>
      <c r="M899" s="5">
        <f t="shared" ref="M899:M962" si="43">L899*E899</f>
        <v>24.3</v>
      </c>
      <c r="N899" t="str">
        <f t="shared" si="42"/>
        <v>Excelsa</v>
      </c>
      <c r="O899" t="str">
        <f t="shared" ref="O899:O962" si="44">IF(J899="M","Medium",IF(J899="L","Light",IF(J899="D","Dark","")))</f>
        <v>Dark</v>
      </c>
      <c r="P899" t="str">
        <f>_xlfn.XLOOKUP(Table1[[#This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 MATCH(orders!$D900,products!$A$1:$A$49,0),MATCH(orders!I$1,products!$A$1:$G$1,0))</f>
        <v>Rob</v>
      </c>
      <c r="J900" t="str">
        <f>INDEX(products!$A$1:$G$49, MATCH(orders!$D900,products!$A$1:$A$49,0),MATCH(orders!J$1,products!$A$1:$G$1,0))</f>
        <v>L</v>
      </c>
      <c r="K900" s="4">
        <f>INDEX(products!$A$1:$G$49, MATCH(orders!$D900,products!$A$1:$A$49,0),MATCH(orders!K$1,products!$A$1:$G$1,0))</f>
        <v>0.5</v>
      </c>
      <c r="L900" s="5">
        <f>INDEX(products!$A$1:$G$49, MATCH(orders!$D900,products!$A$1:$A$49,0),MATCH(orders!L$1,products!$A$1:$G$1,0))</f>
        <v>7.169999999999999</v>
      </c>
      <c r="M900" s="5">
        <f t="shared" si="43"/>
        <v>35.849999999999994</v>
      </c>
      <c r="N900" t="str">
        <f t="shared" si="42"/>
        <v>Robusta</v>
      </c>
      <c r="O900" t="str">
        <f t="shared" si="44"/>
        <v>Light</v>
      </c>
      <c r="P900" t="str">
        <f>_xlfn.XLOOKUP(Table1[[#This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 MATCH(orders!$D901,products!$A$1:$A$49,0),MATCH(orders!I$1,products!$A$1:$G$1,0))</f>
        <v>Lib</v>
      </c>
      <c r="J901" t="str">
        <f>INDEX(products!$A$1:$G$49, MATCH(orders!$D901,products!$A$1:$A$49,0),MATCH(orders!J$1,products!$A$1:$G$1,0))</f>
        <v>M</v>
      </c>
      <c r="K901" s="4">
        <f>INDEX(products!$A$1:$G$49, MATCH(orders!$D901,products!$A$1:$A$49,0),MATCH(orders!K$1,products!$A$1:$G$1,0))</f>
        <v>1</v>
      </c>
      <c r="L901" s="5">
        <f>INDEX(products!$A$1:$G$49, MATCH(orders!$D901,products!$A$1:$A$49,0),MATCH(orders!L$1,products!$A$1:$G$1,0))</f>
        <v>14.55</v>
      </c>
      <c r="M901" s="5">
        <f t="shared" si="43"/>
        <v>72.75</v>
      </c>
      <c r="N901" t="str">
        <f t="shared" si="42"/>
        <v>Liberica</v>
      </c>
      <c r="O901" t="str">
        <f t="shared" si="44"/>
        <v>Medium</v>
      </c>
      <c r="P901" t="str">
        <f>_xlfn.XLOOKUP(Table1[[#This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 MATCH(orders!$D902,products!$A$1:$A$49,0),MATCH(orders!I$1,products!$A$1:$G$1,0))</f>
        <v>Lib</v>
      </c>
      <c r="J902" t="str">
        <f>INDEX(products!$A$1:$G$49, MATCH(orders!$D902,products!$A$1:$A$49,0),MATCH(orders!J$1,products!$A$1:$G$1,0))</f>
        <v>L</v>
      </c>
      <c r="K902" s="4">
        <f>INDEX(products!$A$1:$G$49, MATCH(orders!$D902,products!$A$1:$A$49,0),MATCH(orders!K$1,products!$A$1:$G$1,0))</f>
        <v>1</v>
      </c>
      <c r="L902" s="5">
        <f>INDEX(products!$A$1:$G$49, MATCH(orders!$D902,products!$A$1:$A$49,0),MATCH(orders!L$1,products!$A$1:$G$1,0))</f>
        <v>15.85</v>
      </c>
      <c r="M902" s="5">
        <f t="shared" si="43"/>
        <v>47.55</v>
      </c>
      <c r="N902" t="str">
        <f t="shared" si="42"/>
        <v>Liberica</v>
      </c>
      <c r="O902" t="str">
        <f t="shared" si="44"/>
        <v>Light</v>
      </c>
      <c r="P902" t="str">
        <f>_xlfn.XLOOKUP(Table1[[#This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 MATCH(orders!$D903,products!$A$1:$A$49,0),MATCH(orders!I$1,products!$A$1:$G$1,0))</f>
        <v>Rob</v>
      </c>
      <c r="J903" t="str">
        <f>INDEX(products!$A$1:$G$49, MATCH(orders!$D903,products!$A$1:$A$49,0),MATCH(orders!J$1,products!$A$1:$G$1,0))</f>
        <v>L</v>
      </c>
      <c r="K903" s="4">
        <f>INDEX(products!$A$1:$G$49, MATCH(orders!$D903,products!$A$1:$A$49,0),MATCH(orders!K$1,products!$A$1:$G$1,0))</f>
        <v>0.2</v>
      </c>
      <c r="L903" s="5">
        <f>INDEX(products!$A$1:$G$49, MATCH(orders!$D903,products!$A$1:$A$49,0),MATCH(orders!L$1,products!$A$1:$G$1,0))</f>
        <v>3.5849999999999995</v>
      </c>
      <c r="M903" s="5">
        <f t="shared" si="43"/>
        <v>3.5849999999999995</v>
      </c>
      <c r="N903" t="str">
        <f t="shared" si="42"/>
        <v>Robusta</v>
      </c>
      <c r="O903" t="str">
        <f t="shared" si="44"/>
        <v>Light</v>
      </c>
      <c r="P903" t="str">
        <f>_xlfn.XLOOKUP(Table1[[#This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 MATCH(orders!$D904,products!$A$1:$A$49,0),MATCH(orders!I$1,products!$A$1:$G$1,0))</f>
        <v>Exc</v>
      </c>
      <c r="J904" t="str">
        <f>INDEX(products!$A$1:$G$49, MATCH(orders!$D904,products!$A$1:$A$49,0),MATCH(orders!J$1,products!$A$1:$G$1,0))</f>
        <v>M</v>
      </c>
      <c r="K904" s="4">
        <f>INDEX(products!$A$1:$G$49, MATCH(orders!$D904,products!$A$1:$A$49,0),MATCH(orders!K$1,products!$A$1:$G$1,0))</f>
        <v>2.5</v>
      </c>
      <c r="L904" s="5">
        <f>INDEX(products!$A$1:$G$49, MATCH(orders!$D904,products!$A$1:$A$49,0),MATCH(orders!L$1,products!$A$1:$G$1,0))</f>
        <v>31.624999999999996</v>
      </c>
      <c r="M904" s="5">
        <f t="shared" si="43"/>
        <v>158.12499999999997</v>
      </c>
      <c r="N904" t="str">
        <f t="shared" si="42"/>
        <v>Excelsa</v>
      </c>
      <c r="O904" t="str">
        <f t="shared" si="44"/>
        <v>Medium</v>
      </c>
      <c r="P904" t="str">
        <f>_xlfn.XLOOKUP(Table1[[#This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 MATCH(orders!$D905,products!$A$1:$A$49,0),MATCH(orders!I$1,products!$A$1:$G$1,0))</f>
        <v>Lib</v>
      </c>
      <c r="J905" t="str">
        <f>INDEX(products!$A$1:$G$49, MATCH(orders!$D905,products!$A$1:$A$49,0),MATCH(orders!J$1,products!$A$1:$G$1,0))</f>
        <v>M</v>
      </c>
      <c r="K905" s="4">
        <f>INDEX(products!$A$1:$G$49, MATCH(orders!$D905,products!$A$1:$A$49,0),MATCH(orders!K$1,products!$A$1:$G$1,0))</f>
        <v>0.5</v>
      </c>
      <c r="L905" s="5">
        <f>INDEX(products!$A$1:$G$49, MATCH(orders!$D905,products!$A$1:$A$49,0),MATCH(orders!L$1,products!$A$1:$G$1,0))</f>
        <v>8.73</v>
      </c>
      <c r="M905" s="5">
        <f t="shared" si="43"/>
        <v>17.46</v>
      </c>
      <c r="N905" t="str">
        <f t="shared" si="42"/>
        <v>Liberica</v>
      </c>
      <c r="O905" t="str">
        <f t="shared" si="44"/>
        <v>Medium</v>
      </c>
      <c r="P905" t="str">
        <f>_xlfn.XLOOKUP(Table1[[#This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 MATCH(orders!$D906,products!$A$1:$A$49,0),MATCH(orders!I$1,products!$A$1:$G$1,0))</f>
        <v>Ara</v>
      </c>
      <c r="J906" t="str">
        <f>INDEX(products!$A$1:$G$49, MATCH(orders!$D906,products!$A$1:$A$49,0),MATCH(orders!J$1,products!$A$1:$G$1,0))</f>
        <v>L</v>
      </c>
      <c r="K906" s="4">
        <f>INDEX(products!$A$1:$G$49, MATCH(orders!$D906,products!$A$1:$A$49,0),MATCH(orders!K$1,products!$A$1:$G$1,0))</f>
        <v>2.5</v>
      </c>
      <c r="L906" s="5">
        <f>INDEX(products!$A$1:$G$49, MATCH(orders!$D906,products!$A$1:$A$49,0),MATCH(orders!L$1,products!$A$1:$G$1,0))</f>
        <v>29.784999999999997</v>
      </c>
      <c r="M906" s="5">
        <f t="shared" si="43"/>
        <v>148.92499999999998</v>
      </c>
      <c r="N906" t="str">
        <f t="shared" si="42"/>
        <v>Arabica</v>
      </c>
      <c r="O906" t="str">
        <f t="shared" si="44"/>
        <v>Light</v>
      </c>
      <c r="P906" t="str">
        <f>_xlfn.XLOOKUP(Table1[[#This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 MATCH(orders!$D907,products!$A$1:$A$49,0),MATCH(orders!I$1,products!$A$1:$G$1,0))</f>
        <v>Ara</v>
      </c>
      <c r="J907" t="str">
        <f>INDEX(products!$A$1:$G$49, MATCH(orders!$D907,products!$A$1:$A$49,0),MATCH(orders!J$1,products!$A$1:$G$1,0))</f>
        <v>M</v>
      </c>
      <c r="K907" s="4">
        <f>INDEX(products!$A$1:$G$49, MATCH(orders!$D907,products!$A$1:$A$49,0),MATCH(orders!K$1,products!$A$1:$G$1,0))</f>
        <v>0.5</v>
      </c>
      <c r="L907" s="5">
        <f>INDEX(products!$A$1:$G$49, MATCH(orders!$D907,products!$A$1:$A$49,0),MATCH(orders!L$1,products!$A$1:$G$1,0))</f>
        <v>6.75</v>
      </c>
      <c r="M907" s="5">
        <f t="shared" si="43"/>
        <v>40.5</v>
      </c>
      <c r="N907" t="str">
        <f t="shared" si="42"/>
        <v>Arabica</v>
      </c>
      <c r="O907" t="str">
        <f t="shared" si="44"/>
        <v>Medium</v>
      </c>
      <c r="P907" t="str">
        <f>_xlfn.XLOOKUP(Table1[[#This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 MATCH(orders!$D908,products!$A$1:$A$49,0),MATCH(orders!I$1,products!$A$1:$G$1,0))</f>
        <v>Ara</v>
      </c>
      <c r="J908" t="str">
        <f>INDEX(products!$A$1:$G$49, MATCH(orders!$D908,products!$A$1:$A$49,0),MATCH(orders!J$1,products!$A$1:$G$1,0))</f>
        <v>M</v>
      </c>
      <c r="K908" s="4">
        <f>INDEX(products!$A$1:$G$49, MATCH(orders!$D908,products!$A$1:$A$49,0),MATCH(orders!K$1,products!$A$1:$G$1,0))</f>
        <v>0.5</v>
      </c>
      <c r="L908" s="5">
        <f>INDEX(products!$A$1:$G$49, MATCH(orders!$D908,products!$A$1:$A$49,0),MATCH(orders!L$1,products!$A$1:$G$1,0))</f>
        <v>6.75</v>
      </c>
      <c r="M908" s="5">
        <f t="shared" si="43"/>
        <v>27</v>
      </c>
      <c r="N908" t="str">
        <f t="shared" si="42"/>
        <v>Arabica</v>
      </c>
      <c r="O908" t="str">
        <f t="shared" si="44"/>
        <v>Medium</v>
      </c>
      <c r="P908" t="str">
        <f>_xlfn.XLOOKUP(Table1[[#This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 MATCH(orders!$D909,products!$A$1:$A$49,0),MATCH(orders!I$1,products!$A$1:$G$1,0))</f>
        <v>Lib</v>
      </c>
      <c r="J909" t="str">
        <f>INDEX(products!$A$1:$G$49, MATCH(orders!$D909,products!$A$1:$A$49,0),MATCH(orders!J$1,products!$A$1:$G$1,0))</f>
        <v>D</v>
      </c>
      <c r="K909" s="4">
        <f>INDEX(products!$A$1:$G$49, MATCH(orders!$D909,products!$A$1:$A$49,0),MATCH(orders!K$1,products!$A$1:$G$1,0))</f>
        <v>1</v>
      </c>
      <c r="L909" s="5">
        <f>INDEX(products!$A$1:$G$49, MATCH(orders!$D909,products!$A$1:$A$49,0),MATCH(orders!L$1,products!$A$1:$G$1,0))</f>
        <v>12.95</v>
      </c>
      <c r="M909" s="5">
        <f t="shared" si="43"/>
        <v>38.849999999999994</v>
      </c>
      <c r="N909" t="str">
        <f t="shared" si="42"/>
        <v>Liberica</v>
      </c>
      <c r="O909" t="str">
        <f t="shared" si="44"/>
        <v>Dark</v>
      </c>
      <c r="P909" t="str">
        <f>_xlfn.XLOOKUP(Table1[[#This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 MATCH(orders!$D910,products!$A$1:$A$49,0),MATCH(orders!I$1,products!$A$1:$G$1,0))</f>
        <v>Rob</v>
      </c>
      <c r="J910" t="str">
        <f>INDEX(products!$A$1:$G$49, MATCH(orders!$D910,products!$A$1:$A$49,0),MATCH(orders!J$1,products!$A$1:$G$1,0))</f>
        <v>L</v>
      </c>
      <c r="K910" s="4">
        <f>INDEX(products!$A$1:$G$49, MATCH(orders!$D910,products!$A$1:$A$49,0),MATCH(orders!K$1,products!$A$1:$G$1,0))</f>
        <v>1</v>
      </c>
      <c r="L910" s="5">
        <f>INDEX(products!$A$1:$G$49, MATCH(orders!$D910,products!$A$1:$A$49,0),MATCH(orders!L$1,products!$A$1:$G$1,0))</f>
        <v>11.95</v>
      </c>
      <c r="M910" s="5">
        <f t="shared" si="43"/>
        <v>59.75</v>
      </c>
      <c r="N910" t="str">
        <f t="shared" si="42"/>
        <v>Robusta</v>
      </c>
      <c r="O910" t="str">
        <f t="shared" si="44"/>
        <v>Light</v>
      </c>
      <c r="P910" t="str">
        <f>_xlfn.XLOOKUP(Table1[[#This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 MATCH(orders!$D911,products!$A$1:$A$49,0),MATCH(orders!I$1,products!$A$1:$G$1,0))</f>
        <v>Rob</v>
      </c>
      <c r="J911" t="str">
        <f>INDEX(products!$A$1:$G$49, MATCH(orders!$D911,products!$A$1:$A$49,0),MATCH(orders!J$1,products!$A$1:$G$1,0))</f>
        <v>L</v>
      </c>
      <c r="K911" s="4">
        <f>INDEX(products!$A$1:$G$49, MATCH(orders!$D911,products!$A$1:$A$49,0),MATCH(orders!K$1,products!$A$1:$G$1,0))</f>
        <v>0.2</v>
      </c>
      <c r="L911" s="5">
        <f>INDEX(products!$A$1:$G$49, MATCH(orders!$D911,products!$A$1:$A$49,0),MATCH(orders!L$1,products!$A$1:$G$1,0))</f>
        <v>3.5849999999999995</v>
      </c>
      <c r="M911" s="5">
        <f t="shared" si="43"/>
        <v>10.754999999999999</v>
      </c>
      <c r="N911" t="str">
        <f t="shared" si="42"/>
        <v>Robusta</v>
      </c>
      <c r="O911" t="str">
        <f t="shared" si="44"/>
        <v>Light</v>
      </c>
      <c r="P911" t="str">
        <f>_xlfn.XLOOKUP(Table1[[#This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 MATCH(orders!$D912,products!$A$1:$A$49,0),MATCH(orders!I$1,products!$A$1:$G$1,0))</f>
        <v>Ara</v>
      </c>
      <c r="J912" t="str">
        <f>INDEX(products!$A$1:$G$49, MATCH(orders!$D912,products!$A$1:$A$49,0),MATCH(orders!J$1,products!$A$1:$G$1,0))</f>
        <v>D</v>
      </c>
      <c r="K912" s="4">
        <f>INDEX(products!$A$1:$G$49, MATCH(orders!$D912,products!$A$1:$A$49,0),MATCH(orders!K$1,products!$A$1:$G$1,0))</f>
        <v>2.5</v>
      </c>
      <c r="L912" s="5">
        <f>INDEX(products!$A$1:$G$49, MATCH(orders!$D912,products!$A$1:$A$49,0),MATCH(orders!L$1,products!$A$1:$G$1,0))</f>
        <v>22.884999999999998</v>
      </c>
      <c r="M912" s="5">
        <f t="shared" si="43"/>
        <v>91.539999999999992</v>
      </c>
      <c r="N912" t="str">
        <f t="shared" si="42"/>
        <v>Arabica</v>
      </c>
      <c r="O912" t="str">
        <f t="shared" si="44"/>
        <v>Dark</v>
      </c>
      <c r="P912" t="str">
        <f>_xlfn.XLOOKUP(Table1[[#This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 MATCH(orders!$D913,products!$A$1:$A$49,0),MATCH(orders!I$1,products!$A$1:$G$1,0))</f>
        <v>Ara</v>
      </c>
      <c r="J913" t="str">
        <f>INDEX(products!$A$1:$G$49, MATCH(orders!$D913,products!$A$1:$A$49,0),MATCH(orders!J$1,products!$A$1:$G$1,0))</f>
        <v>M</v>
      </c>
      <c r="K913" s="4">
        <f>INDEX(products!$A$1:$G$49, MATCH(orders!$D913,products!$A$1:$A$49,0),MATCH(orders!K$1,products!$A$1:$G$1,0))</f>
        <v>1</v>
      </c>
      <c r="L913" s="5">
        <f>INDEX(products!$A$1:$G$49, MATCH(orders!$D913,products!$A$1:$A$49,0),MATCH(orders!L$1,products!$A$1:$G$1,0))</f>
        <v>11.25</v>
      </c>
      <c r="M913" s="5">
        <f t="shared" si="43"/>
        <v>45</v>
      </c>
      <c r="N913" t="str">
        <f t="shared" si="42"/>
        <v>Arabica</v>
      </c>
      <c r="O913" t="str">
        <f t="shared" si="44"/>
        <v>Medium</v>
      </c>
      <c r="P913" t="str">
        <f>_xlfn.XLOOKUP(Table1[[#This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 MATCH(orders!$D914,products!$A$1:$A$49,0),MATCH(orders!I$1,products!$A$1:$G$1,0))</f>
        <v>Rob</v>
      </c>
      <c r="J914" t="str">
        <f>INDEX(products!$A$1:$G$49, MATCH(orders!$D914,products!$A$1:$A$49,0),MATCH(orders!J$1,products!$A$1:$G$1,0))</f>
        <v>M</v>
      </c>
      <c r="K914" s="4">
        <f>INDEX(products!$A$1:$G$49, MATCH(orders!$D914,products!$A$1:$A$49,0),MATCH(orders!K$1,products!$A$1:$G$1,0))</f>
        <v>2.5</v>
      </c>
      <c r="L914" s="5">
        <f>INDEX(products!$A$1:$G$49, MATCH(orders!$D914,products!$A$1:$A$49,0),MATCH(orders!L$1,products!$A$1:$G$1,0))</f>
        <v>22.884999999999998</v>
      </c>
      <c r="M914" s="5">
        <f t="shared" si="43"/>
        <v>137.31</v>
      </c>
      <c r="N914" t="str">
        <f t="shared" si="42"/>
        <v>Robusta</v>
      </c>
      <c r="O914" t="str">
        <f t="shared" si="44"/>
        <v>Medium</v>
      </c>
      <c r="P914" t="str">
        <f>_xlfn.XLOOKUP(Table1[[#This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 MATCH(orders!$D915,products!$A$1:$A$49,0),MATCH(orders!I$1,products!$A$1:$G$1,0))</f>
        <v>Ara</v>
      </c>
      <c r="J915" t="str">
        <f>INDEX(products!$A$1:$G$49, MATCH(orders!$D915,products!$A$1:$A$49,0),MATCH(orders!J$1,products!$A$1:$G$1,0))</f>
        <v>M</v>
      </c>
      <c r="K915" s="4">
        <f>INDEX(products!$A$1:$G$49, MATCH(orders!$D915,products!$A$1:$A$49,0),MATCH(orders!K$1,products!$A$1:$G$1,0))</f>
        <v>0.5</v>
      </c>
      <c r="L915" s="5">
        <f>INDEX(products!$A$1:$G$49, MATCH(orders!$D915,products!$A$1:$A$49,0),MATCH(orders!L$1,products!$A$1:$G$1,0))</f>
        <v>6.75</v>
      </c>
      <c r="M915" s="5">
        <f t="shared" si="43"/>
        <v>6.75</v>
      </c>
      <c r="N915" t="str">
        <f t="shared" si="42"/>
        <v>Arabica</v>
      </c>
      <c r="O915" t="str">
        <f t="shared" si="44"/>
        <v>Medium</v>
      </c>
      <c r="P915" t="str">
        <f>_xlfn.XLOOKUP(Table1[[#This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 MATCH(orders!$D916,products!$A$1:$A$49,0),MATCH(orders!I$1,products!$A$1:$G$1,0))</f>
        <v>Ara</v>
      </c>
      <c r="J916" t="str">
        <f>INDEX(products!$A$1:$G$49, MATCH(orders!$D916,products!$A$1:$A$49,0),MATCH(orders!J$1,products!$A$1:$G$1,0))</f>
        <v>M</v>
      </c>
      <c r="K916" s="4">
        <f>INDEX(products!$A$1:$G$49, MATCH(orders!$D916,products!$A$1:$A$49,0),MATCH(orders!K$1,products!$A$1:$G$1,0))</f>
        <v>1</v>
      </c>
      <c r="L916" s="5">
        <f>INDEX(products!$A$1:$G$49, MATCH(orders!$D916,products!$A$1:$A$49,0),MATCH(orders!L$1,products!$A$1:$G$1,0))</f>
        <v>11.25</v>
      </c>
      <c r="M916" s="5">
        <f t="shared" si="43"/>
        <v>45</v>
      </c>
      <c r="N916" t="str">
        <f t="shared" si="42"/>
        <v>Arabica</v>
      </c>
      <c r="O916" t="str">
        <f t="shared" si="44"/>
        <v>Medium</v>
      </c>
      <c r="P916" t="str">
        <f>_xlfn.XLOOKUP(Table1[[#This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 MATCH(orders!$D917,products!$A$1:$A$49,0),MATCH(orders!I$1,products!$A$1:$G$1,0))</f>
        <v>Exc</v>
      </c>
      <c r="J917" t="str">
        <f>INDEX(products!$A$1:$G$49, MATCH(orders!$D917,products!$A$1:$A$49,0),MATCH(orders!J$1,products!$A$1:$G$1,0))</f>
        <v>D</v>
      </c>
      <c r="K917" s="4">
        <f>INDEX(products!$A$1:$G$49, MATCH(orders!$D917,products!$A$1:$A$49,0),MATCH(orders!K$1,products!$A$1:$G$1,0))</f>
        <v>2.5</v>
      </c>
      <c r="L917" s="5">
        <f>INDEX(products!$A$1:$G$49, MATCH(orders!$D917,products!$A$1:$A$49,0),MATCH(orders!L$1,products!$A$1:$G$1,0))</f>
        <v>27.945</v>
      </c>
      <c r="M917" s="5">
        <f t="shared" si="43"/>
        <v>83.835000000000008</v>
      </c>
      <c r="N917" t="str">
        <f t="shared" si="42"/>
        <v>Excelsa</v>
      </c>
      <c r="O917" t="str">
        <f t="shared" si="44"/>
        <v>Dark</v>
      </c>
      <c r="P917" t="str">
        <f>_xlfn.XLOOKUP(Table1[[#This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 MATCH(orders!$D918,products!$A$1:$A$49,0),MATCH(orders!I$1,products!$A$1:$G$1,0))</f>
        <v>Exc</v>
      </c>
      <c r="J918" t="str">
        <f>INDEX(products!$A$1:$G$49, MATCH(orders!$D918,products!$A$1:$A$49,0),MATCH(orders!J$1,products!$A$1:$G$1,0))</f>
        <v>D</v>
      </c>
      <c r="K918" s="4">
        <f>INDEX(products!$A$1:$G$49, MATCH(orders!$D918,products!$A$1:$A$49,0),MATCH(orders!K$1,products!$A$1:$G$1,0))</f>
        <v>0.2</v>
      </c>
      <c r="L918" s="5">
        <f>INDEX(products!$A$1:$G$49, MATCH(orders!$D918,products!$A$1:$A$49,0),MATCH(orders!L$1,products!$A$1:$G$1,0))</f>
        <v>3.645</v>
      </c>
      <c r="M918" s="5">
        <f t="shared" si="43"/>
        <v>3.645</v>
      </c>
      <c r="N918" t="str">
        <f t="shared" si="42"/>
        <v>Excelsa</v>
      </c>
      <c r="O918" t="str">
        <f t="shared" si="44"/>
        <v>Dark</v>
      </c>
      <c r="P918" t="str">
        <f>_xlfn.XLOOKUP(Table1[[#This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 MATCH(orders!$D919,products!$A$1:$A$49,0),MATCH(orders!I$1,products!$A$1:$G$1,0))</f>
        <v>Ara</v>
      </c>
      <c r="J919" t="str">
        <f>INDEX(products!$A$1:$G$49, MATCH(orders!$D919,products!$A$1:$A$49,0),MATCH(orders!J$1,products!$A$1:$G$1,0))</f>
        <v>M</v>
      </c>
      <c r="K919" s="4">
        <f>INDEX(products!$A$1:$G$49, MATCH(orders!$D919,products!$A$1:$A$49,0),MATCH(orders!K$1,products!$A$1:$G$1,0))</f>
        <v>0.5</v>
      </c>
      <c r="L919" s="5">
        <f>INDEX(products!$A$1:$G$49, MATCH(orders!$D919,products!$A$1:$A$49,0),MATCH(orders!L$1,products!$A$1:$G$1,0))</f>
        <v>6.75</v>
      </c>
      <c r="M919" s="5">
        <f t="shared" si="43"/>
        <v>6.75</v>
      </c>
      <c r="N919" t="str">
        <f t="shared" si="42"/>
        <v>Arabica</v>
      </c>
      <c r="O919" t="str">
        <f t="shared" si="44"/>
        <v>Medium</v>
      </c>
      <c r="P919" t="str">
        <f>_xlfn.XLOOKUP(Table1[[#This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 MATCH(orders!$D920,products!$A$1:$A$49,0),MATCH(orders!I$1,products!$A$1:$G$1,0))</f>
        <v>Exc</v>
      </c>
      <c r="J920" t="str">
        <f>INDEX(products!$A$1:$G$49, MATCH(orders!$D920,products!$A$1:$A$49,0),MATCH(orders!J$1,products!$A$1:$G$1,0))</f>
        <v>D</v>
      </c>
      <c r="K920" s="4">
        <f>INDEX(products!$A$1:$G$49, MATCH(orders!$D920,products!$A$1:$A$49,0),MATCH(orders!K$1,products!$A$1:$G$1,0))</f>
        <v>0.5</v>
      </c>
      <c r="L920" s="5">
        <f>INDEX(products!$A$1:$G$49, MATCH(orders!$D920,products!$A$1:$A$49,0),MATCH(orders!L$1,products!$A$1:$G$1,0))</f>
        <v>7.29</v>
      </c>
      <c r="M920" s="5">
        <f t="shared" si="43"/>
        <v>21.87</v>
      </c>
      <c r="N920" t="str">
        <f t="shared" si="42"/>
        <v>Excelsa</v>
      </c>
      <c r="O920" t="str">
        <f t="shared" si="44"/>
        <v>Dark</v>
      </c>
      <c r="P920" t="str">
        <f>_xlfn.XLOOKUP(Table1[[#This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 MATCH(orders!$D921,products!$A$1:$A$49,0),MATCH(orders!I$1,products!$A$1:$G$1,0))</f>
        <v>Rob</v>
      </c>
      <c r="J921" t="str">
        <f>INDEX(products!$A$1:$G$49, MATCH(orders!$D921,products!$A$1:$A$49,0),MATCH(orders!J$1,products!$A$1:$G$1,0))</f>
        <v>D</v>
      </c>
      <c r="K921" s="4">
        <f>INDEX(products!$A$1:$G$49, MATCH(orders!$D921,products!$A$1:$A$49,0),MATCH(orders!K$1,products!$A$1:$G$1,0))</f>
        <v>0.2</v>
      </c>
      <c r="L921" s="5">
        <f>INDEX(products!$A$1:$G$49, MATCH(orders!$D921,products!$A$1:$A$49,0),MATCH(orders!L$1,products!$A$1:$G$1,0))</f>
        <v>2.6849999999999996</v>
      </c>
      <c r="M921" s="5">
        <f t="shared" si="43"/>
        <v>13.424999999999997</v>
      </c>
      <c r="N921" t="str">
        <f t="shared" si="42"/>
        <v>Robusta</v>
      </c>
      <c r="O921" t="str">
        <f t="shared" si="44"/>
        <v>Dark</v>
      </c>
      <c r="P921" t="str">
        <f>_xlfn.XLOOKUP(Table1[[#This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 MATCH(orders!$D922,products!$A$1:$A$49,0),MATCH(orders!I$1,products!$A$1:$G$1,0))</f>
        <v>Rob</v>
      </c>
      <c r="J922" t="str">
        <f>INDEX(products!$A$1:$G$49, MATCH(orders!$D922,products!$A$1:$A$49,0),MATCH(orders!J$1,products!$A$1:$G$1,0))</f>
        <v>D</v>
      </c>
      <c r="K922" s="4">
        <f>INDEX(products!$A$1:$G$49, MATCH(orders!$D922,products!$A$1:$A$49,0),MATCH(orders!K$1,products!$A$1:$G$1,0))</f>
        <v>2.5</v>
      </c>
      <c r="L922" s="5">
        <f>INDEX(products!$A$1:$G$49, MATCH(orders!$D922,products!$A$1:$A$49,0),MATCH(orders!L$1,products!$A$1:$G$1,0))</f>
        <v>20.584999999999997</v>
      </c>
      <c r="M922" s="5">
        <f t="shared" si="43"/>
        <v>123.50999999999999</v>
      </c>
      <c r="N922" t="str">
        <f t="shared" si="42"/>
        <v>Robusta</v>
      </c>
      <c r="O922" t="str">
        <f t="shared" si="44"/>
        <v>Dark</v>
      </c>
      <c r="P922" t="str">
        <f>_xlfn.XLOOKUP(Table1[[#This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 MATCH(orders!$D923,products!$A$1:$A$49,0),MATCH(orders!I$1,products!$A$1:$G$1,0))</f>
        <v>Lib</v>
      </c>
      <c r="J923" t="str">
        <f>INDEX(products!$A$1:$G$49, MATCH(orders!$D923,products!$A$1:$A$49,0),MATCH(orders!J$1,products!$A$1:$G$1,0))</f>
        <v>D</v>
      </c>
      <c r="K923" s="4">
        <f>INDEX(products!$A$1:$G$49, MATCH(orders!$D923,products!$A$1:$A$49,0),MATCH(orders!K$1,products!$A$1:$G$1,0))</f>
        <v>0.2</v>
      </c>
      <c r="L923" s="5">
        <f>INDEX(products!$A$1:$G$49, MATCH(orders!$D923,products!$A$1:$A$49,0),MATCH(orders!L$1,products!$A$1:$G$1,0))</f>
        <v>3.8849999999999998</v>
      </c>
      <c r="M923" s="5">
        <f t="shared" si="43"/>
        <v>7.77</v>
      </c>
      <c r="N923" t="str">
        <f t="shared" si="42"/>
        <v>Liberica</v>
      </c>
      <c r="O923" t="str">
        <f t="shared" si="44"/>
        <v>Dark</v>
      </c>
      <c r="P923" t="str">
        <f>_xlfn.XLOOKUP(Table1[[#This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 MATCH(orders!$D924,products!$A$1:$A$49,0),MATCH(orders!I$1,products!$A$1:$G$1,0))</f>
        <v>Ara</v>
      </c>
      <c r="J924" t="str">
        <f>INDEX(products!$A$1:$G$49, MATCH(orders!$D924,products!$A$1:$A$49,0),MATCH(orders!J$1,products!$A$1:$G$1,0))</f>
        <v>M</v>
      </c>
      <c r="K924" s="4">
        <f>INDEX(products!$A$1:$G$49, MATCH(orders!$D924,products!$A$1:$A$49,0),MATCH(orders!K$1,products!$A$1:$G$1,0))</f>
        <v>1</v>
      </c>
      <c r="L924" s="5">
        <f>INDEX(products!$A$1:$G$49, MATCH(orders!$D924,products!$A$1:$A$49,0),MATCH(orders!L$1,products!$A$1:$G$1,0))</f>
        <v>11.25</v>
      </c>
      <c r="M924" s="5">
        <f t="shared" si="43"/>
        <v>67.5</v>
      </c>
      <c r="N924" t="str">
        <f t="shared" si="42"/>
        <v>Arabica</v>
      </c>
      <c r="O924" t="str">
        <f t="shared" si="44"/>
        <v>Medium</v>
      </c>
      <c r="P924" t="str">
        <f>_xlfn.XLOOKUP(Table1[[#This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 MATCH(orders!$D925,products!$A$1:$A$49,0),MATCH(orders!I$1,products!$A$1:$G$1,0))</f>
        <v>Exc</v>
      </c>
      <c r="J925" t="str">
        <f>INDEX(products!$A$1:$G$49, MATCH(orders!$D925,products!$A$1:$A$49,0),MATCH(orders!J$1,products!$A$1:$G$1,0))</f>
        <v>D</v>
      </c>
      <c r="K925" s="4">
        <f>INDEX(products!$A$1:$G$49, MATCH(orders!$D925,products!$A$1:$A$49,0),MATCH(orders!K$1,products!$A$1:$G$1,0))</f>
        <v>2.5</v>
      </c>
      <c r="L925" s="5">
        <f>INDEX(products!$A$1:$G$49, MATCH(orders!$D925,products!$A$1:$A$49,0),MATCH(orders!L$1,products!$A$1:$G$1,0))</f>
        <v>27.945</v>
      </c>
      <c r="M925" s="5">
        <f t="shared" si="43"/>
        <v>27.945</v>
      </c>
      <c r="N925" t="str">
        <f t="shared" si="42"/>
        <v>Excelsa</v>
      </c>
      <c r="O925" t="str">
        <f t="shared" si="44"/>
        <v>Dark</v>
      </c>
      <c r="P925" t="str">
        <f>_xlfn.XLOOKUP(Table1[[#This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 MATCH(orders!$D926,products!$A$1:$A$49,0),MATCH(orders!I$1,products!$A$1:$G$1,0))</f>
        <v>Ara</v>
      </c>
      <c r="J926" t="str">
        <f>INDEX(products!$A$1:$G$49, MATCH(orders!$D926,products!$A$1:$A$49,0),MATCH(orders!J$1,products!$A$1:$G$1,0))</f>
        <v>L</v>
      </c>
      <c r="K926" s="4">
        <f>INDEX(products!$A$1:$G$49, MATCH(orders!$D926,products!$A$1:$A$49,0),MATCH(orders!K$1,products!$A$1:$G$1,0))</f>
        <v>2.5</v>
      </c>
      <c r="L926" s="5">
        <f>INDEX(products!$A$1:$G$49, MATCH(orders!$D926,products!$A$1:$A$49,0),MATCH(orders!L$1,products!$A$1:$G$1,0))</f>
        <v>29.784999999999997</v>
      </c>
      <c r="M926" s="5">
        <f t="shared" si="43"/>
        <v>89.35499999999999</v>
      </c>
      <c r="N926" t="str">
        <f t="shared" si="42"/>
        <v>Arabica</v>
      </c>
      <c r="O926" t="str">
        <f t="shared" si="44"/>
        <v>Light</v>
      </c>
      <c r="P926" t="str">
        <f>_xlfn.XLOOKUP(Table1[[#This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 MATCH(orders!$D927,products!$A$1:$A$49,0),MATCH(orders!I$1,products!$A$1:$G$1,0))</f>
        <v>Ara</v>
      </c>
      <c r="J927" t="str">
        <f>INDEX(products!$A$1:$G$49, MATCH(orders!$D927,products!$A$1:$A$49,0),MATCH(orders!J$1,products!$A$1:$G$1,0))</f>
        <v>M</v>
      </c>
      <c r="K927" s="4">
        <f>INDEX(products!$A$1:$G$49, MATCH(orders!$D927,products!$A$1:$A$49,0),MATCH(orders!K$1,products!$A$1:$G$1,0))</f>
        <v>0.5</v>
      </c>
      <c r="L927" s="5">
        <f>INDEX(products!$A$1:$G$49, MATCH(orders!$D927,products!$A$1:$A$49,0),MATCH(orders!L$1,products!$A$1:$G$1,0))</f>
        <v>6.75</v>
      </c>
      <c r="M927" s="5">
        <f t="shared" si="43"/>
        <v>20.25</v>
      </c>
      <c r="N927" t="str">
        <f t="shared" si="42"/>
        <v>Arabica</v>
      </c>
      <c r="O927" t="str">
        <f t="shared" si="44"/>
        <v>Medium</v>
      </c>
      <c r="P927" t="str">
        <f>_xlfn.XLOOKUP(Table1[[#This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 MATCH(orders!$D928,products!$A$1:$A$49,0),MATCH(orders!I$1,products!$A$1:$G$1,0))</f>
        <v>Ara</v>
      </c>
      <c r="J928" t="str">
        <f>INDEX(products!$A$1:$G$49, MATCH(orders!$D928,products!$A$1:$A$49,0),MATCH(orders!J$1,products!$A$1:$G$1,0))</f>
        <v>M</v>
      </c>
      <c r="K928" s="4">
        <f>INDEX(products!$A$1:$G$49, MATCH(orders!$D928,products!$A$1:$A$49,0),MATCH(orders!K$1,products!$A$1:$G$1,0))</f>
        <v>0.5</v>
      </c>
      <c r="L928" s="5">
        <f>INDEX(products!$A$1:$G$49, MATCH(orders!$D928,products!$A$1:$A$49,0),MATCH(orders!L$1,products!$A$1:$G$1,0))</f>
        <v>6.75</v>
      </c>
      <c r="M928" s="5">
        <f t="shared" si="43"/>
        <v>33.75</v>
      </c>
      <c r="N928" t="str">
        <f t="shared" si="42"/>
        <v>Arabica</v>
      </c>
      <c r="O928" t="str">
        <f t="shared" si="44"/>
        <v>Medium</v>
      </c>
      <c r="P928" t="str">
        <f>_xlfn.XLOOKUP(Table1[[#This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 MATCH(orders!$D929,products!$A$1:$A$49,0),MATCH(orders!I$1,products!$A$1:$G$1,0))</f>
        <v>Exc</v>
      </c>
      <c r="J929" t="str">
        <f>INDEX(products!$A$1:$G$49, MATCH(orders!$D929,products!$A$1:$A$49,0),MATCH(orders!J$1,products!$A$1:$G$1,0))</f>
        <v>D</v>
      </c>
      <c r="K929" s="4">
        <f>INDEX(products!$A$1:$G$49, MATCH(orders!$D929,products!$A$1:$A$49,0),MATCH(orders!K$1,products!$A$1:$G$1,0))</f>
        <v>2.5</v>
      </c>
      <c r="L929" s="5">
        <f>INDEX(products!$A$1:$G$49, MATCH(orders!$D929,products!$A$1:$A$49,0),MATCH(orders!L$1,products!$A$1:$G$1,0))</f>
        <v>27.945</v>
      </c>
      <c r="M929" s="5">
        <f t="shared" si="43"/>
        <v>111.78</v>
      </c>
      <c r="N929" t="str">
        <f t="shared" si="42"/>
        <v>Excelsa</v>
      </c>
      <c r="O929" t="str">
        <f t="shared" si="44"/>
        <v>Dark</v>
      </c>
      <c r="P929" t="str">
        <f>_xlfn.XLOOKUP(Table1[[#This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 MATCH(orders!$D930,products!$A$1:$A$49,0),MATCH(orders!I$1,products!$A$1:$G$1,0))</f>
        <v>Exc</v>
      </c>
      <c r="J930" t="str">
        <f>INDEX(products!$A$1:$G$49, MATCH(orders!$D930,products!$A$1:$A$49,0),MATCH(orders!J$1,products!$A$1:$G$1,0))</f>
        <v>M</v>
      </c>
      <c r="K930" s="4">
        <f>INDEX(products!$A$1:$G$49, MATCH(orders!$D930,products!$A$1:$A$49,0),MATCH(orders!K$1,products!$A$1:$G$1,0))</f>
        <v>2.5</v>
      </c>
      <c r="L930" s="5">
        <f>INDEX(products!$A$1:$G$49, MATCH(orders!$D930,products!$A$1:$A$49,0),MATCH(orders!L$1,products!$A$1:$G$1,0))</f>
        <v>31.624999999999996</v>
      </c>
      <c r="M930" s="5">
        <f t="shared" si="43"/>
        <v>63.249999999999993</v>
      </c>
      <c r="N930" t="str">
        <f t="shared" si="42"/>
        <v>Excelsa</v>
      </c>
      <c r="O930" t="str">
        <f t="shared" si="44"/>
        <v>Medium</v>
      </c>
      <c r="P930" t="str">
        <f>_xlfn.XLOOKUP(Table1[[#This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 MATCH(orders!$D931,products!$A$1:$A$49,0),MATCH(orders!I$1,products!$A$1:$G$1,0))</f>
        <v>Exc</v>
      </c>
      <c r="J931" t="str">
        <f>INDEX(products!$A$1:$G$49, MATCH(orders!$D931,products!$A$1:$A$49,0),MATCH(orders!J$1,products!$A$1:$G$1,0))</f>
        <v>L</v>
      </c>
      <c r="K931" s="4">
        <f>INDEX(products!$A$1:$G$49, MATCH(orders!$D931,products!$A$1:$A$49,0),MATCH(orders!K$1,products!$A$1:$G$1,0))</f>
        <v>0.2</v>
      </c>
      <c r="L931" s="5">
        <f>INDEX(products!$A$1:$G$49, MATCH(orders!$D931,products!$A$1:$A$49,0),MATCH(orders!L$1,products!$A$1:$G$1,0))</f>
        <v>4.4550000000000001</v>
      </c>
      <c r="M931" s="5">
        <f t="shared" si="43"/>
        <v>8.91</v>
      </c>
      <c r="N931" t="str">
        <f t="shared" si="42"/>
        <v>Excelsa</v>
      </c>
      <c r="O931" t="str">
        <f t="shared" si="44"/>
        <v>Light</v>
      </c>
      <c r="P931" t="str">
        <f>_xlfn.XLOOKUP(Table1[[#This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 MATCH(orders!$D932,products!$A$1:$A$49,0),MATCH(orders!I$1,products!$A$1:$G$1,0))</f>
        <v>Exc</v>
      </c>
      <c r="J932" t="str">
        <f>INDEX(products!$A$1:$G$49, MATCH(orders!$D932,products!$A$1:$A$49,0),MATCH(orders!J$1,products!$A$1:$G$1,0))</f>
        <v>D</v>
      </c>
      <c r="K932" s="4">
        <f>INDEX(products!$A$1:$G$49, MATCH(orders!$D932,products!$A$1:$A$49,0),MATCH(orders!K$1,products!$A$1:$G$1,0))</f>
        <v>1</v>
      </c>
      <c r="L932" s="5">
        <f>INDEX(products!$A$1:$G$49, MATCH(orders!$D932,products!$A$1:$A$49,0),MATCH(orders!L$1,products!$A$1:$G$1,0))</f>
        <v>12.15</v>
      </c>
      <c r="M932" s="5">
        <f t="shared" si="43"/>
        <v>12.15</v>
      </c>
      <c r="N932" t="str">
        <f t="shared" si="42"/>
        <v>Excelsa</v>
      </c>
      <c r="O932" t="str">
        <f t="shared" si="44"/>
        <v>Dark</v>
      </c>
      <c r="P932" t="str">
        <f>_xlfn.XLOOKUP(Table1[[#This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 MATCH(orders!$D933,products!$A$1:$A$49,0),MATCH(orders!I$1,products!$A$1:$G$1,0))</f>
        <v>Ara</v>
      </c>
      <c r="J933" t="str">
        <f>INDEX(products!$A$1:$G$49, MATCH(orders!$D933,products!$A$1:$A$49,0),MATCH(orders!J$1,products!$A$1:$G$1,0))</f>
        <v>D</v>
      </c>
      <c r="K933" s="4">
        <f>INDEX(products!$A$1:$G$49, MATCH(orders!$D933,products!$A$1:$A$49,0),MATCH(orders!K$1,products!$A$1:$G$1,0))</f>
        <v>0.5</v>
      </c>
      <c r="L933" s="5">
        <f>INDEX(products!$A$1:$G$49, MATCH(orders!$D933,products!$A$1:$A$49,0),MATCH(orders!L$1,products!$A$1:$G$1,0))</f>
        <v>5.97</v>
      </c>
      <c r="M933" s="5">
        <f t="shared" si="43"/>
        <v>23.88</v>
      </c>
      <c r="N933" t="str">
        <f t="shared" si="42"/>
        <v>Arabica</v>
      </c>
      <c r="O933" t="str">
        <f t="shared" si="44"/>
        <v>Dark</v>
      </c>
      <c r="P933" t="str">
        <f>_xlfn.XLOOKUP(Table1[[#This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 MATCH(orders!$D934,products!$A$1:$A$49,0),MATCH(orders!I$1,products!$A$1:$G$1,0))</f>
        <v>Exc</v>
      </c>
      <c r="J934" t="str">
        <f>INDEX(products!$A$1:$G$49, MATCH(orders!$D934,products!$A$1:$A$49,0),MATCH(orders!J$1,products!$A$1:$G$1,0))</f>
        <v>M</v>
      </c>
      <c r="K934" s="4">
        <f>INDEX(products!$A$1:$G$49, MATCH(orders!$D934,products!$A$1:$A$49,0),MATCH(orders!K$1,products!$A$1:$G$1,0))</f>
        <v>1</v>
      </c>
      <c r="L934" s="5">
        <f>INDEX(products!$A$1:$G$49, MATCH(orders!$D934,products!$A$1:$A$49,0),MATCH(orders!L$1,products!$A$1:$G$1,0))</f>
        <v>13.75</v>
      </c>
      <c r="M934" s="5">
        <f t="shared" si="43"/>
        <v>55</v>
      </c>
      <c r="N934" t="str">
        <f t="shared" si="42"/>
        <v>Excelsa</v>
      </c>
      <c r="O934" t="str">
        <f t="shared" si="44"/>
        <v>Medium</v>
      </c>
      <c r="P934" t="str">
        <f>_xlfn.XLOOKUP(Table1[[#This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 MATCH(orders!$D935,products!$A$1:$A$49,0),MATCH(orders!I$1,products!$A$1:$G$1,0))</f>
        <v>Rob</v>
      </c>
      <c r="J935" t="str">
        <f>INDEX(products!$A$1:$G$49, MATCH(orders!$D935,products!$A$1:$A$49,0),MATCH(orders!J$1,products!$A$1:$G$1,0))</f>
        <v>D</v>
      </c>
      <c r="K935" s="4">
        <f>INDEX(products!$A$1:$G$49, MATCH(orders!$D935,products!$A$1:$A$49,0),MATCH(orders!K$1,products!$A$1:$G$1,0))</f>
        <v>1</v>
      </c>
      <c r="L935" s="5">
        <f>INDEX(products!$A$1:$G$49, MATCH(orders!$D935,products!$A$1:$A$49,0),MATCH(orders!L$1,products!$A$1:$G$1,0))</f>
        <v>8.9499999999999993</v>
      </c>
      <c r="M935" s="5">
        <f t="shared" si="43"/>
        <v>26.849999999999998</v>
      </c>
      <c r="N935" t="str">
        <f t="shared" si="42"/>
        <v>Robusta</v>
      </c>
      <c r="O935" t="str">
        <f t="shared" si="44"/>
        <v>Dark</v>
      </c>
      <c r="P935" t="str">
        <f>_xlfn.XLOOKUP(Table1[[#This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 MATCH(orders!$D936,products!$A$1:$A$49,0),MATCH(orders!I$1,products!$A$1:$G$1,0))</f>
        <v>Rob</v>
      </c>
      <c r="J936" t="str">
        <f>INDEX(products!$A$1:$G$49, MATCH(orders!$D936,products!$A$1:$A$49,0),MATCH(orders!J$1,products!$A$1:$G$1,0))</f>
        <v>M</v>
      </c>
      <c r="K936" s="4">
        <f>INDEX(products!$A$1:$G$49, MATCH(orders!$D936,products!$A$1:$A$49,0),MATCH(orders!K$1,products!$A$1:$G$1,0))</f>
        <v>2.5</v>
      </c>
      <c r="L936" s="5">
        <f>INDEX(products!$A$1:$G$49, MATCH(orders!$D936,products!$A$1:$A$49,0),MATCH(orders!L$1,products!$A$1:$G$1,0))</f>
        <v>22.884999999999998</v>
      </c>
      <c r="M936" s="5">
        <f t="shared" si="43"/>
        <v>114.42499999999998</v>
      </c>
      <c r="N936" t="str">
        <f t="shared" si="42"/>
        <v>Robusta</v>
      </c>
      <c r="O936" t="str">
        <f t="shared" si="44"/>
        <v>Medium</v>
      </c>
      <c r="P936" t="str">
        <f>_xlfn.XLOOKUP(Table1[[#This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 MATCH(orders!$D937,products!$A$1:$A$49,0),MATCH(orders!I$1,products!$A$1:$G$1,0))</f>
        <v>Ara</v>
      </c>
      <c r="J937" t="str">
        <f>INDEX(products!$A$1:$G$49, MATCH(orders!$D937,products!$A$1:$A$49,0),MATCH(orders!J$1,products!$A$1:$G$1,0))</f>
        <v>M</v>
      </c>
      <c r="K937" s="4">
        <f>INDEX(products!$A$1:$G$49, MATCH(orders!$D937,products!$A$1:$A$49,0),MATCH(orders!K$1,products!$A$1:$G$1,0))</f>
        <v>2.5</v>
      </c>
      <c r="L937" s="5">
        <f>INDEX(products!$A$1:$G$49, MATCH(orders!$D937,products!$A$1:$A$49,0),MATCH(orders!L$1,products!$A$1:$G$1,0))</f>
        <v>25.874999999999996</v>
      </c>
      <c r="M937" s="5">
        <f t="shared" si="43"/>
        <v>155.24999999999997</v>
      </c>
      <c r="N937" t="str">
        <f t="shared" si="42"/>
        <v>Arabica</v>
      </c>
      <c r="O937" t="str">
        <f t="shared" si="44"/>
        <v>Medium</v>
      </c>
      <c r="P937" t="str">
        <f>_xlfn.XLOOKUP(Table1[[#This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 MATCH(orders!$D938,products!$A$1:$A$49,0),MATCH(orders!I$1,products!$A$1:$G$1,0))</f>
        <v>Lib</v>
      </c>
      <c r="J938" t="str">
        <f>INDEX(products!$A$1:$G$49, MATCH(orders!$D938,products!$A$1:$A$49,0),MATCH(orders!J$1,products!$A$1:$G$1,0))</f>
        <v>D</v>
      </c>
      <c r="K938" s="4">
        <f>INDEX(products!$A$1:$G$49, MATCH(orders!$D938,products!$A$1:$A$49,0),MATCH(orders!K$1,products!$A$1:$G$1,0))</f>
        <v>0.5</v>
      </c>
      <c r="L938" s="5">
        <f>INDEX(products!$A$1:$G$49, MATCH(orders!$D938,products!$A$1:$A$49,0),MATCH(orders!L$1,products!$A$1:$G$1,0))</f>
        <v>7.77</v>
      </c>
      <c r="M938" s="5">
        <f t="shared" si="43"/>
        <v>23.31</v>
      </c>
      <c r="N938" t="str">
        <f t="shared" si="42"/>
        <v>Liberica</v>
      </c>
      <c r="O938" t="str">
        <f t="shared" si="44"/>
        <v>Dark</v>
      </c>
      <c r="P938" t="str">
        <f>_xlfn.XLOOKUP(Table1[[#This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 MATCH(orders!$D939,products!$A$1:$A$49,0),MATCH(orders!I$1,products!$A$1:$G$1,0))</f>
        <v>Rob</v>
      </c>
      <c r="J939" t="str">
        <f>INDEX(products!$A$1:$G$49, MATCH(orders!$D939,products!$A$1:$A$49,0),MATCH(orders!J$1,products!$A$1:$G$1,0))</f>
        <v>M</v>
      </c>
      <c r="K939" s="4">
        <f>INDEX(products!$A$1:$G$49, MATCH(orders!$D939,products!$A$1:$A$49,0),MATCH(orders!K$1,products!$A$1:$G$1,0))</f>
        <v>2.5</v>
      </c>
      <c r="L939" s="5">
        <f>INDEX(products!$A$1:$G$49, MATCH(orders!$D939,products!$A$1:$A$49,0),MATCH(orders!L$1,products!$A$1:$G$1,0))</f>
        <v>22.884999999999998</v>
      </c>
      <c r="M939" s="5">
        <f t="shared" si="43"/>
        <v>91.539999999999992</v>
      </c>
      <c r="N939" t="str">
        <f t="shared" si="42"/>
        <v>Robusta</v>
      </c>
      <c r="O939" t="str">
        <f t="shared" si="44"/>
        <v>Medium</v>
      </c>
      <c r="P939" t="str">
        <f>_xlfn.XLOOKUP(Table1[[#This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 MATCH(orders!$D940,products!$A$1:$A$49,0),MATCH(orders!I$1,products!$A$1:$G$1,0))</f>
        <v>Exc</v>
      </c>
      <c r="J940" t="str">
        <f>INDEX(products!$A$1:$G$49, MATCH(orders!$D940,products!$A$1:$A$49,0),MATCH(orders!J$1,products!$A$1:$G$1,0))</f>
        <v>L</v>
      </c>
      <c r="K940" s="4">
        <f>INDEX(products!$A$1:$G$49, MATCH(orders!$D940,products!$A$1:$A$49,0),MATCH(orders!K$1,products!$A$1:$G$1,0))</f>
        <v>1</v>
      </c>
      <c r="L940" s="5">
        <f>INDEX(products!$A$1:$G$49, MATCH(orders!$D940,products!$A$1:$A$49,0),MATCH(orders!L$1,products!$A$1:$G$1,0))</f>
        <v>14.85</v>
      </c>
      <c r="M940" s="5">
        <f t="shared" si="43"/>
        <v>74.25</v>
      </c>
      <c r="N940" t="str">
        <f t="shared" si="42"/>
        <v>Excelsa</v>
      </c>
      <c r="O940" t="str">
        <f t="shared" si="44"/>
        <v>Light</v>
      </c>
      <c r="P940" t="str">
        <f>_xlfn.XLOOKUP(Table1[[#This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 MATCH(orders!$D941,products!$A$1:$A$49,0),MATCH(orders!I$1,products!$A$1:$G$1,0))</f>
        <v>Lib</v>
      </c>
      <c r="J941" t="str">
        <f>INDEX(products!$A$1:$G$49, MATCH(orders!$D941,products!$A$1:$A$49,0),MATCH(orders!J$1,products!$A$1:$G$1,0))</f>
        <v>L</v>
      </c>
      <c r="K941" s="4">
        <f>INDEX(products!$A$1:$G$49, MATCH(orders!$D941,products!$A$1:$A$49,0),MATCH(orders!K$1,products!$A$1:$G$1,0))</f>
        <v>0.2</v>
      </c>
      <c r="L941" s="5">
        <f>INDEX(products!$A$1:$G$49, MATCH(orders!$D941,products!$A$1:$A$49,0),MATCH(orders!L$1,products!$A$1:$G$1,0))</f>
        <v>4.7549999999999999</v>
      </c>
      <c r="M941" s="5">
        <f t="shared" si="43"/>
        <v>28.53</v>
      </c>
      <c r="N941" t="str">
        <f t="shared" si="42"/>
        <v>Liberica</v>
      </c>
      <c r="O941" t="str">
        <f t="shared" si="44"/>
        <v>Light</v>
      </c>
      <c r="P941" t="str">
        <f>_xlfn.XLOOKUP(Table1[[#This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 MATCH(orders!$D942,products!$A$1:$A$49,0),MATCH(orders!I$1,products!$A$1:$G$1,0))</f>
        <v>Rob</v>
      </c>
      <c r="J942" t="str">
        <f>INDEX(products!$A$1:$G$49, MATCH(orders!$D942,products!$A$1:$A$49,0),MATCH(orders!J$1,products!$A$1:$G$1,0))</f>
        <v>L</v>
      </c>
      <c r="K942" s="4">
        <f>INDEX(products!$A$1:$G$49, MATCH(orders!$D942,products!$A$1:$A$49,0),MATCH(orders!K$1,products!$A$1:$G$1,0))</f>
        <v>0.5</v>
      </c>
      <c r="L942" s="5">
        <f>INDEX(products!$A$1:$G$49, MATCH(orders!$D942,products!$A$1:$A$49,0),MATCH(orders!L$1,products!$A$1:$G$1,0))</f>
        <v>7.169999999999999</v>
      </c>
      <c r="M942" s="5">
        <f t="shared" si="43"/>
        <v>14.339999999999998</v>
      </c>
      <c r="N942" t="str">
        <f t="shared" si="42"/>
        <v>Robusta</v>
      </c>
      <c r="O942" t="str">
        <f t="shared" si="44"/>
        <v>Light</v>
      </c>
      <c r="P942" t="str">
        <f>_xlfn.XLOOKUP(Table1[[#This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 MATCH(orders!$D943,products!$A$1:$A$49,0),MATCH(orders!I$1,products!$A$1:$G$1,0))</f>
        <v>Ara</v>
      </c>
      <c r="J943" t="str">
        <f>INDEX(products!$A$1:$G$49, MATCH(orders!$D943,products!$A$1:$A$49,0),MATCH(orders!J$1,products!$A$1:$G$1,0))</f>
        <v>L</v>
      </c>
      <c r="K943" s="4">
        <f>INDEX(products!$A$1:$G$49, MATCH(orders!$D943,products!$A$1:$A$49,0),MATCH(orders!K$1,products!$A$1:$G$1,0))</f>
        <v>0.5</v>
      </c>
      <c r="L943" s="5">
        <f>INDEX(products!$A$1:$G$49, MATCH(orders!$D943,products!$A$1:$A$49,0),MATCH(orders!L$1,products!$A$1:$G$1,0))</f>
        <v>7.77</v>
      </c>
      <c r="M943" s="5">
        <f t="shared" si="43"/>
        <v>15.54</v>
      </c>
      <c r="N943" t="str">
        <f t="shared" si="42"/>
        <v>Arabica</v>
      </c>
      <c r="O943" t="str">
        <f t="shared" si="44"/>
        <v>Light</v>
      </c>
      <c r="P943" t="str">
        <f>_xlfn.XLOOKUP(Table1[[#This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 MATCH(orders!$D944,products!$A$1:$A$49,0),MATCH(orders!I$1,products!$A$1:$G$1,0))</f>
        <v>Rob</v>
      </c>
      <c r="J944" t="str">
        <f>INDEX(products!$A$1:$G$49, MATCH(orders!$D944,products!$A$1:$A$49,0),MATCH(orders!J$1,products!$A$1:$G$1,0))</f>
        <v>L</v>
      </c>
      <c r="K944" s="4">
        <f>INDEX(products!$A$1:$G$49, MATCH(orders!$D944,products!$A$1:$A$49,0),MATCH(orders!K$1,products!$A$1:$G$1,0))</f>
        <v>1</v>
      </c>
      <c r="L944" s="5">
        <f>INDEX(products!$A$1:$G$49, MATCH(orders!$D944,products!$A$1:$A$49,0),MATCH(orders!L$1,products!$A$1:$G$1,0))</f>
        <v>11.95</v>
      </c>
      <c r="M944" s="5">
        <f t="shared" si="43"/>
        <v>35.849999999999994</v>
      </c>
      <c r="N944" t="str">
        <f t="shared" si="42"/>
        <v>Robusta</v>
      </c>
      <c r="O944" t="str">
        <f t="shared" si="44"/>
        <v>Light</v>
      </c>
      <c r="P944" t="str">
        <f>_xlfn.XLOOKUP(Table1[[#This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 MATCH(orders!$D945,products!$A$1:$A$49,0),MATCH(orders!I$1,products!$A$1:$G$1,0))</f>
        <v>Ara</v>
      </c>
      <c r="J945" t="str">
        <f>INDEX(products!$A$1:$G$49, MATCH(orders!$D945,products!$A$1:$A$49,0),MATCH(orders!J$1,products!$A$1:$G$1,0))</f>
        <v>L</v>
      </c>
      <c r="K945" s="4">
        <f>INDEX(products!$A$1:$G$49, MATCH(orders!$D945,products!$A$1:$A$49,0),MATCH(orders!K$1,products!$A$1:$G$1,0))</f>
        <v>0.5</v>
      </c>
      <c r="L945" s="5">
        <f>INDEX(products!$A$1:$G$49, MATCH(orders!$D945,products!$A$1:$A$49,0),MATCH(orders!L$1,products!$A$1:$G$1,0))</f>
        <v>7.77</v>
      </c>
      <c r="M945" s="5">
        <f t="shared" si="43"/>
        <v>46.62</v>
      </c>
      <c r="N945" t="str">
        <f t="shared" si="42"/>
        <v>Arabica</v>
      </c>
      <c r="O945" t="str">
        <f t="shared" si="44"/>
        <v>Light</v>
      </c>
      <c r="P945" t="str">
        <f>_xlfn.XLOOKUP(Table1[[#This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 MATCH(orders!$D946,products!$A$1:$A$49,0),MATCH(orders!I$1,products!$A$1:$G$1,0))</f>
        <v>Rob</v>
      </c>
      <c r="J946" t="str">
        <f>INDEX(products!$A$1:$G$49, MATCH(orders!$D946,products!$A$1:$A$49,0),MATCH(orders!J$1,products!$A$1:$G$1,0))</f>
        <v>L</v>
      </c>
      <c r="K946" s="4">
        <f>INDEX(products!$A$1:$G$49, MATCH(orders!$D946,products!$A$1:$A$49,0),MATCH(orders!K$1,products!$A$1:$G$1,0))</f>
        <v>0.5</v>
      </c>
      <c r="L946" s="5">
        <f>INDEX(products!$A$1:$G$49, MATCH(orders!$D946,products!$A$1:$A$49,0),MATCH(orders!L$1,products!$A$1:$G$1,0))</f>
        <v>7.169999999999999</v>
      </c>
      <c r="M946" s="5">
        <f t="shared" si="43"/>
        <v>35.849999999999994</v>
      </c>
      <c r="N946" t="str">
        <f t="shared" si="42"/>
        <v>Robusta</v>
      </c>
      <c r="O946" t="str">
        <f t="shared" si="44"/>
        <v>Light</v>
      </c>
      <c r="P946" t="str">
        <f>_xlfn.XLOOKUP(Table1[[#This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 MATCH(orders!$D947,products!$A$1:$A$49,0),MATCH(orders!I$1,products!$A$1:$G$1,0))</f>
        <v>Lib</v>
      </c>
      <c r="J947" t="str">
        <f>INDEX(products!$A$1:$G$49, MATCH(orders!$D947,products!$A$1:$A$49,0),MATCH(orders!J$1,products!$A$1:$G$1,0))</f>
        <v>D</v>
      </c>
      <c r="K947" s="4">
        <f>INDEX(products!$A$1:$G$49, MATCH(orders!$D947,products!$A$1:$A$49,0),MATCH(orders!K$1,products!$A$1:$G$1,0))</f>
        <v>2.5</v>
      </c>
      <c r="L947" s="5">
        <f>INDEX(products!$A$1:$G$49, MATCH(orders!$D947,products!$A$1:$A$49,0),MATCH(orders!L$1,products!$A$1:$G$1,0))</f>
        <v>29.784999999999997</v>
      </c>
      <c r="M947" s="5">
        <f t="shared" si="43"/>
        <v>119.13999999999999</v>
      </c>
      <c r="N947" t="str">
        <f t="shared" si="42"/>
        <v>Liberica</v>
      </c>
      <c r="O947" t="str">
        <f t="shared" si="44"/>
        <v>Dark</v>
      </c>
      <c r="P947" t="str">
        <f>_xlfn.XLOOKUP(Table1[[#This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 MATCH(orders!$D948,products!$A$1:$A$49,0),MATCH(orders!I$1,products!$A$1:$G$1,0))</f>
        <v>Lib</v>
      </c>
      <c r="J948" t="str">
        <f>INDEX(products!$A$1:$G$49, MATCH(orders!$D948,products!$A$1:$A$49,0),MATCH(orders!J$1,products!$A$1:$G$1,0))</f>
        <v>D</v>
      </c>
      <c r="K948" s="4">
        <f>INDEX(products!$A$1:$G$49, MATCH(orders!$D948,products!$A$1:$A$49,0),MATCH(orders!K$1,products!$A$1:$G$1,0))</f>
        <v>0.5</v>
      </c>
      <c r="L948" s="5">
        <f>INDEX(products!$A$1:$G$49, MATCH(orders!$D948,products!$A$1:$A$49,0),MATCH(orders!L$1,products!$A$1:$G$1,0))</f>
        <v>7.77</v>
      </c>
      <c r="M948" s="5">
        <f t="shared" si="43"/>
        <v>23.31</v>
      </c>
      <c r="N948" t="str">
        <f t="shared" si="42"/>
        <v>Liberica</v>
      </c>
      <c r="O948" t="str">
        <f t="shared" si="44"/>
        <v>Dark</v>
      </c>
      <c r="P948" t="str">
        <f>_xlfn.XLOOKUP(Table1[[#This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 MATCH(orders!$D949,products!$A$1:$A$49,0),MATCH(orders!I$1,products!$A$1:$G$1,0))</f>
        <v>Ara</v>
      </c>
      <c r="J949" t="str">
        <f>INDEX(products!$A$1:$G$49, MATCH(orders!$D949,products!$A$1:$A$49,0),MATCH(orders!J$1,products!$A$1:$G$1,0))</f>
        <v>M</v>
      </c>
      <c r="K949" s="4">
        <f>INDEX(products!$A$1:$G$49, MATCH(orders!$D949,products!$A$1:$A$49,0),MATCH(orders!K$1,products!$A$1:$G$1,0))</f>
        <v>1</v>
      </c>
      <c r="L949" s="5">
        <f>INDEX(products!$A$1:$G$49, MATCH(orders!$D949,products!$A$1:$A$49,0),MATCH(orders!L$1,products!$A$1:$G$1,0))</f>
        <v>11.25</v>
      </c>
      <c r="M949" s="5">
        <f t="shared" si="43"/>
        <v>11.25</v>
      </c>
      <c r="N949" t="str">
        <f t="shared" si="42"/>
        <v>Arabica</v>
      </c>
      <c r="O949" t="str">
        <f t="shared" si="44"/>
        <v>Medium</v>
      </c>
      <c r="P949" t="str">
        <f>_xlfn.XLOOKUP(Table1[[#This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 MATCH(orders!$D950,products!$A$1:$A$49,0),MATCH(orders!I$1,products!$A$1:$G$1,0))</f>
        <v>Exc</v>
      </c>
      <c r="J950" t="str">
        <f>INDEX(products!$A$1:$G$49, MATCH(orders!$D950,products!$A$1:$A$49,0),MATCH(orders!J$1,products!$A$1:$G$1,0))</f>
        <v>D</v>
      </c>
      <c r="K950" s="4">
        <f>INDEX(products!$A$1:$G$49, MATCH(orders!$D950,products!$A$1:$A$49,0),MATCH(orders!K$1,products!$A$1:$G$1,0))</f>
        <v>2.5</v>
      </c>
      <c r="L950" s="5">
        <f>INDEX(products!$A$1:$G$49, MATCH(orders!$D950,products!$A$1:$A$49,0),MATCH(orders!L$1,products!$A$1:$G$1,0))</f>
        <v>27.945</v>
      </c>
      <c r="M950" s="5">
        <f t="shared" si="43"/>
        <v>83.835000000000008</v>
      </c>
      <c r="N950" t="str">
        <f t="shared" si="42"/>
        <v>Excelsa</v>
      </c>
      <c r="O950" t="str">
        <f t="shared" si="44"/>
        <v>Dark</v>
      </c>
      <c r="P950" t="str">
        <f>_xlfn.XLOOKUP(Table1[[#This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 MATCH(orders!$D951,products!$A$1:$A$49,0),MATCH(orders!I$1,products!$A$1:$G$1,0))</f>
        <v>Rob</v>
      </c>
      <c r="J951" t="str">
        <f>INDEX(products!$A$1:$G$49, MATCH(orders!$D951,products!$A$1:$A$49,0),MATCH(orders!J$1,products!$A$1:$G$1,0))</f>
        <v>L</v>
      </c>
      <c r="K951" s="4">
        <f>INDEX(products!$A$1:$G$49, MATCH(orders!$D951,products!$A$1:$A$49,0),MATCH(orders!K$1,products!$A$1:$G$1,0))</f>
        <v>2.5</v>
      </c>
      <c r="L951" s="5">
        <f>INDEX(products!$A$1:$G$49, MATCH(orders!$D951,products!$A$1:$A$49,0),MATCH(orders!L$1,products!$A$1:$G$1,0))</f>
        <v>27.484999999999996</v>
      </c>
      <c r="M951" s="5">
        <f t="shared" si="43"/>
        <v>109.93999999999998</v>
      </c>
      <c r="N951" t="str">
        <f t="shared" si="42"/>
        <v>Robusta</v>
      </c>
      <c r="O951" t="str">
        <f t="shared" si="44"/>
        <v>Light</v>
      </c>
      <c r="P951" t="str">
        <f>_xlfn.XLOOKUP(Table1[[#This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 MATCH(orders!$D952,products!$A$1:$A$49,0),MATCH(orders!I$1,products!$A$1:$G$1,0))</f>
        <v>Rob</v>
      </c>
      <c r="J952" t="str">
        <f>INDEX(products!$A$1:$G$49, MATCH(orders!$D952,products!$A$1:$A$49,0),MATCH(orders!J$1,products!$A$1:$G$1,0))</f>
        <v>L</v>
      </c>
      <c r="K952" s="4">
        <f>INDEX(products!$A$1:$G$49, MATCH(orders!$D952,products!$A$1:$A$49,0),MATCH(orders!K$1,products!$A$1:$G$1,0))</f>
        <v>0.2</v>
      </c>
      <c r="L952" s="5">
        <f>INDEX(products!$A$1:$G$49, MATCH(orders!$D952,products!$A$1:$A$49,0),MATCH(orders!L$1,products!$A$1:$G$1,0))</f>
        <v>3.5849999999999995</v>
      </c>
      <c r="M952" s="5">
        <f t="shared" si="43"/>
        <v>14.339999999999998</v>
      </c>
      <c r="N952" t="str">
        <f t="shared" si="42"/>
        <v>Robusta</v>
      </c>
      <c r="O952" t="str">
        <f t="shared" si="44"/>
        <v>Light</v>
      </c>
      <c r="P952" t="str">
        <f>_xlfn.XLOOKUP(Table1[[#This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 MATCH(orders!$D953,products!$A$1:$A$49,0),MATCH(orders!I$1,products!$A$1:$G$1,0))</f>
        <v>Rob</v>
      </c>
      <c r="J953" t="str">
        <f>INDEX(products!$A$1:$G$49, MATCH(orders!$D953,products!$A$1:$A$49,0),MATCH(orders!J$1,products!$A$1:$G$1,0))</f>
        <v>L</v>
      </c>
      <c r="K953" s="4">
        <f>INDEX(products!$A$1:$G$49, MATCH(orders!$D953,products!$A$1:$A$49,0),MATCH(orders!K$1,products!$A$1:$G$1,0))</f>
        <v>0.2</v>
      </c>
      <c r="L953" s="5">
        <f>INDEX(products!$A$1:$G$49, MATCH(orders!$D953,products!$A$1:$A$49,0),MATCH(orders!L$1,products!$A$1:$G$1,0))</f>
        <v>3.5849999999999995</v>
      </c>
      <c r="M953" s="5">
        <f t="shared" si="43"/>
        <v>21.509999999999998</v>
      </c>
      <c r="N953" t="str">
        <f t="shared" si="42"/>
        <v>Robusta</v>
      </c>
      <c r="O953" t="str">
        <f t="shared" si="44"/>
        <v>Light</v>
      </c>
      <c r="P953" t="str">
        <f>_xlfn.XLOOKUP(Table1[[#This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 MATCH(orders!$D954,products!$A$1:$A$49,0),MATCH(orders!I$1,products!$A$1:$G$1,0))</f>
        <v>Ara</v>
      </c>
      <c r="J954" t="str">
        <f>INDEX(products!$A$1:$G$49, MATCH(orders!$D954,products!$A$1:$A$49,0),MATCH(orders!J$1,products!$A$1:$G$1,0))</f>
        <v>M</v>
      </c>
      <c r="K954" s="4">
        <f>INDEX(products!$A$1:$G$49, MATCH(orders!$D954,products!$A$1:$A$49,0),MATCH(orders!K$1,products!$A$1:$G$1,0))</f>
        <v>1</v>
      </c>
      <c r="L954" s="5">
        <f>INDEX(products!$A$1:$G$49, MATCH(orders!$D954,products!$A$1:$A$49,0),MATCH(orders!L$1,products!$A$1:$G$1,0))</f>
        <v>11.25</v>
      </c>
      <c r="M954" s="5">
        <f t="shared" si="43"/>
        <v>22.5</v>
      </c>
      <c r="N954" t="str">
        <f t="shared" si="42"/>
        <v>Arabica</v>
      </c>
      <c r="O954" t="str">
        <f t="shared" si="44"/>
        <v>Medium</v>
      </c>
      <c r="P954" t="str">
        <f>_xlfn.XLOOKUP(Table1[[#This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 MATCH(orders!$D955,products!$A$1:$A$49,0),MATCH(orders!I$1,products!$A$1:$G$1,0))</f>
        <v>Ara</v>
      </c>
      <c r="J955" t="str">
        <f>INDEX(products!$A$1:$G$49, MATCH(orders!$D955,products!$A$1:$A$49,0),MATCH(orders!J$1,products!$A$1:$G$1,0))</f>
        <v>L</v>
      </c>
      <c r="K955" s="4">
        <f>INDEX(products!$A$1:$G$49, MATCH(orders!$D955,products!$A$1:$A$49,0),MATCH(orders!K$1,products!$A$1:$G$1,0))</f>
        <v>0.2</v>
      </c>
      <c r="L955" s="5">
        <f>INDEX(products!$A$1:$G$49, MATCH(orders!$D955,products!$A$1:$A$49,0),MATCH(orders!L$1,products!$A$1:$G$1,0))</f>
        <v>3.8849999999999998</v>
      </c>
      <c r="M955" s="5">
        <f t="shared" si="43"/>
        <v>3.8849999999999998</v>
      </c>
      <c r="N955" t="str">
        <f t="shared" si="42"/>
        <v>Arabica</v>
      </c>
      <c r="O955" t="str">
        <f t="shared" si="44"/>
        <v>Light</v>
      </c>
      <c r="P955" t="str">
        <f>_xlfn.XLOOKUP(Table1[[#This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 MATCH(orders!$D956,products!$A$1:$A$49,0),MATCH(orders!I$1,products!$A$1:$G$1,0))</f>
        <v>Exc</v>
      </c>
      <c r="J956" t="str">
        <f>INDEX(products!$A$1:$G$49, MATCH(orders!$D956,products!$A$1:$A$49,0),MATCH(orders!J$1,products!$A$1:$G$1,0))</f>
        <v>D</v>
      </c>
      <c r="K956" s="4">
        <f>INDEX(products!$A$1:$G$49, MATCH(orders!$D956,products!$A$1:$A$49,0),MATCH(orders!K$1,products!$A$1:$G$1,0))</f>
        <v>2.5</v>
      </c>
      <c r="L956" s="5">
        <f>INDEX(products!$A$1:$G$49, MATCH(orders!$D956,products!$A$1:$A$49,0),MATCH(orders!L$1,products!$A$1:$G$1,0))</f>
        <v>27.945</v>
      </c>
      <c r="M956" s="5">
        <f t="shared" si="43"/>
        <v>27.945</v>
      </c>
      <c r="N956" t="str">
        <f t="shared" si="42"/>
        <v>Excelsa</v>
      </c>
      <c r="O956" t="str">
        <f t="shared" si="44"/>
        <v>Dark</v>
      </c>
      <c r="P956" t="str">
        <f>_xlfn.XLOOKUP(Table1[[#This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 MATCH(orders!$D957,products!$A$1:$A$49,0),MATCH(orders!I$1,products!$A$1:$G$1,0))</f>
        <v>Exc</v>
      </c>
      <c r="J957" t="str">
        <f>INDEX(products!$A$1:$G$49, MATCH(orders!$D957,products!$A$1:$A$49,0),MATCH(orders!J$1,products!$A$1:$G$1,0))</f>
        <v>L</v>
      </c>
      <c r="K957" s="4">
        <f>INDEX(products!$A$1:$G$49, MATCH(orders!$D957,products!$A$1:$A$49,0),MATCH(orders!K$1,products!$A$1:$G$1,0))</f>
        <v>2.5</v>
      </c>
      <c r="L957" s="5">
        <f>INDEX(products!$A$1:$G$49, MATCH(orders!$D957,products!$A$1:$A$49,0),MATCH(orders!L$1,products!$A$1:$G$1,0))</f>
        <v>34.154999999999994</v>
      </c>
      <c r="M957" s="5">
        <f t="shared" si="43"/>
        <v>170.77499999999998</v>
      </c>
      <c r="N957" t="str">
        <f t="shared" si="42"/>
        <v>Excelsa</v>
      </c>
      <c r="O957" t="str">
        <f t="shared" si="44"/>
        <v>Light</v>
      </c>
      <c r="P957" t="str">
        <f>_xlfn.XLOOKUP(Table1[[#This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 MATCH(orders!$D958,products!$A$1:$A$49,0),MATCH(orders!I$1,products!$A$1:$G$1,0))</f>
        <v>Rob</v>
      </c>
      <c r="J958" t="str">
        <f>INDEX(products!$A$1:$G$49, MATCH(orders!$D958,products!$A$1:$A$49,0),MATCH(orders!J$1,products!$A$1:$G$1,0))</f>
        <v>L</v>
      </c>
      <c r="K958" s="4">
        <f>INDEX(products!$A$1:$G$49, MATCH(orders!$D958,products!$A$1:$A$49,0),MATCH(orders!K$1,products!$A$1:$G$1,0))</f>
        <v>2.5</v>
      </c>
      <c r="L958" s="5">
        <f>INDEX(products!$A$1:$G$49, MATCH(orders!$D958,products!$A$1:$A$49,0),MATCH(orders!L$1,products!$A$1:$G$1,0))</f>
        <v>27.484999999999996</v>
      </c>
      <c r="M958" s="5">
        <f t="shared" si="43"/>
        <v>54.969999999999992</v>
      </c>
      <c r="N958" t="str">
        <f t="shared" si="42"/>
        <v>Robusta</v>
      </c>
      <c r="O958" t="str">
        <f t="shared" si="44"/>
        <v>Light</v>
      </c>
      <c r="P958" t="str">
        <f>_xlfn.XLOOKUP(Table1[[#This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 MATCH(orders!$D959,products!$A$1:$A$49,0),MATCH(orders!I$1,products!$A$1:$G$1,0))</f>
        <v>Exc</v>
      </c>
      <c r="J959" t="str">
        <f>INDEX(products!$A$1:$G$49, MATCH(orders!$D959,products!$A$1:$A$49,0),MATCH(orders!J$1,products!$A$1:$G$1,0))</f>
        <v>L</v>
      </c>
      <c r="K959" s="4">
        <f>INDEX(products!$A$1:$G$49, MATCH(orders!$D959,products!$A$1:$A$49,0),MATCH(orders!K$1,products!$A$1:$G$1,0))</f>
        <v>1</v>
      </c>
      <c r="L959" s="5">
        <f>INDEX(products!$A$1:$G$49, MATCH(orders!$D959,products!$A$1:$A$49,0),MATCH(orders!L$1,products!$A$1:$G$1,0))</f>
        <v>14.85</v>
      </c>
      <c r="M959" s="5">
        <f t="shared" si="43"/>
        <v>14.85</v>
      </c>
      <c r="N959" t="str">
        <f t="shared" si="42"/>
        <v>Excelsa</v>
      </c>
      <c r="O959" t="str">
        <f t="shared" si="44"/>
        <v>Light</v>
      </c>
      <c r="P959" t="str">
        <f>_xlfn.XLOOKUP(Table1[[#This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 MATCH(orders!$D960,products!$A$1:$A$49,0),MATCH(orders!I$1,products!$A$1:$G$1,0))</f>
        <v>Ara</v>
      </c>
      <c r="J960" t="str">
        <f>INDEX(products!$A$1:$G$49, MATCH(orders!$D960,products!$A$1:$A$49,0),MATCH(orders!J$1,products!$A$1:$G$1,0))</f>
        <v>L</v>
      </c>
      <c r="K960" s="4">
        <f>INDEX(products!$A$1:$G$49, MATCH(orders!$D960,products!$A$1:$A$49,0),MATCH(orders!K$1,products!$A$1:$G$1,0))</f>
        <v>0.2</v>
      </c>
      <c r="L960" s="5">
        <f>INDEX(products!$A$1:$G$49, MATCH(orders!$D960,products!$A$1:$A$49,0),MATCH(orders!L$1,products!$A$1:$G$1,0))</f>
        <v>3.8849999999999998</v>
      </c>
      <c r="M960" s="5">
        <f t="shared" si="43"/>
        <v>7.77</v>
      </c>
      <c r="N960" t="str">
        <f t="shared" si="42"/>
        <v>Arabica</v>
      </c>
      <c r="O960" t="str">
        <f t="shared" si="44"/>
        <v>Light</v>
      </c>
      <c r="P960" t="str">
        <f>_xlfn.XLOOKUP(Table1[[#This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 MATCH(orders!$D961,products!$A$1:$A$49,0),MATCH(orders!I$1,products!$A$1:$G$1,0))</f>
        <v>Lib</v>
      </c>
      <c r="J961" t="str">
        <f>INDEX(products!$A$1:$G$49, MATCH(orders!$D961,products!$A$1:$A$49,0),MATCH(orders!J$1,products!$A$1:$G$1,0))</f>
        <v>L</v>
      </c>
      <c r="K961" s="4">
        <f>INDEX(products!$A$1:$G$49, MATCH(orders!$D961,products!$A$1:$A$49,0),MATCH(orders!K$1,products!$A$1:$G$1,0))</f>
        <v>0.2</v>
      </c>
      <c r="L961" s="5">
        <f>INDEX(products!$A$1:$G$49, MATCH(orders!$D961,products!$A$1:$A$49,0),MATCH(orders!L$1,products!$A$1:$G$1,0))</f>
        <v>4.7549999999999999</v>
      </c>
      <c r="M961" s="5">
        <f t="shared" si="43"/>
        <v>23.774999999999999</v>
      </c>
      <c r="N961" t="str">
        <f t="shared" si="42"/>
        <v>Liberica</v>
      </c>
      <c r="O961" t="str">
        <f t="shared" si="44"/>
        <v>Light</v>
      </c>
      <c r="P961" t="str">
        <f>_xlfn.XLOOKUP(Table1[[#This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 MATCH(orders!$D962,products!$A$1:$A$49,0),MATCH(orders!I$1,products!$A$1:$G$1,0))</f>
        <v>Lib</v>
      </c>
      <c r="J962" t="str">
        <f>INDEX(products!$A$1:$G$49, MATCH(orders!$D962,products!$A$1:$A$49,0),MATCH(orders!J$1,products!$A$1:$G$1,0))</f>
        <v>L</v>
      </c>
      <c r="K962" s="4">
        <f>INDEX(products!$A$1:$G$49, MATCH(orders!$D962,products!$A$1:$A$49,0),MATCH(orders!K$1,products!$A$1:$G$1,0))</f>
        <v>1</v>
      </c>
      <c r="L962" s="5">
        <f>INDEX(products!$A$1:$G$49, MATCH(orders!$D962,products!$A$1:$A$49,0),MATCH(orders!L$1,products!$A$1:$G$1,0))</f>
        <v>15.85</v>
      </c>
      <c r="M962" s="5">
        <f t="shared" si="43"/>
        <v>79.25</v>
      </c>
      <c r="N962" t="str">
        <f t="shared" ref="N962:N1001" si="45">IF(I962="Rob","Robusta",IF(I962="Exc","Excelsa",IF(I962="Ara","Arabica",IF(I962="Lib","Liberica",""))))</f>
        <v>Liberica</v>
      </c>
      <c r="O962" t="str">
        <f t="shared" si="44"/>
        <v>Light</v>
      </c>
      <c r="P962" t="str">
        <f>_xlfn.XLOOKUP(Table1[[#This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 MATCH(orders!$D963,products!$A$1:$A$49,0),MATCH(orders!I$1,products!$A$1:$G$1,0))</f>
        <v>Ara</v>
      </c>
      <c r="J963" t="str">
        <f>INDEX(products!$A$1:$G$49, MATCH(orders!$D963,products!$A$1:$A$49,0),MATCH(orders!J$1,products!$A$1:$G$1,0))</f>
        <v>D</v>
      </c>
      <c r="K963" s="4">
        <f>INDEX(products!$A$1:$G$49, MATCH(orders!$D963,products!$A$1:$A$49,0),MATCH(orders!K$1,products!$A$1:$G$1,0))</f>
        <v>2.5</v>
      </c>
      <c r="L963" s="5">
        <f>INDEX(products!$A$1:$G$49, MATCH(orders!$D963,products!$A$1:$A$49,0),MATCH(orders!L$1,products!$A$1:$G$1,0))</f>
        <v>22.884999999999998</v>
      </c>
      <c r="M963" s="5">
        <f t="shared" ref="M963:M1001" si="46">L963*E963</f>
        <v>45.769999999999996</v>
      </c>
      <c r="N963" t="str">
        <f t="shared" si="45"/>
        <v>Arabica</v>
      </c>
      <c r="O963" t="str">
        <f t="shared" ref="O963:O1001" si="47">IF(J963="M","Medium",IF(J963="L","Light",IF(J963="D","Dark","")))</f>
        <v>Dark</v>
      </c>
      <c r="P963" t="str">
        <f>_xlfn.XLOOKUP(Table1[[#This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 MATCH(orders!$D964,products!$A$1:$A$49,0),MATCH(orders!I$1,products!$A$1:$G$1,0))</f>
        <v>Rob</v>
      </c>
      <c r="J964" t="str">
        <f>INDEX(products!$A$1:$G$49, MATCH(orders!$D964,products!$A$1:$A$49,0),MATCH(orders!J$1,products!$A$1:$G$1,0))</f>
        <v>D</v>
      </c>
      <c r="K964" s="4">
        <f>INDEX(products!$A$1:$G$49, MATCH(orders!$D964,products!$A$1:$A$49,0),MATCH(orders!K$1,products!$A$1:$G$1,0))</f>
        <v>1</v>
      </c>
      <c r="L964" s="5">
        <f>INDEX(products!$A$1:$G$49, MATCH(orders!$D964,products!$A$1:$A$49,0),MATCH(orders!L$1,products!$A$1:$G$1,0))</f>
        <v>8.9499999999999993</v>
      </c>
      <c r="M964" s="5">
        <f t="shared" si="46"/>
        <v>8.9499999999999993</v>
      </c>
      <c r="N964" t="str">
        <f t="shared" si="45"/>
        <v>Robusta</v>
      </c>
      <c r="O964" t="str">
        <f t="shared" si="47"/>
        <v>Dark</v>
      </c>
      <c r="P964" t="str">
        <f>_xlfn.XLOOKUP(Table1[[#This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 MATCH(orders!$D965,products!$A$1:$A$49,0),MATCH(orders!I$1,products!$A$1:$G$1,0))</f>
        <v>Rob</v>
      </c>
      <c r="J965" t="str">
        <f>INDEX(products!$A$1:$G$49, MATCH(orders!$D965,products!$A$1:$A$49,0),MATCH(orders!J$1,products!$A$1:$G$1,0))</f>
        <v>M</v>
      </c>
      <c r="K965" s="4">
        <f>INDEX(products!$A$1:$G$49, MATCH(orders!$D965,products!$A$1:$A$49,0),MATCH(orders!K$1,products!$A$1:$G$1,0))</f>
        <v>0.5</v>
      </c>
      <c r="L965" s="5">
        <f>INDEX(products!$A$1:$G$49, MATCH(orders!$D965,products!$A$1:$A$49,0),MATCH(orders!L$1,products!$A$1:$G$1,0))</f>
        <v>5.97</v>
      </c>
      <c r="M965" s="5">
        <f t="shared" si="46"/>
        <v>23.88</v>
      </c>
      <c r="N965" t="str">
        <f t="shared" si="45"/>
        <v>Robusta</v>
      </c>
      <c r="O965" t="str">
        <f t="shared" si="47"/>
        <v>Medium</v>
      </c>
      <c r="P965" t="str">
        <f>_xlfn.XLOOKUP(Table1[[#This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 MATCH(orders!$D966,products!$A$1:$A$49,0),MATCH(orders!I$1,products!$A$1:$G$1,0))</f>
        <v>Exc</v>
      </c>
      <c r="J966" t="str">
        <f>INDEX(products!$A$1:$G$49, MATCH(orders!$D966,products!$A$1:$A$49,0),MATCH(orders!J$1,products!$A$1:$G$1,0))</f>
        <v>L</v>
      </c>
      <c r="K966" s="4">
        <f>INDEX(products!$A$1:$G$49, MATCH(orders!$D966,products!$A$1:$A$49,0),MATCH(orders!K$1,products!$A$1:$G$1,0))</f>
        <v>0.2</v>
      </c>
      <c r="L966" s="5">
        <f>INDEX(products!$A$1:$G$49, MATCH(orders!$D966,products!$A$1:$A$49,0),MATCH(orders!L$1,products!$A$1:$G$1,0))</f>
        <v>4.4550000000000001</v>
      </c>
      <c r="M966" s="5">
        <f t="shared" si="46"/>
        <v>22.274999999999999</v>
      </c>
      <c r="N966" t="str">
        <f t="shared" si="45"/>
        <v>Excelsa</v>
      </c>
      <c r="O966" t="str">
        <f t="shared" si="47"/>
        <v>Light</v>
      </c>
      <c r="P966" t="str">
        <f>_xlfn.XLOOKUP(Table1[[#This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 MATCH(orders!$D967,products!$A$1:$A$49,0),MATCH(orders!I$1,products!$A$1:$G$1,0))</f>
        <v>Rob</v>
      </c>
      <c r="J967" t="str">
        <f>INDEX(products!$A$1:$G$49, MATCH(orders!$D967,products!$A$1:$A$49,0),MATCH(orders!J$1,products!$A$1:$G$1,0))</f>
        <v>M</v>
      </c>
      <c r="K967" s="4">
        <f>INDEX(products!$A$1:$G$49, MATCH(orders!$D967,products!$A$1:$A$49,0),MATCH(orders!K$1,products!$A$1:$G$1,0))</f>
        <v>1</v>
      </c>
      <c r="L967" s="5">
        <f>INDEX(products!$A$1:$G$49, MATCH(orders!$D967,products!$A$1:$A$49,0),MATCH(orders!L$1,products!$A$1:$G$1,0))</f>
        <v>9.9499999999999993</v>
      </c>
      <c r="M967" s="5">
        <f t="shared" si="46"/>
        <v>29.849999999999998</v>
      </c>
      <c r="N967" t="str">
        <f t="shared" si="45"/>
        <v>Robusta</v>
      </c>
      <c r="O967" t="str">
        <f t="shared" si="47"/>
        <v>Medium</v>
      </c>
      <c r="P967" t="str">
        <f>_xlfn.XLOOKUP(Table1[[#This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 MATCH(orders!$D968,products!$A$1:$A$49,0),MATCH(orders!I$1,products!$A$1:$G$1,0))</f>
        <v>Exc</v>
      </c>
      <c r="J968" t="str">
        <f>INDEX(products!$A$1:$G$49, MATCH(orders!$D968,products!$A$1:$A$49,0),MATCH(orders!J$1,products!$A$1:$G$1,0))</f>
        <v>L</v>
      </c>
      <c r="K968" s="4">
        <f>INDEX(products!$A$1:$G$49, MATCH(orders!$D968,products!$A$1:$A$49,0),MATCH(orders!K$1,products!$A$1:$G$1,0))</f>
        <v>0.5</v>
      </c>
      <c r="L968" s="5">
        <f>INDEX(products!$A$1:$G$49, MATCH(orders!$D968,products!$A$1:$A$49,0),MATCH(orders!L$1,products!$A$1:$G$1,0))</f>
        <v>8.91</v>
      </c>
      <c r="M968" s="5">
        <f t="shared" si="46"/>
        <v>53.46</v>
      </c>
      <c r="N968" t="str">
        <f t="shared" si="45"/>
        <v>Excelsa</v>
      </c>
      <c r="O968" t="str">
        <f t="shared" si="47"/>
        <v>Light</v>
      </c>
      <c r="P968" t="str">
        <f>_xlfn.XLOOKUP(Table1[[#This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 MATCH(orders!$D969,products!$A$1:$A$49,0),MATCH(orders!I$1,products!$A$1:$G$1,0))</f>
        <v>Rob</v>
      </c>
      <c r="J969" t="str">
        <f>INDEX(products!$A$1:$G$49, MATCH(orders!$D969,products!$A$1:$A$49,0),MATCH(orders!J$1,products!$A$1:$G$1,0))</f>
        <v>D</v>
      </c>
      <c r="K969" s="4">
        <f>INDEX(products!$A$1:$G$49, MATCH(orders!$D969,products!$A$1:$A$49,0),MATCH(orders!K$1,products!$A$1:$G$1,0))</f>
        <v>0.2</v>
      </c>
      <c r="L969" s="5">
        <f>INDEX(products!$A$1:$G$49, MATCH(orders!$D969,products!$A$1:$A$49,0),MATCH(orders!L$1,products!$A$1:$G$1,0))</f>
        <v>2.6849999999999996</v>
      </c>
      <c r="M969" s="5">
        <f t="shared" si="46"/>
        <v>2.6849999999999996</v>
      </c>
      <c r="N969" t="str">
        <f t="shared" si="45"/>
        <v>Robusta</v>
      </c>
      <c r="O969" t="str">
        <f t="shared" si="47"/>
        <v>Dark</v>
      </c>
      <c r="P969" t="str">
        <f>_xlfn.XLOOKUP(Table1[[#This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 MATCH(orders!$D970,products!$A$1:$A$49,0),MATCH(orders!I$1,products!$A$1:$G$1,0))</f>
        <v>Rob</v>
      </c>
      <c r="J970" t="str">
        <f>INDEX(products!$A$1:$G$49, MATCH(orders!$D970,products!$A$1:$A$49,0),MATCH(orders!J$1,products!$A$1:$G$1,0))</f>
        <v>M</v>
      </c>
      <c r="K970" s="4">
        <f>INDEX(products!$A$1:$G$49, MATCH(orders!$D970,products!$A$1:$A$49,0),MATCH(orders!K$1,products!$A$1:$G$1,0))</f>
        <v>0.2</v>
      </c>
      <c r="L970" s="5">
        <f>INDEX(products!$A$1:$G$49, MATCH(orders!$D970,products!$A$1:$A$49,0),MATCH(orders!L$1,products!$A$1:$G$1,0))</f>
        <v>2.9849999999999999</v>
      </c>
      <c r="M970" s="5">
        <f t="shared" si="46"/>
        <v>5.97</v>
      </c>
      <c r="N970" t="str">
        <f t="shared" si="45"/>
        <v>Robusta</v>
      </c>
      <c r="O970" t="str">
        <f t="shared" si="47"/>
        <v>Medium</v>
      </c>
      <c r="P970" t="str">
        <f>_xlfn.XLOOKUP(Table1[[#This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 MATCH(orders!$D971,products!$A$1:$A$49,0),MATCH(orders!I$1,products!$A$1:$G$1,0))</f>
        <v>Lib</v>
      </c>
      <c r="J971" t="str">
        <f>INDEX(products!$A$1:$G$49, MATCH(orders!$D971,products!$A$1:$A$49,0),MATCH(orders!J$1,products!$A$1:$G$1,0))</f>
        <v>D</v>
      </c>
      <c r="K971" s="4">
        <f>INDEX(products!$A$1:$G$49, MATCH(orders!$D971,products!$A$1:$A$49,0),MATCH(orders!K$1,products!$A$1:$G$1,0))</f>
        <v>1</v>
      </c>
      <c r="L971" s="5">
        <f>INDEX(products!$A$1:$G$49, MATCH(orders!$D971,products!$A$1:$A$49,0),MATCH(orders!L$1,products!$A$1:$G$1,0))</f>
        <v>12.95</v>
      </c>
      <c r="M971" s="5">
        <f t="shared" si="46"/>
        <v>12.95</v>
      </c>
      <c r="N971" t="str">
        <f t="shared" si="45"/>
        <v>Liberica</v>
      </c>
      <c r="O971" t="str">
        <f t="shared" si="47"/>
        <v>Dark</v>
      </c>
      <c r="P971" t="str">
        <f>_xlfn.XLOOKUP(Table1[[#This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 MATCH(orders!$D972,products!$A$1:$A$49,0),MATCH(orders!I$1,products!$A$1:$G$1,0))</f>
        <v>Exc</v>
      </c>
      <c r="J972" t="str">
        <f>INDEX(products!$A$1:$G$49, MATCH(orders!$D972,products!$A$1:$A$49,0),MATCH(orders!J$1,products!$A$1:$G$1,0))</f>
        <v>M</v>
      </c>
      <c r="K972" s="4">
        <f>INDEX(products!$A$1:$G$49, MATCH(orders!$D972,products!$A$1:$A$49,0),MATCH(orders!K$1,products!$A$1:$G$1,0))</f>
        <v>0.5</v>
      </c>
      <c r="L972" s="5">
        <f>INDEX(products!$A$1:$G$49, MATCH(orders!$D972,products!$A$1:$A$49,0),MATCH(orders!L$1,products!$A$1:$G$1,0))</f>
        <v>8.25</v>
      </c>
      <c r="M972" s="5">
        <f t="shared" si="46"/>
        <v>8.25</v>
      </c>
      <c r="N972" t="str">
        <f t="shared" si="45"/>
        <v>Excelsa</v>
      </c>
      <c r="O972" t="str">
        <f t="shared" si="47"/>
        <v>Medium</v>
      </c>
      <c r="P972" t="str">
        <f>_xlfn.XLOOKUP(Table1[[#This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 MATCH(orders!$D973,products!$A$1:$A$49,0),MATCH(orders!I$1,products!$A$1:$G$1,0))</f>
        <v>Ara</v>
      </c>
      <c r="J973" t="str">
        <f>INDEX(products!$A$1:$G$49, MATCH(orders!$D973,products!$A$1:$A$49,0),MATCH(orders!J$1,products!$A$1:$G$1,0))</f>
        <v>L</v>
      </c>
      <c r="K973" s="4">
        <f>INDEX(products!$A$1:$G$49, MATCH(orders!$D973,products!$A$1:$A$49,0),MATCH(orders!K$1,products!$A$1:$G$1,0))</f>
        <v>2.5</v>
      </c>
      <c r="L973" s="5">
        <f>INDEX(products!$A$1:$G$49, MATCH(orders!$D973,products!$A$1:$A$49,0),MATCH(orders!L$1,products!$A$1:$G$1,0))</f>
        <v>29.784999999999997</v>
      </c>
      <c r="M973" s="5">
        <f t="shared" si="46"/>
        <v>148.92499999999998</v>
      </c>
      <c r="N973" t="str">
        <f t="shared" si="45"/>
        <v>Arabica</v>
      </c>
      <c r="O973" t="str">
        <f t="shared" si="47"/>
        <v>Light</v>
      </c>
      <c r="P973" t="str">
        <f>_xlfn.XLOOKUP(Table1[[#This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 MATCH(orders!$D974,products!$A$1:$A$49,0),MATCH(orders!I$1,products!$A$1:$G$1,0))</f>
        <v>Ara</v>
      </c>
      <c r="J974" t="str">
        <f>INDEX(products!$A$1:$G$49, MATCH(orders!$D974,products!$A$1:$A$49,0),MATCH(orders!J$1,products!$A$1:$G$1,0))</f>
        <v>L</v>
      </c>
      <c r="K974" s="4">
        <f>INDEX(products!$A$1:$G$49, MATCH(orders!$D974,products!$A$1:$A$49,0),MATCH(orders!K$1,products!$A$1:$G$1,0))</f>
        <v>2.5</v>
      </c>
      <c r="L974" s="5">
        <f>INDEX(products!$A$1:$G$49, MATCH(orders!$D974,products!$A$1:$A$49,0),MATCH(orders!L$1,products!$A$1:$G$1,0))</f>
        <v>29.784999999999997</v>
      </c>
      <c r="M974" s="5">
        <f t="shared" si="46"/>
        <v>89.35499999999999</v>
      </c>
      <c r="N974" t="str">
        <f t="shared" si="45"/>
        <v>Arabica</v>
      </c>
      <c r="O974" t="str">
        <f t="shared" si="47"/>
        <v>Light</v>
      </c>
      <c r="P974" t="str">
        <f>_xlfn.XLOOKUP(Table1[[#This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 MATCH(orders!$D975,products!$A$1:$A$49,0),MATCH(orders!I$1,products!$A$1:$G$1,0))</f>
        <v>Lib</v>
      </c>
      <c r="J975" t="str">
        <f>INDEX(products!$A$1:$G$49, MATCH(orders!$D975,products!$A$1:$A$49,0),MATCH(orders!J$1,products!$A$1:$G$1,0))</f>
        <v>M</v>
      </c>
      <c r="K975" s="4">
        <f>INDEX(products!$A$1:$G$49, MATCH(orders!$D975,products!$A$1:$A$49,0),MATCH(orders!K$1,products!$A$1:$G$1,0))</f>
        <v>1</v>
      </c>
      <c r="L975" s="5">
        <f>INDEX(products!$A$1:$G$49, MATCH(orders!$D975,products!$A$1:$A$49,0),MATCH(orders!L$1,products!$A$1:$G$1,0))</f>
        <v>14.55</v>
      </c>
      <c r="M975" s="5">
        <f t="shared" si="46"/>
        <v>87.300000000000011</v>
      </c>
      <c r="N975" t="str">
        <f t="shared" si="45"/>
        <v>Liberica</v>
      </c>
      <c r="O975" t="str">
        <f t="shared" si="47"/>
        <v>Medium</v>
      </c>
      <c r="P975" t="str">
        <f>_xlfn.XLOOKUP(Table1[[#This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 MATCH(orders!$D976,products!$A$1:$A$49,0),MATCH(orders!I$1,products!$A$1:$G$1,0))</f>
        <v>Rob</v>
      </c>
      <c r="J976" t="str">
        <f>INDEX(products!$A$1:$G$49, MATCH(orders!$D976,products!$A$1:$A$49,0),MATCH(orders!J$1,products!$A$1:$G$1,0))</f>
        <v>D</v>
      </c>
      <c r="K976" s="4">
        <f>INDEX(products!$A$1:$G$49, MATCH(orders!$D976,products!$A$1:$A$49,0),MATCH(orders!K$1,products!$A$1:$G$1,0))</f>
        <v>0.5</v>
      </c>
      <c r="L976" s="5">
        <f>INDEX(products!$A$1:$G$49, MATCH(orders!$D976,products!$A$1:$A$49,0),MATCH(orders!L$1,products!$A$1:$G$1,0))</f>
        <v>5.3699999999999992</v>
      </c>
      <c r="M976" s="5">
        <f t="shared" si="46"/>
        <v>5.3699999999999992</v>
      </c>
      <c r="N976" t="str">
        <f t="shared" si="45"/>
        <v>Robusta</v>
      </c>
      <c r="O976" t="str">
        <f t="shared" si="47"/>
        <v>Dark</v>
      </c>
      <c r="P976" t="str">
        <f>_xlfn.XLOOKUP(Table1[[#This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 MATCH(orders!$D977,products!$A$1:$A$49,0),MATCH(orders!I$1,products!$A$1:$G$1,0))</f>
        <v>Ara</v>
      </c>
      <c r="J977" t="str">
        <f>INDEX(products!$A$1:$G$49, MATCH(orders!$D977,products!$A$1:$A$49,0),MATCH(orders!J$1,products!$A$1:$G$1,0))</f>
        <v>D</v>
      </c>
      <c r="K977" s="4">
        <f>INDEX(products!$A$1:$G$49, MATCH(orders!$D977,products!$A$1:$A$49,0),MATCH(orders!K$1,products!$A$1:$G$1,0))</f>
        <v>0.2</v>
      </c>
      <c r="L977" s="5">
        <f>INDEX(products!$A$1:$G$49, MATCH(orders!$D977,products!$A$1:$A$49,0),MATCH(orders!L$1,products!$A$1:$G$1,0))</f>
        <v>2.9849999999999999</v>
      </c>
      <c r="M977" s="5">
        <f t="shared" si="46"/>
        <v>8.9550000000000001</v>
      </c>
      <c r="N977" t="str">
        <f t="shared" si="45"/>
        <v>Arabica</v>
      </c>
      <c r="O977" t="str">
        <f t="shared" si="47"/>
        <v>Dark</v>
      </c>
      <c r="P977" t="str">
        <f>_xlfn.XLOOKUP(Table1[[#This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 MATCH(orders!$D978,products!$A$1:$A$49,0),MATCH(orders!I$1,products!$A$1:$G$1,0))</f>
        <v>Rob</v>
      </c>
      <c r="J978" t="str">
        <f>INDEX(products!$A$1:$G$49, MATCH(orders!$D978,products!$A$1:$A$49,0),MATCH(orders!J$1,products!$A$1:$G$1,0))</f>
        <v>L</v>
      </c>
      <c r="K978" s="4">
        <f>INDEX(products!$A$1:$G$49, MATCH(orders!$D978,products!$A$1:$A$49,0),MATCH(orders!K$1,products!$A$1:$G$1,0))</f>
        <v>2.5</v>
      </c>
      <c r="L978" s="5">
        <f>INDEX(products!$A$1:$G$49, MATCH(orders!$D978,products!$A$1:$A$49,0),MATCH(orders!L$1,products!$A$1:$G$1,0))</f>
        <v>27.484999999999996</v>
      </c>
      <c r="M978" s="5">
        <f t="shared" si="46"/>
        <v>137.42499999999998</v>
      </c>
      <c r="N978" t="str">
        <f t="shared" si="45"/>
        <v>Robusta</v>
      </c>
      <c r="O978" t="str">
        <f t="shared" si="47"/>
        <v>Light</v>
      </c>
      <c r="P978" t="str">
        <f>_xlfn.XLOOKUP(Table1[[#This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 MATCH(orders!$D979,products!$A$1:$A$49,0),MATCH(orders!I$1,products!$A$1:$G$1,0))</f>
        <v>Rob</v>
      </c>
      <c r="J979" t="str">
        <f>INDEX(products!$A$1:$G$49, MATCH(orders!$D979,products!$A$1:$A$49,0),MATCH(orders!J$1,products!$A$1:$G$1,0))</f>
        <v>L</v>
      </c>
      <c r="K979" s="4">
        <f>INDEX(products!$A$1:$G$49, MATCH(orders!$D979,products!$A$1:$A$49,0),MATCH(orders!K$1,products!$A$1:$G$1,0))</f>
        <v>1</v>
      </c>
      <c r="L979" s="5">
        <f>INDEX(products!$A$1:$G$49, MATCH(orders!$D979,products!$A$1:$A$49,0),MATCH(orders!L$1,products!$A$1:$G$1,0))</f>
        <v>11.95</v>
      </c>
      <c r="M979" s="5">
        <f t="shared" si="46"/>
        <v>59.75</v>
      </c>
      <c r="N979" t="str">
        <f t="shared" si="45"/>
        <v>Robusta</v>
      </c>
      <c r="O979" t="str">
        <f t="shared" si="47"/>
        <v>Light</v>
      </c>
      <c r="P979" t="str">
        <f>_xlfn.XLOOKUP(Table1[[#This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 MATCH(orders!$D980,products!$A$1:$A$49,0),MATCH(orders!I$1,products!$A$1:$G$1,0))</f>
        <v>Ara</v>
      </c>
      <c r="J980" t="str">
        <f>INDEX(products!$A$1:$G$49, MATCH(orders!$D980,products!$A$1:$A$49,0),MATCH(orders!J$1,products!$A$1:$G$1,0))</f>
        <v>L</v>
      </c>
      <c r="K980" s="4">
        <f>INDEX(products!$A$1:$G$49, MATCH(orders!$D980,products!$A$1:$A$49,0),MATCH(orders!K$1,products!$A$1:$G$1,0))</f>
        <v>0.5</v>
      </c>
      <c r="L980" s="5">
        <f>INDEX(products!$A$1:$G$49, MATCH(orders!$D980,products!$A$1:$A$49,0),MATCH(orders!L$1,products!$A$1:$G$1,0))</f>
        <v>7.77</v>
      </c>
      <c r="M980" s="5">
        <f t="shared" si="46"/>
        <v>23.31</v>
      </c>
      <c r="N980" t="str">
        <f t="shared" si="45"/>
        <v>Arabica</v>
      </c>
      <c r="O980" t="str">
        <f t="shared" si="47"/>
        <v>Light</v>
      </c>
      <c r="P980" t="str">
        <f>_xlfn.XLOOKUP(Table1[[#This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 MATCH(orders!$D981,products!$A$1:$A$49,0),MATCH(orders!I$1,products!$A$1:$G$1,0))</f>
        <v>Rob</v>
      </c>
      <c r="J981" t="str">
        <f>INDEX(products!$A$1:$G$49, MATCH(orders!$D981,products!$A$1:$A$49,0),MATCH(orders!J$1,products!$A$1:$G$1,0))</f>
        <v>D</v>
      </c>
      <c r="K981" s="4">
        <f>INDEX(products!$A$1:$G$49, MATCH(orders!$D981,products!$A$1:$A$49,0),MATCH(orders!K$1,products!$A$1:$G$1,0))</f>
        <v>0.5</v>
      </c>
      <c r="L981" s="5">
        <f>INDEX(products!$A$1:$G$49, MATCH(orders!$D981,products!$A$1:$A$49,0),MATCH(orders!L$1,products!$A$1:$G$1,0))</f>
        <v>5.3699999999999992</v>
      </c>
      <c r="M981" s="5">
        <f t="shared" si="46"/>
        <v>10.739999999999998</v>
      </c>
      <c r="N981" t="str">
        <f t="shared" si="45"/>
        <v>Robusta</v>
      </c>
      <c r="O981" t="str">
        <f t="shared" si="47"/>
        <v>Dark</v>
      </c>
      <c r="P981" t="str">
        <f>_xlfn.XLOOKUP(Table1[[#This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 MATCH(orders!$D982,products!$A$1:$A$49,0),MATCH(orders!I$1,products!$A$1:$G$1,0))</f>
        <v>Exc</v>
      </c>
      <c r="J982" t="str">
        <f>INDEX(products!$A$1:$G$49, MATCH(orders!$D982,products!$A$1:$A$49,0),MATCH(orders!J$1,products!$A$1:$G$1,0))</f>
        <v>D</v>
      </c>
      <c r="K982" s="4">
        <f>INDEX(products!$A$1:$G$49, MATCH(orders!$D982,products!$A$1:$A$49,0),MATCH(orders!K$1,products!$A$1:$G$1,0))</f>
        <v>2.5</v>
      </c>
      <c r="L982" s="5">
        <f>INDEX(products!$A$1:$G$49, MATCH(orders!$D982,products!$A$1:$A$49,0),MATCH(orders!L$1,products!$A$1:$G$1,0))</f>
        <v>27.945</v>
      </c>
      <c r="M982" s="5">
        <f t="shared" si="46"/>
        <v>167.67000000000002</v>
      </c>
      <c r="N982" t="str">
        <f t="shared" si="45"/>
        <v>Excelsa</v>
      </c>
      <c r="O982" t="str">
        <f t="shared" si="47"/>
        <v>Dark</v>
      </c>
      <c r="P982" t="str">
        <f>_xlfn.XLOOKUP(Table1[[#This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 MATCH(orders!$D983,products!$A$1:$A$49,0),MATCH(orders!I$1,products!$A$1:$G$1,0))</f>
        <v>Exc</v>
      </c>
      <c r="J983" t="str">
        <f>INDEX(products!$A$1:$G$49, MATCH(orders!$D983,products!$A$1:$A$49,0),MATCH(orders!J$1,products!$A$1:$G$1,0))</f>
        <v>D</v>
      </c>
      <c r="K983" s="4">
        <f>INDEX(products!$A$1:$G$49, MATCH(orders!$D983,products!$A$1:$A$49,0),MATCH(orders!K$1,products!$A$1:$G$1,0))</f>
        <v>0.2</v>
      </c>
      <c r="L983" s="5">
        <f>INDEX(products!$A$1:$G$49, MATCH(orders!$D983,products!$A$1:$A$49,0),MATCH(orders!L$1,products!$A$1:$G$1,0))</f>
        <v>3.645</v>
      </c>
      <c r="M983" s="5">
        <f t="shared" si="46"/>
        <v>21.87</v>
      </c>
      <c r="N983" t="str">
        <f t="shared" si="45"/>
        <v>Excelsa</v>
      </c>
      <c r="O983" t="str">
        <f t="shared" si="47"/>
        <v>Dark</v>
      </c>
      <c r="P983" t="str">
        <f>_xlfn.XLOOKUP(Table1[[#This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 MATCH(orders!$D984,products!$A$1:$A$49,0),MATCH(orders!I$1,products!$A$1:$G$1,0))</f>
        <v>Rob</v>
      </c>
      <c r="J984" t="str">
        <f>INDEX(products!$A$1:$G$49, MATCH(orders!$D984,products!$A$1:$A$49,0),MATCH(orders!J$1,products!$A$1:$G$1,0))</f>
        <v>L</v>
      </c>
      <c r="K984" s="4">
        <f>INDEX(products!$A$1:$G$49, MATCH(orders!$D984,products!$A$1:$A$49,0),MATCH(orders!K$1,products!$A$1:$G$1,0))</f>
        <v>1</v>
      </c>
      <c r="L984" s="5">
        <f>INDEX(products!$A$1:$G$49, MATCH(orders!$D984,products!$A$1:$A$49,0),MATCH(orders!L$1,products!$A$1:$G$1,0))</f>
        <v>11.95</v>
      </c>
      <c r="M984" s="5">
        <f t="shared" si="46"/>
        <v>23.9</v>
      </c>
      <c r="N984" t="str">
        <f t="shared" si="45"/>
        <v>Robusta</v>
      </c>
      <c r="O984" t="str">
        <f t="shared" si="47"/>
        <v>Light</v>
      </c>
      <c r="P984" t="str">
        <f>_xlfn.XLOOKUP(Table1[[#This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 MATCH(orders!$D985,products!$A$1:$A$49,0),MATCH(orders!I$1,products!$A$1:$G$1,0))</f>
        <v>Ara</v>
      </c>
      <c r="J985" t="str">
        <f>INDEX(products!$A$1:$G$49, MATCH(orders!$D985,products!$A$1:$A$49,0),MATCH(orders!J$1,products!$A$1:$G$1,0))</f>
        <v>M</v>
      </c>
      <c r="K985" s="4">
        <f>INDEX(products!$A$1:$G$49, MATCH(orders!$D985,products!$A$1:$A$49,0),MATCH(orders!K$1,products!$A$1:$G$1,0))</f>
        <v>0.2</v>
      </c>
      <c r="L985" s="5">
        <f>INDEX(products!$A$1:$G$49, MATCH(orders!$D985,products!$A$1:$A$49,0),MATCH(orders!L$1,products!$A$1:$G$1,0))</f>
        <v>3.375</v>
      </c>
      <c r="M985" s="5">
        <f t="shared" si="46"/>
        <v>6.75</v>
      </c>
      <c r="N985" t="str">
        <f t="shared" si="45"/>
        <v>Arabica</v>
      </c>
      <c r="O985" t="str">
        <f t="shared" si="47"/>
        <v>Medium</v>
      </c>
      <c r="P985" t="str">
        <f>_xlfn.XLOOKUP(Table1[[#This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 MATCH(orders!$D986,products!$A$1:$A$49,0),MATCH(orders!I$1,products!$A$1:$G$1,0))</f>
        <v>Exc</v>
      </c>
      <c r="J986" t="str">
        <f>INDEX(products!$A$1:$G$49, MATCH(orders!$D986,products!$A$1:$A$49,0),MATCH(orders!J$1,products!$A$1:$G$1,0))</f>
        <v>M</v>
      </c>
      <c r="K986" s="4">
        <f>INDEX(products!$A$1:$G$49, MATCH(orders!$D986,products!$A$1:$A$49,0),MATCH(orders!K$1,products!$A$1:$G$1,0))</f>
        <v>2.5</v>
      </c>
      <c r="L986" s="5">
        <f>INDEX(products!$A$1:$G$49, MATCH(orders!$D986,products!$A$1:$A$49,0),MATCH(orders!L$1,products!$A$1:$G$1,0))</f>
        <v>31.624999999999996</v>
      </c>
      <c r="M986" s="5">
        <f t="shared" si="46"/>
        <v>31.624999999999996</v>
      </c>
      <c r="N986" t="str">
        <f t="shared" si="45"/>
        <v>Excelsa</v>
      </c>
      <c r="O986" t="str">
        <f t="shared" si="47"/>
        <v>Medium</v>
      </c>
      <c r="P986" t="str">
        <f>_xlfn.XLOOKUP(Table1[[#This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 MATCH(orders!$D987,products!$A$1:$A$49,0),MATCH(orders!I$1,products!$A$1:$G$1,0))</f>
        <v>Rob</v>
      </c>
      <c r="J987" t="str">
        <f>INDEX(products!$A$1:$G$49, MATCH(orders!$D987,products!$A$1:$A$49,0),MATCH(orders!J$1,products!$A$1:$G$1,0))</f>
        <v>L</v>
      </c>
      <c r="K987" s="4">
        <f>INDEX(products!$A$1:$G$49, MATCH(orders!$D987,products!$A$1:$A$49,0),MATCH(orders!K$1,products!$A$1:$G$1,0))</f>
        <v>1</v>
      </c>
      <c r="L987" s="5">
        <f>INDEX(products!$A$1:$G$49, MATCH(orders!$D987,products!$A$1:$A$49,0),MATCH(orders!L$1,products!$A$1:$G$1,0))</f>
        <v>11.95</v>
      </c>
      <c r="M987" s="5">
        <f t="shared" si="46"/>
        <v>47.8</v>
      </c>
      <c r="N987" t="str">
        <f t="shared" si="45"/>
        <v>Robusta</v>
      </c>
      <c r="O987" t="str">
        <f t="shared" si="47"/>
        <v>Light</v>
      </c>
      <c r="P987" t="str">
        <f>_xlfn.XLOOKUP(Table1[[#This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 MATCH(orders!$D988,products!$A$1:$A$49,0),MATCH(orders!I$1,products!$A$1:$G$1,0))</f>
        <v>Lib</v>
      </c>
      <c r="J988" t="str">
        <f>INDEX(products!$A$1:$G$49, MATCH(orders!$D988,products!$A$1:$A$49,0),MATCH(orders!J$1,products!$A$1:$G$1,0))</f>
        <v>M</v>
      </c>
      <c r="K988" s="4">
        <f>INDEX(products!$A$1:$G$49, MATCH(orders!$D988,products!$A$1:$A$49,0),MATCH(orders!K$1,products!$A$1:$G$1,0))</f>
        <v>2.5</v>
      </c>
      <c r="L988" s="5">
        <f>INDEX(products!$A$1:$G$49, MATCH(orders!$D988,products!$A$1:$A$49,0),MATCH(orders!L$1,products!$A$1:$G$1,0))</f>
        <v>33.464999999999996</v>
      </c>
      <c r="M988" s="5">
        <f t="shared" si="46"/>
        <v>33.464999999999996</v>
      </c>
      <c r="N988" t="str">
        <f t="shared" si="45"/>
        <v>Liberica</v>
      </c>
      <c r="O988" t="str">
        <f t="shared" si="47"/>
        <v>Medium</v>
      </c>
      <c r="P988" t="str">
        <f>_xlfn.XLOOKUP(Table1[[#This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 MATCH(orders!$D989,products!$A$1:$A$49,0),MATCH(orders!I$1,products!$A$1:$G$1,0))</f>
        <v>Ara</v>
      </c>
      <c r="J989" t="str">
        <f>INDEX(products!$A$1:$G$49, MATCH(orders!$D989,products!$A$1:$A$49,0),MATCH(orders!J$1,products!$A$1:$G$1,0))</f>
        <v>D</v>
      </c>
      <c r="K989" s="4">
        <f>INDEX(products!$A$1:$G$49, MATCH(orders!$D989,products!$A$1:$A$49,0),MATCH(orders!K$1,products!$A$1:$G$1,0))</f>
        <v>0.5</v>
      </c>
      <c r="L989" s="5">
        <f>INDEX(products!$A$1:$G$49, MATCH(orders!$D989,products!$A$1:$A$49,0),MATCH(orders!L$1,products!$A$1:$G$1,0))</f>
        <v>5.97</v>
      </c>
      <c r="M989" s="5">
        <f t="shared" si="46"/>
        <v>29.849999999999998</v>
      </c>
      <c r="N989" t="str">
        <f t="shared" si="45"/>
        <v>Arabica</v>
      </c>
      <c r="O989" t="str">
        <f t="shared" si="47"/>
        <v>Dark</v>
      </c>
      <c r="P989" t="str">
        <f>_xlfn.XLOOKUP(Table1[[#This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 MATCH(orders!$D990,products!$A$1:$A$49,0),MATCH(orders!I$1,products!$A$1:$G$1,0))</f>
        <v>Rob</v>
      </c>
      <c r="J990" t="str">
        <f>INDEX(products!$A$1:$G$49, MATCH(orders!$D990,products!$A$1:$A$49,0),MATCH(orders!J$1,products!$A$1:$G$1,0))</f>
        <v>M</v>
      </c>
      <c r="K990" s="4">
        <f>INDEX(products!$A$1:$G$49, MATCH(orders!$D990,products!$A$1:$A$49,0),MATCH(orders!K$1,products!$A$1:$G$1,0))</f>
        <v>1</v>
      </c>
      <c r="L990" s="5">
        <f>INDEX(products!$A$1:$G$49, MATCH(orders!$D990,products!$A$1:$A$49,0),MATCH(orders!L$1,products!$A$1:$G$1,0))</f>
        <v>9.9499999999999993</v>
      </c>
      <c r="M990" s="5">
        <f t="shared" si="46"/>
        <v>29.849999999999998</v>
      </c>
      <c r="N990" t="str">
        <f t="shared" si="45"/>
        <v>Robusta</v>
      </c>
      <c r="O990" t="str">
        <f t="shared" si="47"/>
        <v>Medium</v>
      </c>
      <c r="P990" t="str">
        <f>_xlfn.XLOOKUP(Table1[[#This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 MATCH(orders!$D991,products!$A$1:$A$49,0),MATCH(orders!I$1,products!$A$1:$G$1,0))</f>
        <v>Ara</v>
      </c>
      <c r="J991" t="str">
        <f>INDEX(products!$A$1:$G$49, MATCH(orders!$D991,products!$A$1:$A$49,0),MATCH(orders!J$1,products!$A$1:$G$1,0))</f>
        <v>M</v>
      </c>
      <c r="K991" s="4">
        <f>INDEX(products!$A$1:$G$49, MATCH(orders!$D991,products!$A$1:$A$49,0),MATCH(orders!K$1,products!$A$1:$G$1,0))</f>
        <v>2.5</v>
      </c>
      <c r="L991" s="5">
        <f>INDEX(products!$A$1:$G$49, MATCH(orders!$D991,products!$A$1:$A$49,0),MATCH(orders!L$1,products!$A$1:$G$1,0))</f>
        <v>25.874999999999996</v>
      </c>
      <c r="M991" s="5">
        <f t="shared" si="46"/>
        <v>155.24999999999997</v>
      </c>
      <c r="N991" t="str">
        <f t="shared" si="45"/>
        <v>Arabica</v>
      </c>
      <c r="O991" t="str">
        <f t="shared" si="47"/>
        <v>Medium</v>
      </c>
      <c r="P991" t="str">
        <f>_xlfn.XLOOKUP(Table1[[#This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 MATCH(orders!$D992,products!$A$1:$A$49,0),MATCH(orders!I$1,products!$A$1:$G$1,0))</f>
        <v>Exc</v>
      </c>
      <c r="J992" t="str">
        <f>INDEX(products!$A$1:$G$49, MATCH(orders!$D992,products!$A$1:$A$49,0),MATCH(orders!J$1,products!$A$1:$G$1,0))</f>
        <v>D</v>
      </c>
      <c r="K992" s="4">
        <f>INDEX(products!$A$1:$G$49, MATCH(orders!$D992,products!$A$1:$A$49,0),MATCH(orders!K$1,products!$A$1:$G$1,0))</f>
        <v>0.2</v>
      </c>
      <c r="L992" s="5">
        <f>INDEX(products!$A$1:$G$49, MATCH(orders!$D992,products!$A$1:$A$49,0),MATCH(orders!L$1,products!$A$1:$G$1,0))</f>
        <v>3.645</v>
      </c>
      <c r="M992" s="5">
        <f t="shared" si="46"/>
        <v>18.225000000000001</v>
      </c>
      <c r="N992" t="str">
        <f t="shared" si="45"/>
        <v>Excelsa</v>
      </c>
      <c r="O992" t="str">
        <f t="shared" si="47"/>
        <v>Dark</v>
      </c>
      <c r="P992" t="str">
        <f>_xlfn.XLOOKUP(Table1[[#This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 MATCH(orders!$D993,products!$A$1:$A$49,0),MATCH(orders!I$1,products!$A$1:$G$1,0))</f>
        <v>Lib</v>
      </c>
      <c r="J993" t="str">
        <f>INDEX(products!$A$1:$G$49, MATCH(orders!$D993,products!$A$1:$A$49,0),MATCH(orders!J$1,products!$A$1:$G$1,0))</f>
        <v>D</v>
      </c>
      <c r="K993" s="4">
        <f>INDEX(products!$A$1:$G$49, MATCH(orders!$D993,products!$A$1:$A$49,0),MATCH(orders!K$1,products!$A$1:$G$1,0))</f>
        <v>0.5</v>
      </c>
      <c r="L993" s="5">
        <f>INDEX(products!$A$1:$G$49, MATCH(orders!$D993,products!$A$1:$A$49,0),MATCH(orders!L$1,products!$A$1:$G$1,0))</f>
        <v>7.77</v>
      </c>
      <c r="M993" s="5">
        <f t="shared" si="46"/>
        <v>15.54</v>
      </c>
      <c r="N993" t="str">
        <f t="shared" si="45"/>
        <v>Liberica</v>
      </c>
      <c r="O993" t="str">
        <f t="shared" si="47"/>
        <v>Dark</v>
      </c>
      <c r="P993" t="str">
        <f>_xlfn.XLOOKUP(Table1[[#This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 MATCH(orders!$D994,products!$A$1:$A$49,0),MATCH(orders!I$1,products!$A$1:$G$1,0))</f>
        <v>Lib</v>
      </c>
      <c r="J994" t="str">
        <f>INDEX(products!$A$1:$G$49, MATCH(orders!$D994,products!$A$1:$A$49,0),MATCH(orders!J$1,products!$A$1:$G$1,0))</f>
        <v>L</v>
      </c>
      <c r="K994" s="4">
        <f>INDEX(products!$A$1:$G$49, MATCH(orders!$D994,products!$A$1:$A$49,0),MATCH(orders!K$1,products!$A$1:$G$1,0))</f>
        <v>2.5</v>
      </c>
      <c r="L994" s="5">
        <f>INDEX(products!$A$1:$G$49, MATCH(orders!$D994,products!$A$1:$A$49,0),MATCH(orders!L$1,products!$A$1:$G$1,0))</f>
        <v>36.454999999999998</v>
      </c>
      <c r="M994" s="5">
        <f t="shared" si="46"/>
        <v>109.36499999999999</v>
      </c>
      <c r="N994" t="str">
        <f t="shared" si="45"/>
        <v>Liberica</v>
      </c>
      <c r="O994" t="str">
        <f t="shared" si="47"/>
        <v>Light</v>
      </c>
      <c r="P994" t="str">
        <f>_xlfn.XLOOKUP(Table1[[#This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 MATCH(orders!$D995,products!$A$1:$A$49,0),MATCH(orders!I$1,products!$A$1:$G$1,0))</f>
        <v>Ara</v>
      </c>
      <c r="J995" t="str">
        <f>INDEX(products!$A$1:$G$49, MATCH(orders!$D995,products!$A$1:$A$49,0),MATCH(orders!J$1,products!$A$1:$G$1,0))</f>
        <v>L</v>
      </c>
      <c r="K995" s="4">
        <f>INDEX(products!$A$1:$G$49, MATCH(orders!$D995,products!$A$1:$A$49,0),MATCH(orders!K$1,products!$A$1:$G$1,0))</f>
        <v>1</v>
      </c>
      <c r="L995" s="5">
        <f>INDEX(products!$A$1:$G$49, MATCH(orders!$D995,products!$A$1:$A$49,0),MATCH(orders!L$1,products!$A$1:$G$1,0))</f>
        <v>12.95</v>
      </c>
      <c r="M995" s="5">
        <f t="shared" si="46"/>
        <v>77.699999999999989</v>
      </c>
      <c r="N995" t="str">
        <f t="shared" si="45"/>
        <v>Arabica</v>
      </c>
      <c r="O995" t="str">
        <f t="shared" si="47"/>
        <v>Light</v>
      </c>
      <c r="P995" t="str">
        <f>_xlfn.XLOOKUP(Table1[[#This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 MATCH(orders!$D996,products!$A$1:$A$49,0),MATCH(orders!I$1,products!$A$1:$G$1,0))</f>
        <v>Ara</v>
      </c>
      <c r="J996" t="str">
        <f>INDEX(products!$A$1:$G$49, MATCH(orders!$D996,products!$A$1:$A$49,0),MATCH(orders!J$1,products!$A$1:$G$1,0))</f>
        <v>D</v>
      </c>
      <c r="K996" s="4">
        <f>INDEX(products!$A$1:$G$49, MATCH(orders!$D996,products!$A$1:$A$49,0),MATCH(orders!K$1,products!$A$1:$G$1,0))</f>
        <v>0.2</v>
      </c>
      <c r="L996" s="5">
        <f>INDEX(products!$A$1:$G$49, MATCH(orders!$D996,products!$A$1:$A$49,0),MATCH(orders!L$1,products!$A$1:$G$1,0))</f>
        <v>2.9849999999999999</v>
      </c>
      <c r="M996" s="5">
        <f t="shared" si="46"/>
        <v>8.9550000000000001</v>
      </c>
      <c r="N996" t="str">
        <f t="shared" si="45"/>
        <v>Arabica</v>
      </c>
      <c r="O996" t="str">
        <f t="shared" si="47"/>
        <v>Dark</v>
      </c>
      <c r="P996" t="str">
        <f>_xlfn.XLOOKUP(Table1[[#This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 MATCH(orders!$D997,products!$A$1:$A$49,0),MATCH(orders!I$1,products!$A$1:$G$1,0))</f>
        <v>Rob</v>
      </c>
      <c r="J997" t="str">
        <f>INDEX(products!$A$1:$G$49, MATCH(orders!$D997,products!$A$1:$A$49,0),MATCH(orders!J$1,products!$A$1:$G$1,0))</f>
        <v>L</v>
      </c>
      <c r="K997" s="4">
        <f>INDEX(products!$A$1:$G$49, MATCH(orders!$D997,products!$A$1:$A$49,0),MATCH(orders!K$1,products!$A$1:$G$1,0))</f>
        <v>2.5</v>
      </c>
      <c r="L997" s="5">
        <f>INDEX(products!$A$1:$G$49, MATCH(orders!$D997,products!$A$1:$A$49,0),MATCH(orders!L$1,products!$A$1:$G$1,0))</f>
        <v>27.484999999999996</v>
      </c>
      <c r="M997" s="5">
        <f t="shared" si="46"/>
        <v>27.484999999999996</v>
      </c>
      <c r="N997" t="str">
        <f t="shared" si="45"/>
        <v>Robusta</v>
      </c>
      <c r="O997" t="str">
        <f t="shared" si="47"/>
        <v>Light</v>
      </c>
      <c r="P997" t="str">
        <f>_xlfn.XLOOKUP(Table1[[#This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 MATCH(orders!$D998,products!$A$1:$A$49,0),MATCH(orders!I$1,products!$A$1:$G$1,0))</f>
        <v>Rob</v>
      </c>
      <c r="J998" t="str">
        <f>INDEX(products!$A$1:$G$49, MATCH(orders!$D998,products!$A$1:$A$49,0),MATCH(orders!J$1,products!$A$1:$G$1,0))</f>
        <v>M</v>
      </c>
      <c r="K998" s="4">
        <f>INDEX(products!$A$1:$G$49, MATCH(orders!$D998,products!$A$1:$A$49,0),MATCH(orders!K$1,products!$A$1:$G$1,0))</f>
        <v>0.5</v>
      </c>
      <c r="L998" s="5">
        <f>INDEX(products!$A$1:$G$49, MATCH(orders!$D998,products!$A$1:$A$49,0),MATCH(orders!L$1,products!$A$1:$G$1,0))</f>
        <v>5.97</v>
      </c>
      <c r="M998" s="5">
        <f t="shared" si="46"/>
        <v>29.849999999999998</v>
      </c>
      <c r="N998" t="str">
        <f t="shared" si="45"/>
        <v>Robusta</v>
      </c>
      <c r="O998" t="str">
        <f t="shared" si="47"/>
        <v>Medium</v>
      </c>
      <c r="P998" t="str">
        <f>_xlfn.XLOOKUP(Table1[[#This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 MATCH(orders!$D999,products!$A$1:$A$49,0),MATCH(orders!I$1,products!$A$1:$G$1,0))</f>
        <v>Ara</v>
      </c>
      <c r="J999" t="str">
        <f>INDEX(products!$A$1:$G$49, MATCH(orders!$D999,products!$A$1:$A$49,0),MATCH(orders!J$1,products!$A$1:$G$1,0))</f>
        <v>M</v>
      </c>
      <c r="K999" s="4">
        <f>INDEX(products!$A$1:$G$49, MATCH(orders!$D999,products!$A$1:$A$49,0),MATCH(orders!K$1,products!$A$1:$G$1,0))</f>
        <v>0.5</v>
      </c>
      <c r="L999" s="5">
        <f>INDEX(products!$A$1:$G$49, MATCH(orders!$D999,products!$A$1:$A$49,0),MATCH(orders!L$1,products!$A$1:$G$1,0))</f>
        <v>6.75</v>
      </c>
      <c r="M999" s="5">
        <f t="shared" si="46"/>
        <v>27</v>
      </c>
      <c r="N999" t="str">
        <f t="shared" si="45"/>
        <v>Arabica</v>
      </c>
      <c r="O999" t="str">
        <f t="shared" si="47"/>
        <v>Medium</v>
      </c>
      <c r="P999" t="str">
        <f>_xlfn.XLOOKUP(Table1[[#This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 MATCH(orders!$D1000,products!$A$1:$A$49,0),MATCH(orders!I$1,products!$A$1:$G$1,0))</f>
        <v>Ara</v>
      </c>
      <c r="J1000" t="str">
        <f>INDEX(products!$A$1:$G$49, MATCH(orders!$D1000,products!$A$1:$A$49,0),MATCH(orders!J$1,products!$A$1:$G$1,0))</f>
        <v>D</v>
      </c>
      <c r="K1000" s="4">
        <f>INDEX(products!$A$1:$G$49, MATCH(orders!$D1000,products!$A$1:$A$49,0),MATCH(orders!K$1,products!$A$1:$G$1,0))</f>
        <v>1</v>
      </c>
      <c r="L1000" s="5">
        <f>INDEX(products!$A$1:$G$49, MATCH(orders!$D1000,products!$A$1:$A$49,0),MATCH(orders!L$1,products!$A$1:$G$1,0))</f>
        <v>9.9499999999999993</v>
      </c>
      <c r="M1000" s="5">
        <f t="shared" si="46"/>
        <v>9.9499999999999993</v>
      </c>
      <c r="N1000" t="str">
        <f t="shared" si="45"/>
        <v>Arabica</v>
      </c>
      <c r="O1000" t="str">
        <f t="shared" si="47"/>
        <v>Dark</v>
      </c>
      <c r="P1000" t="str">
        <f>_xlfn.XLOOKUP(Table1[[#This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 MATCH(orders!$D1001,products!$A$1:$A$49,0),MATCH(orders!I$1,products!$A$1:$G$1,0))</f>
        <v>Exc</v>
      </c>
      <c r="J1001" t="str">
        <f>INDEX(products!$A$1:$G$49, MATCH(orders!$D1001,products!$A$1:$A$49,0),MATCH(orders!J$1,products!$A$1:$G$1,0))</f>
        <v>M</v>
      </c>
      <c r="K1001" s="4">
        <f>INDEX(products!$A$1:$G$49, MATCH(orders!$D1001,products!$A$1:$A$49,0),MATCH(orders!K$1,products!$A$1:$G$1,0))</f>
        <v>0.2</v>
      </c>
      <c r="L1001" s="5">
        <f>INDEX(products!$A$1:$G$49, MATCH(orders!$D1001,products!$A$1:$A$49,0),MATCH(orders!L$1,products!$A$1:$G$1,0))</f>
        <v>4.125</v>
      </c>
      <c r="M1001" s="5">
        <f t="shared" si="46"/>
        <v>12.375</v>
      </c>
      <c r="N1001" t="str">
        <f t="shared" si="45"/>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2025-01-18T21:10:11Z</dcterms:modified>
  <cp:category/>
  <cp:contentStatus/>
</cp:coreProperties>
</file>