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60" windowWidth="19815" windowHeight="9450" activeTab="1"/>
  </bookViews>
  <sheets>
    <sheet name="Pivot Tables" sheetId="2" r:id="rId1"/>
    <sheet name="Sheet2" sheetId="3" r:id="rId2"/>
    <sheet name="orders practise" sheetId="1" r:id="rId3"/>
    <sheet name="ProductLookup" sheetId="4" r:id="rId4"/>
  </sheets>
  <definedNames>
    <definedName name="_xlnm._FilterDatabase" localSheetId="2" hidden="1">'orders practise'!$D$1:$D$52</definedName>
  </definedNames>
  <calcPr calcId="124519"/>
  <pivotCaches>
    <pivotCache cacheId="1" r:id="rId5"/>
  </pivotCaches>
  <fileRecoveryPr repairLoad="1"/>
</workbook>
</file>

<file path=xl/calcChain.xml><?xml version="1.0" encoding="utf-8"?>
<calcChain xmlns="http://schemas.openxmlformats.org/spreadsheetml/2006/main">
  <c r="E30" i="1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21"/>
  <c r="E22"/>
  <c r="E23"/>
  <c r="E24"/>
  <c r="E25"/>
  <c r="E26"/>
  <c r="E27"/>
  <c r="E28"/>
  <c r="E29"/>
  <c r="E12"/>
  <c r="E13"/>
  <c r="E14"/>
  <c r="E15"/>
  <c r="E16"/>
  <c r="E17"/>
  <c r="E18"/>
  <c r="E19"/>
  <c r="E20"/>
  <c r="E3"/>
  <c r="E4"/>
  <c r="E5"/>
  <c r="E6"/>
  <c r="E7"/>
  <c r="E8"/>
  <c r="E9"/>
  <c r="E10"/>
  <c r="E11"/>
  <c r="E2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15"/>
  <c r="I16"/>
  <c r="I17"/>
  <c r="I18"/>
  <c r="I19"/>
  <c r="I20"/>
  <c r="I21"/>
  <c r="I22"/>
  <c r="I23"/>
  <c r="I24"/>
  <c r="I25"/>
  <c r="I3"/>
  <c r="I4"/>
  <c r="I5"/>
  <c r="I6"/>
  <c r="I7"/>
  <c r="I8"/>
  <c r="I9"/>
  <c r="I10"/>
  <c r="I11"/>
  <c r="I12"/>
  <c r="I13"/>
  <c r="I14"/>
  <c r="I2"/>
  <c r="I52" s="1"/>
  <c r="E6" i="3"/>
  <c r="D6"/>
  <c r="C6"/>
  <c r="B6"/>
  <c r="D7"/>
  <c r="C7"/>
  <c r="B7"/>
  <c r="D8"/>
  <c r="C8"/>
  <c r="B8"/>
  <c r="E5"/>
  <c r="D5"/>
  <c r="C5"/>
  <c r="E7"/>
  <c r="E8"/>
  <c r="B5"/>
</calcChain>
</file>

<file path=xl/sharedStrings.xml><?xml version="1.0" encoding="utf-8"?>
<sst xmlns="http://schemas.openxmlformats.org/spreadsheetml/2006/main" count="123" uniqueCount="43">
  <si>
    <t>OrderID</t>
  </si>
  <si>
    <t>Date</t>
  </si>
  <si>
    <t>CustomerID</t>
  </si>
  <si>
    <t>ProductID</t>
  </si>
  <si>
    <t>Quantity</t>
  </si>
  <si>
    <t>Price</t>
  </si>
  <si>
    <t>Region</t>
  </si>
  <si>
    <t>South</t>
  </si>
  <si>
    <t>West</t>
  </si>
  <si>
    <t>East</t>
  </si>
  <si>
    <t>North</t>
  </si>
  <si>
    <t>Unknown Customer</t>
  </si>
  <si>
    <t>Unknown Region</t>
  </si>
  <si>
    <t>Total Sales</t>
  </si>
  <si>
    <t>Row Labels</t>
  </si>
  <si>
    <t>Grand Total</t>
  </si>
  <si>
    <t>Sum of Total Sales</t>
  </si>
  <si>
    <t>Column Labels</t>
  </si>
  <si>
    <t>Product ame</t>
  </si>
  <si>
    <t>Soccer Ball</t>
  </si>
  <si>
    <t>Jersey</t>
  </si>
  <si>
    <t>Sports Cap</t>
  </si>
  <si>
    <t>Running Shoes</t>
  </si>
  <si>
    <t>Basketball Jersey</t>
  </si>
  <si>
    <t>Boots</t>
  </si>
  <si>
    <t>Cap</t>
  </si>
  <si>
    <t>Golf Socks</t>
  </si>
  <si>
    <t>Sneakers</t>
  </si>
  <si>
    <t>Product Name</t>
  </si>
  <si>
    <t>Metric</t>
  </si>
  <si>
    <t>Average Sales</t>
  </si>
  <si>
    <t>Average of Total Sales</t>
  </si>
  <si>
    <t>Max of Total Sales2</t>
  </si>
  <si>
    <t>Min of Total Sales3</t>
  </si>
  <si>
    <t>Sum ofTotal sales</t>
  </si>
  <si>
    <t>Total Sum ofTotal sales</t>
  </si>
  <si>
    <t>Total Average of Total Sales</t>
  </si>
  <si>
    <t>Total Max of Total Sales2</t>
  </si>
  <si>
    <t>Total Min of Total Sales3</t>
  </si>
  <si>
    <t>Total sales</t>
  </si>
  <si>
    <t>Highest Sales</t>
  </si>
  <si>
    <t>Lowest Sales</t>
  </si>
  <si>
    <t>Dolvin Sales Performance Dashboard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</si>
</sst>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 tint="4.9989318521683403E-2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33" borderId="0" xfId="0" applyFont="1" applyFill="1" applyAlignment="1">
      <alignment horizontal="center"/>
    </xf>
    <xf numFmtId="0" fontId="0" fillId="0" borderId="10" xfId="0" applyBorder="1"/>
    <xf numFmtId="164" fontId="0" fillId="0" borderId="10" xfId="0" applyNumberFormat="1" applyBorder="1"/>
    <xf numFmtId="0" fontId="16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numFmt numFmtId="164" formatCode="&quot;$&quot;#,##0.00"/>
    </dxf>
    <dxf>
      <numFmt numFmtId="164" formatCode="&quot;$&quot;#,##0.00"/>
    </dxf>
  </dxfs>
  <tableStyles count="0" defaultTableStyle="TableStyleMedium9" defaultPivotStyle="PivotStyleLight16"/>
  <colors>
    <mruColors>
      <color rgb="FF4F81BD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pivotSource>
    <c:name>[orders practise d.xlsx]Pivot Tables!PivotTable1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Sales by Region</a:t>
            </a:r>
          </a:p>
        </c:rich>
      </c:tx>
      <c:layout/>
    </c:title>
    <c:pivotFmts>
      <c:pivotFmt>
        <c:idx val="0"/>
        <c:spPr>
          <a:solidFill>
            <a:schemeClr val="accent1"/>
          </a:solidFill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'Pivot Tables'!$B$3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</c:spPr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Val val="1"/>
          </c:dLbls>
          <c:cat>
            <c:strRef>
              <c:f>'Pivot Tables'!$A$4:$A$9</c:f>
              <c:strCache>
                <c:ptCount val="5"/>
                <c:pt idx="0">
                  <c:v>West</c:v>
                </c:pt>
                <c:pt idx="1">
                  <c:v>East</c:v>
                </c:pt>
                <c:pt idx="2">
                  <c:v>South</c:v>
                </c:pt>
                <c:pt idx="3">
                  <c:v>North</c:v>
                </c:pt>
                <c:pt idx="4">
                  <c:v>Unknown Region</c:v>
                </c:pt>
              </c:strCache>
            </c:strRef>
          </c:cat>
          <c:val>
            <c:numRef>
              <c:f>'Pivot Tables'!$B$4:$B$9</c:f>
              <c:numCache>
                <c:formatCode>General</c:formatCode>
                <c:ptCount val="5"/>
                <c:pt idx="0">
                  <c:v>19270</c:v>
                </c:pt>
                <c:pt idx="1">
                  <c:v>17669</c:v>
                </c:pt>
                <c:pt idx="2">
                  <c:v>14373</c:v>
                </c:pt>
                <c:pt idx="3">
                  <c:v>11221</c:v>
                </c:pt>
                <c:pt idx="4">
                  <c:v>524</c:v>
                </c:pt>
              </c:numCache>
            </c:numRef>
          </c:val>
        </c:ser>
        <c:dLbls>
          <c:showVal val="1"/>
        </c:dLbls>
        <c:axId val="150289408"/>
        <c:axId val="150350464"/>
      </c:barChart>
      <c:catAx>
        <c:axId val="150289408"/>
        <c:scaling>
          <c:orientation val="minMax"/>
        </c:scaling>
        <c:axPos val="b"/>
        <c:tickLblPos val="nextTo"/>
        <c:crossAx val="150350464"/>
        <c:crosses val="autoZero"/>
        <c:auto val="1"/>
        <c:lblAlgn val="ctr"/>
        <c:lblOffset val="100"/>
      </c:catAx>
      <c:valAx>
        <c:axId val="150350464"/>
        <c:scaling>
          <c:orientation val="minMax"/>
        </c:scaling>
        <c:axPos val="l"/>
        <c:majorGridlines/>
        <c:numFmt formatCode="General" sourceLinked="1"/>
        <c:tickLblPos val="nextTo"/>
        <c:crossAx val="150289408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[orders practise d.xlsx]Pivot Tables!PivotTable2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</a:t>
            </a:r>
            <a:r>
              <a:rPr lang="en-US" baseline="0"/>
              <a:t> Products by Region - Total Sales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dLblPos val="outEnd"/>
          <c:showVal val="1"/>
        </c:dLbl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dLbl>
          <c:idx val="0"/>
          <c:delete val="1"/>
        </c:dLbl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spPr>
          <a:solidFill>
            <a:srgbClr val="4F81BD"/>
          </a:solidFill>
        </c:spPr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'Pivot Tables'!$C$19:$C$21</c:f>
              <c:strCache>
                <c:ptCount val="1"/>
                <c:pt idx="0">
                  <c:v>East - Sum ofTotal sales</c:v>
                </c:pt>
              </c:strCache>
            </c:strRef>
          </c:tx>
          <c:cat>
            <c:strRef>
              <c:f>'Pivot Tables'!$B$22:$B$27</c:f>
              <c:strCache>
                <c:ptCount val="5"/>
                <c:pt idx="0">
                  <c:v>Soccer Ball</c:v>
                </c:pt>
                <c:pt idx="1">
                  <c:v>Sneakers</c:v>
                </c:pt>
                <c:pt idx="2">
                  <c:v>Sports Cap</c:v>
                </c:pt>
                <c:pt idx="3">
                  <c:v>Cap</c:v>
                </c:pt>
                <c:pt idx="4">
                  <c:v>Boots</c:v>
                </c:pt>
              </c:strCache>
            </c:strRef>
          </c:cat>
          <c:val>
            <c:numRef>
              <c:f>'Pivot Tables'!$C$22:$C$27</c:f>
              <c:numCache>
                <c:formatCode>"$"#,##0.00</c:formatCode>
                <c:ptCount val="5"/>
                <c:pt idx="0">
                  <c:v>3895</c:v>
                </c:pt>
                <c:pt idx="1">
                  <c:v>1482</c:v>
                </c:pt>
                <c:pt idx="2">
                  <c:v>3047</c:v>
                </c:pt>
                <c:pt idx="3">
                  <c:v>1923</c:v>
                </c:pt>
                <c:pt idx="4">
                  <c:v>2321</c:v>
                </c:pt>
              </c:numCache>
            </c:numRef>
          </c:val>
        </c:ser>
        <c:ser>
          <c:idx val="1"/>
          <c:order val="1"/>
          <c:tx>
            <c:strRef>
              <c:f>'Pivot Tables'!$D$19:$D$21</c:f>
              <c:strCache>
                <c:ptCount val="1"/>
                <c:pt idx="0">
                  <c:v>East - Average of Total Sales</c:v>
                </c:pt>
              </c:strCache>
            </c:strRef>
          </c:tx>
          <c:cat>
            <c:strRef>
              <c:f>'Pivot Tables'!$B$22:$B$27</c:f>
              <c:strCache>
                <c:ptCount val="5"/>
                <c:pt idx="0">
                  <c:v>Soccer Ball</c:v>
                </c:pt>
                <c:pt idx="1">
                  <c:v>Sneakers</c:v>
                </c:pt>
                <c:pt idx="2">
                  <c:v>Sports Cap</c:v>
                </c:pt>
                <c:pt idx="3">
                  <c:v>Cap</c:v>
                </c:pt>
                <c:pt idx="4">
                  <c:v>Boots</c:v>
                </c:pt>
              </c:strCache>
            </c:strRef>
          </c:cat>
          <c:val>
            <c:numRef>
              <c:f>'Pivot Tables'!$D$22:$D$27</c:f>
              <c:numCache>
                <c:formatCode>"$"#,##0.00</c:formatCode>
                <c:ptCount val="5"/>
                <c:pt idx="0">
                  <c:v>1298.3333333333333</c:v>
                </c:pt>
                <c:pt idx="1">
                  <c:v>1482</c:v>
                </c:pt>
                <c:pt idx="2">
                  <c:v>1523.5</c:v>
                </c:pt>
                <c:pt idx="3">
                  <c:v>961.5</c:v>
                </c:pt>
                <c:pt idx="4">
                  <c:v>773.66666666666663</c:v>
                </c:pt>
              </c:numCache>
            </c:numRef>
          </c:val>
        </c:ser>
        <c:ser>
          <c:idx val="2"/>
          <c:order val="2"/>
          <c:tx>
            <c:strRef>
              <c:f>'Pivot Tables'!$E$19:$E$21</c:f>
              <c:strCache>
                <c:ptCount val="1"/>
                <c:pt idx="0">
                  <c:v>East - Max of Total Sales2</c:v>
                </c:pt>
              </c:strCache>
            </c:strRef>
          </c:tx>
          <c:cat>
            <c:strRef>
              <c:f>'Pivot Tables'!$B$22:$B$27</c:f>
              <c:strCache>
                <c:ptCount val="5"/>
                <c:pt idx="0">
                  <c:v>Soccer Ball</c:v>
                </c:pt>
                <c:pt idx="1">
                  <c:v>Sneakers</c:v>
                </c:pt>
                <c:pt idx="2">
                  <c:v>Sports Cap</c:v>
                </c:pt>
                <c:pt idx="3">
                  <c:v>Cap</c:v>
                </c:pt>
                <c:pt idx="4">
                  <c:v>Boots</c:v>
                </c:pt>
              </c:strCache>
            </c:strRef>
          </c:cat>
          <c:val>
            <c:numRef>
              <c:f>'Pivot Tables'!$E$22:$E$27</c:f>
              <c:numCache>
                <c:formatCode>"$"#,##0.00</c:formatCode>
                <c:ptCount val="5"/>
                <c:pt idx="0">
                  <c:v>2992</c:v>
                </c:pt>
                <c:pt idx="1">
                  <c:v>1482</c:v>
                </c:pt>
                <c:pt idx="2">
                  <c:v>2764</c:v>
                </c:pt>
                <c:pt idx="3">
                  <c:v>1101</c:v>
                </c:pt>
                <c:pt idx="4">
                  <c:v>1128</c:v>
                </c:pt>
              </c:numCache>
            </c:numRef>
          </c:val>
        </c:ser>
        <c:ser>
          <c:idx val="3"/>
          <c:order val="3"/>
          <c:tx>
            <c:strRef>
              <c:f>'Pivot Tables'!$F$19:$F$21</c:f>
              <c:strCache>
                <c:ptCount val="1"/>
                <c:pt idx="0">
                  <c:v>East - Min of Total Sales3</c:v>
                </c:pt>
              </c:strCache>
            </c:strRef>
          </c:tx>
          <c:cat>
            <c:strRef>
              <c:f>'Pivot Tables'!$B$22:$B$27</c:f>
              <c:strCache>
                <c:ptCount val="5"/>
                <c:pt idx="0">
                  <c:v>Soccer Ball</c:v>
                </c:pt>
                <c:pt idx="1">
                  <c:v>Sneakers</c:v>
                </c:pt>
                <c:pt idx="2">
                  <c:v>Sports Cap</c:v>
                </c:pt>
                <c:pt idx="3">
                  <c:v>Cap</c:v>
                </c:pt>
                <c:pt idx="4">
                  <c:v>Boots</c:v>
                </c:pt>
              </c:strCache>
            </c:strRef>
          </c:cat>
          <c:val>
            <c:numRef>
              <c:f>'Pivot Tables'!$F$22:$F$27</c:f>
              <c:numCache>
                <c:formatCode>"$"#,##0.00</c:formatCode>
                <c:ptCount val="5"/>
                <c:pt idx="0">
                  <c:v>269</c:v>
                </c:pt>
                <c:pt idx="1">
                  <c:v>1482</c:v>
                </c:pt>
                <c:pt idx="2">
                  <c:v>283</c:v>
                </c:pt>
                <c:pt idx="3">
                  <c:v>822</c:v>
                </c:pt>
                <c:pt idx="4">
                  <c:v>408</c:v>
                </c:pt>
              </c:numCache>
            </c:numRef>
          </c:val>
        </c:ser>
        <c:ser>
          <c:idx val="4"/>
          <c:order val="4"/>
          <c:tx>
            <c:strRef>
              <c:f>'Pivot Tables'!$G$19:$G$21</c:f>
              <c:strCache>
                <c:ptCount val="1"/>
                <c:pt idx="0">
                  <c:v>North - Sum ofTotal sales</c:v>
                </c:pt>
              </c:strCache>
            </c:strRef>
          </c:tx>
          <c:cat>
            <c:strRef>
              <c:f>'Pivot Tables'!$B$22:$B$27</c:f>
              <c:strCache>
                <c:ptCount val="5"/>
                <c:pt idx="0">
                  <c:v>Soccer Ball</c:v>
                </c:pt>
                <c:pt idx="1">
                  <c:v>Sneakers</c:v>
                </c:pt>
                <c:pt idx="2">
                  <c:v>Sports Cap</c:v>
                </c:pt>
                <c:pt idx="3">
                  <c:v>Cap</c:v>
                </c:pt>
                <c:pt idx="4">
                  <c:v>Boots</c:v>
                </c:pt>
              </c:strCache>
            </c:strRef>
          </c:cat>
          <c:val>
            <c:numRef>
              <c:f>'Pivot Tables'!$G$22:$G$27</c:f>
              <c:numCache>
                <c:formatCode>"$"#,##0.00</c:formatCode>
                <c:ptCount val="5"/>
                <c:pt idx="0">
                  <c:v>0</c:v>
                </c:pt>
                <c:pt idx="1">
                  <c:v>1356</c:v>
                </c:pt>
                <c:pt idx="2">
                  <c:v>3504</c:v>
                </c:pt>
                <c:pt idx="3">
                  <c:v>4835</c:v>
                </c:pt>
                <c:pt idx="4">
                  <c:v>0</c:v>
                </c:pt>
              </c:numCache>
            </c:numRef>
          </c:val>
        </c:ser>
        <c:ser>
          <c:idx val="5"/>
          <c:order val="5"/>
          <c:tx>
            <c:strRef>
              <c:f>'Pivot Tables'!$H$19:$H$21</c:f>
              <c:strCache>
                <c:ptCount val="1"/>
                <c:pt idx="0">
                  <c:v>North - Average of Total Sales</c:v>
                </c:pt>
              </c:strCache>
            </c:strRef>
          </c:tx>
          <c:cat>
            <c:strRef>
              <c:f>'Pivot Tables'!$B$22:$B$27</c:f>
              <c:strCache>
                <c:ptCount val="5"/>
                <c:pt idx="0">
                  <c:v>Soccer Ball</c:v>
                </c:pt>
                <c:pt idx="1">
                  <c:v>Sneakers</c:v>
                </c:pt>
                <c:pt idx="2">
                  <c:v>Sports Cap</c:v>
                </c:pt>
                <c:pt idx="3">
                  <c:v>Cap</c:v>
                </c:pt>
                <c:pt idx="4">
                  <c:v>Boots</c:v>
                </c:pt>
              </c:strCache>
            </c:strRef>
          </c:cat>
          <c:val>
            <c:numRef>
              <c:f>'Pivot Tables'!$H$22:$H$27</c:f>
              <c:numCache>
                <c:formatCode>"$"#,##0.00</c:formatCode>
                <c:ptCount val="5"/>
                <c:pt idx="0">
                  <c:v>0</c:v>
                </c:pt>
                <c:pt idx="1">
                  <c:v>1356</c:v>
                </c:pt>
                <c:pt idx="2">
                  <c:v>3504</c:v>
                </c:pt>
                <c:pt idx="3">
                  <c:v>1611.6666666666667</c:v>
                </c:pt>
                <c:pt idx="4">
                  <c:v>0</c:v>
                </c:pt>
              </c:numCache>
            </c:numRef>
          </c:val>
        </c:ser>
        <c:ser>
          <c:idx val="6"/>
          <c:order val="6"/>
          <c:tx>
            <c:strRef>
              <c:f>'Pivot Tables'!$I$19:$I$21</c:f>
              <c:strCache>
                <c:ptCount val="1"/>
                <c:pt idx="0">
                  <c:v>North - Max of Total Sales2</c:v>
                </c:pt>
              </c:strCache>
            </c:strRef>
          </c:tx>
          <c:cat>
            <c:strRef>
              <c:f>'Pivot Tables'!$B$22:$B$27</c:f>
              <c:strCache>
                <c:ptCount val="5"/>
                <c:pt idx="0">
                  <c:v>Soccer Ball</c:v>
                </c:pt>
                <c:pt idx="1">
                  <c:v>Sneakers</c:v>
                </c:pt>
                <c:pt idx="2">
                  <c:v>Sports Cap</c:v>
                </c:pt>
                <c:pt idx="3">
                  <c:v>Cap</c:v>
                </c:pt>
                <c:pt idx="4">
                  <c:v>Boots</c:v>
                </c:pt>
              </c:strCache>
            </c:strRef>
          </c:cat>
          <c:val>
            <c:numRef>
              <c:f>'Pivot Tables'!$I$22:$I$27</c:f>
              <c:numCache>
                <c:formatCode>"$"#,##0.00</c:formatCode>
                <c:ptCount val="5"/>
                <c:pt idx="0">
                  <c:v>0</c:v>
                </c:pt>
                <c:pt idx="1">
                  <c:v>1356</c:v>
                </c:pt>
                <c:pt idx="2">
                  <c:v>3504</c:v>
                </c:pt>
                <c:pt idx="3">
                  <c:v>2604</c:v>
                </c:pt>
                <c:pt idx="4">
                  <c:v>0</c:v>
                </c:pt>
              </c:numCache>
            </c:numRef>
          </c:val>
        </c:ser>
        <c:ser>
          <c:idx val="7"/>
          <c:order val="7"/>
          <c:tx>
            <c:strRef>
              <c:f>'Pivot Tables'!$J$19:$J$21</c:f>
              <c:strCache>
                <c:ptCount val="1"/>
                <c:pt idx="0">
                  <c:v>North - Min of Total Sales3</c:v>
                </c:pt>
              </c:strCache>
            </c:strRef>
          </c:tx>
          <c:cat>
            <c:strRef>
              <c:f>'Pivot Tables'!$B$22:$B$27</c:f>
              <c:strCache>
                <c:ptCount val="5"/>
                <c:pt idx="0">
                  <c:v>Soccer Ball</c:v>
                </c:pt>
                <c:pt idx="1">
                  <c:v>Sneakers</c:v>
                </c:pt>
                <c:pt idx="2">
                  <c:v>Sports Cap</c:v>
                </c:pt>
                <c:pt idx="3">
                  <c:v>Cap</c:v>
                </c:pt>
                <c:pt idx="4">
                  <c:v>Boots</c:v>
                </c:pt>
              </c:strCache>
            </c:strRef>
          </c:cat>
          <c:val>
            <c:numRef>
              <c:f>'Pivot Tables'!$J$22:$J$27</c:f>
              <c:numCache>
                <c:formatCode>"$"#,##0.00</c:formatCode>
                <c:ptCount val="5"/>
                <c:pt idx="0">
                  <c:v>0</c:v>
                </c:pt>
                <c:pt idx="1">
                  <c:v>1356</c:v>
                </c:pt>
                <c:pt idx="2">
                  <c:v>3504</c:v>
                </c:pt>
                <c:pt idx="3">
                  <c:v>491</c:v>
                </c:pt>
                <c:pt idx="4">
                  <c:v>0</c:v>
                </c:pt>
              </c:numCache>
            </c:numRef>
          </c:val>
        </c:ser>
        <c:ser>
          <c:idx val="8"/>
          <c:order val="8"/>
          <c:tx>
            <c:strRef>
              <c:f>'Pivot Tables'!$K$19:$K$21</c:f>
              <c:strCache>
                <c:ptCount val="1"/>
                <c:pt idx="0">
                  <c:v>South - Sum ofTotal sales</c:v>
                </c:pt>
              </c:strCache>
            </c:strRef>
          </c:tx>
          <c:cat>
            <c:strRef>
              <c:f>'Pivot Tables'!$B$22:$B$27</c:f>
              <c:strCache>
                <c:ptCount val="5"/>
                <c:pt idx="0">
                  <c:v>Soccer Ball</c:v>
                </c:pt>
                <c:pt idx="1">
                  <c:v>Sneakers</c:v>
                </c:pt>
                <c:pt idx="2">
                  <c:v>Sports Cap</c:v>
                </c:pt>
                <c:pt idx="3">
                  <c:v>Cap</c:v>
                </c:pt>
                <c:pt idx="4">
                  <c:v>Boots</c:v>
                </c:pt>
              </c:strCache>
            </c:strRef>
          </c:cat>
          <c:val>
            <c:numRef>
              <c:f>'Pivot Tables'!$K$22:$K$27</c:f>
              <c:numCache>
                <c:formatCode>"$"#,##0.00</c:formatCode>
                <c:ptCount val="5"/>
                <c:pt idx="0">
                  <c:v>5828</c:v>
                </c:pt>
                <c:pt idx="1">
                  <c:v>4218</c:v>
                </c:pt>
                <c:pt idx="2">
                  <c:v>324</c:v>
                </c:pt>
                <c:pt idx="3">
                  <c:v>0</c:v>
                </c:pt>
                <c:pt idx="4">
                  <c:v>400</c:v>
                </c:pt>
              </c:numCache>
            </c:numRef>
          </c:val>
        </c:ser>
        <c:ser>
          <c:idx val="9"/>
          <c:order val="9"/>
          <c:tx>
            <c:strRef>
              <c:f>'Pivot Tables'!$L$19:$L$21</c:f>
              <c:strCache>
                <c:ptCount val="1"/>
                <c:pt idx="0">
                  <c:v>South - Average of Total Sales</c:v>
                </c:pt>
              </c:strCache>
            </c:strRef>
          </c:tx>
          <c:cat>
            <c:strRef>
              <c:f>'Pivot Tables'!$B$22:$B$27</c:f>
              <c:strCache>
                <c:ptCount val="5"/>
                <c:pt idx="0">
                  <c:v>Soccer Ball</c:v>
                </c:pt>
                <c:pt idx="1">
                  <c:v>Sneakers</c:v>
                </c:pt>
                <c:pt idx="2">
                  <c:v>Sports Cap</c:v>
                </c:pt>
                <c:pt idx="3">
                  <c:v>Cap</c:v>
                </c:pt>
                <c:pt idx="4">
                  <c:v>Boots</c:v>
                </c:pt>
              </c:strCache>
            </c:strRef>
          </c:cat>
          <c:val>
            <c:numRef>
              <c:f>'Pivot Tables'!$L$22:$L$27</c:f>
              <c:numCache>
                <c:formatCode>"$"#,##0.00</c:formatCode>
                <c:ptCount val="5"/>
                <c:pt idx="0">
                  <c:v>1942.6666666666667</c:v>
                </c:pt>
                <c:pt idx="1">
                  <c:v>2109</c:v>
                </c:pt>
                <c:pt idx="2">
                  <c:v>324</c:v>
                </c:pt>
                <c:pt idx="3">
                  <c:v>0</c:v>
                </c:pt>
                <c:pt idx="4">
                  <c:v>400</c:v>
                </c:pt>
              </c:numCache>
            </c:numRef>
          </c:val>
        </c:ser>
        <c:ser>
          <c:idx val="10"/>
          <c:order val="10"/>
          <c:tx>
            <c:strRef>
              <c:f>'Pivot Tables'!$M$19:$M$21</c:f>
              <c:strCache>
                <c:ptCount val="1"/>
                <c:pt idx="0">
                  <c:v>South - Max of Total Sales2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'Pivot Tables'!$B$22:$B$27</c:f>
              <c:strCache>
                <c:ptCount val="5"/>
                <c:pt idx="0">
                  <c:v>Soccer Ball</c:v>
                </c:pt>
                <c:pt idx="1">
                  <c:v>Sneakers</c:v>
                </c:pt>
                <c:pt idx="2">
                  <c:v>Sports Cap</c:v>
                </c:pt>
                <c:pt idx="3">
                  <c:v>Cap</c:v>
                </c:pt>
                <c:pt idx="4">
                  <c:v>Boots</c:v>
                </c:pt>
              </c:strCache>
            </c:strRef>
          </c:cat>
          <c:val>
            <c:numRef>
              <c:f>'Pivot Tables'!$M$22:$M$27</c:f>
              <c:numCache>
                <c:formatCode>"$"#,##0.00</c:formatCode>
                <c:ptCount val="5"/>
                <c:pt idx="0">
                  <c:v>2932</c:v>
                </c:pt>
                <c:pt idx="1">
                  <c:v>3176</c:v>
                </c:pt>
                <c:pt idx="2">
                  <c:v>324</c:v>
                </c:pt>
                <c:pt idx="3">
                  <c:v>0</c:v>
                </c:pt>
                <c:pt idx="4">
                  <c:v>400</c:v>
                </c:pt>
              </c:numCache>
            </c:numRef>
          </c:val>
        </c:ser>
        <c:ser>
          <c:idx val="11"/>
          <c:order val="11"/>
          <c:tx>
            <c:strRef>
              <c:f>'Pivot Tables'!$N$19:$N$21</c:f>
              <c:strCache>
                <c:ptCount val="1"/>
                <c:pt idx="0">
                  <c:v>South - Min of Total Sales3</c:v>
                </c:pt>
              </c:strCache>
            </c:strRef>
          </c:tx>
          <c:cat>
            <c:strRef>
              <c:f>'Pivot Tables'!$B$22:$B$27</c:f>
              <c:strCache>
                <c:ptCount val="5"/>
                <c:pt idx="0">
                  <c:v>Soccer Ball</c:v>
                </c:pt>
                <c:pt idx="1">
                  <c:v>Sneakers</c:v>
                </c:pt>
                <c:pt idx="2">
                  <c:v>Sports Cap</c:v>
                </c:pt>
                <c:pt idx="3">
                  <c:v>Cap</c:v>
                </c:pt>
                <c:pt idx="4">
                  <c:v>Boots</c:v>
                </c:pt>
              </c:strCache>
            </c:strRef>
          </c:cat>
          <c:val>
            <c:numRef>
              <c:f>'Pivot Tables'!$N$22:$N$27</c:f>
              <c:numCache>
                <c:formatCode>"$"#,##0.00</c:formatCode>
                <c:ptCount val="5"/>
                <c:pt idx="0">
                  <c:v>733</c:v>
                </c:pt>
                <c:pt idx="1">
                  <c:v>1042</c:v>
                </c:pt>
                <c:pt idx="2">
                  <c:v>324</c:v>
                </c:pt>
                <c:pt idx="3">
                  <c:v>0</c:v>
                </c:pt>
                <c:pt idx="4">
                  <c:v>400</c:v>
                </c:pt>
              </c:numCache>
            </c:numRef>
          </c:val>
        </c:ser>
        <c:ser>
          <c:idx val="12"/>
          <c:order val="12"/>
          <c:tx>
            <c:strRef>
              <c:f>'Pivot Tables'!$O$19:$O$21</c:f>
              <c:strCache>
                <c:ptCount val="1"/>
                <c:pt idx="0">
                  <c:v>West - Sum ofTotal sales</c:v>
                </c:pt>
              </c:strCache>
            </c:strRef>
          </c:tx>
          <c:cat>
            <c:strRef>
              <c:f>'Pivot Tables'!$B$22:$B$27</c:f>
              <c:strCache>
                <c:ptCount val="5"/>
                <c:pt idx="0">
                  <c:v>Soccer Ball</c:v>
                </c:pt>
                <c:pt idx="1">
                  <c:v>Sneakers</c:v>
                </c:pt>
                <c:pt idx="2">
                  <c:v>Sports Cap</c:v>
                </c:pt>
                <c:pt idx="3">
                  <c:v>Cap</c:v>
                </c:pt>
                <c:pt idx="4">
                  <c:v>Boots</c:v>
                </c:pt>
              </c:strCache>
            </c:strRef>
          </c:cat>
          <c:val>
            <c:numRef>
              <c:f>'Pivot Tables'!$O$22:$O$27</c:f>
              <c:numCache>
                <c:formatCode>"$"#,##0.00</c:formatCode>
                <c:ptCount val="5"/>
                <c:pt idx="0">
                  <c:v>3762</c:v>
                </c:pt>
                <c:pt idx="1">
                  <c:v>3182</c:v>
                </c:pt>
                <c:pt idx="2">
                  <c:v>2486</c:v>
                </c:pt>
                <c:pt idx="3">
                  <c:v>2037</c:v>
                </c:pt>
                <c:pt idx="4">
                  <c:v>5037</c:v>
                </c:pt>
              </c:numCache>
            </c:numRef>
          </c:val>
        </c:ser>
        <c:ser>
          <c:idx val="13"/>
          <c:order val="13"/>
          <c:tx>
            <c:strRef>
              <c:f>'Pivot Tables'!$P$19:$P$21</c:f>
              <c:strCache>
                <c:ptCount val="1"/>
                <c:pt idx="0">
                  <c:v>West - Average of Total Sales</c:v>
                </c:pt>
              </c:strCache>
            </c:strRef>
          </c:tx>
          <c:cat>
            <c:strRef>
              <c:f>'Pivot Tables'!$B$22:$B$27</c:f>
              <c:strCache>
                <c:ptCount val="5"/>
                <c:pt idx="0">
                  <c:v>Soccer Ball</c:v>
                </c:pt>
                <c:pt idx="1">
                  <c:v>Sneakers</c:v>
                </c:pt>
                <c:pt idx="2">
                  <c:v>Sports Cap</c:v>
                </c:pt>
                <c:pt idx="3">
                  <c:v>Cap</c:v>
                </c:pt>
                <c:pt idx="4">
                  <c:v>Boots</c:v>
                </c:pt>
              </c:strCache>
            </c:strRef>
          </c:cat>
          <c:val>
            <c:numRef>
              <c:f>'Pivot Tables'!$P$22:$P$27</c:f>
              <c:numCache>
                <c:formatCode>"$"#,##0.00</c:formatCode>
                <c:ptCount val="5"/>
                <c:pt idx="0">
                  <c:v>1881</c:v>
                </c:pt>
                <c:pt idx="1">
                  <c:v>1591</c:v>
                </c:pt>
                <c:pt idx="2">
                  <c:v>621.5</c:v>
                </c:pt>
                <c:pt idx="3">
                  <c:v>1018.5</c:v>
                </c:pt>
                <c:pt idx="4">
                  <c:v>1259.25</c:v>
                </c:pt>
              </c:numCache>
            </c:numRef>
          </c:val>
        </c:ser>
        <c:ser>
          <c:idx val="14"/>
          <c:order val="14"/>
          <c:tx>
            <c:strRef>
              <c:f>'Pivot Tables'!$Q$19:$Q$21</c:f>
              <c:strCache>
                <c:ptCount val="1"/>
                <c:pt idx="0">
                  <c:v>West - Max of Total Sales2</c:v>
                </c:pt>
              </c:strCache>
            </c:strRef>
          </c:tx>
          <c:cat>
            <c:strRef>
              <c:f>'Pivot Tables'!$B$22:$B$27</c:f>
              <c:strCache>
                <c:ptCount val="5"/>
                <c:pt idx="0">
                  <c:v>Soccer Ball</c:v>
                </c:pt>
                <c:pt idx="1">
                  <c:v>Sneakers</c:v>
                </c:pt>
                <c:pt idx="2">
                  <c:v>Sports Cap</c:v>
                </c:pt>
                <c:pt idx="3">
                  <c:v>Cap</c:v>
                </c:pt>
                <c:pt idx="4">
                  <c:v>Boots</c:v>
                </c:pt>
              </c:strCache>
            </c:strRef>
          </c:cat>
          <c:val>
            <c:numRef>
              <c:f>'Pivot Tables'!$Q$22:$Q$27</c:f>
              <c:numCache>
                <c:formatCode>"$"#,##0.00</c:formatCode>
                <c:ptCount val="5"/>
                <c:pt idx="0">
                  <c:v>3036</c:v>
                </c:pt>
                <c:pt idx="1">
                  <c:v>1808</c:v>
                </c:pt>
                <c:pt idx="2">
                  <c:v>1269</c:v>
                </c:pt>
                <c:pt idx="3">
                  <c:v>1324</c:v>
                </c:pt>
                <c:pt idx="4">
                  <c:v>3424</c:v>
                </c:pt>
              </c:numCache>
            </c:numRef>
          </c:val>
        </c:ser>
        <c:ser>
          <c:idx val="15"/>
          <c:order val="15"/>
          <c:tx>
            <c:strRef>
              <c:f>'Pivot Tables'!$R$19:$R$21</c:f>
              <c:strCache>
                <c:ptCount val="1"/>
                <c:pt idx="0">
                  <c:v>West - Min of Total Sales3</c:v>
                </c:pt>
              </c:strCache>
            </c:strRef>
          </c:tx>
          <c:cat>
            <c:strRef>
              <c:f>'Pivot Tables'!$B$22:$B$27</c:f>
              <c:strCache>
                <c:ptCount val="5"/>
                <c:pt idx="0">
                  <c:v>Soccer Ball</c:v>
                </c:pt>
                <c:pt idx="1">
                  <c:v>Sneakers</c:v>
                </c:pt>
                <c:pt idx="2">
                  <c:v>Sports Cap</c:v>
                </c:pt>
                <c:pt idx="3">
                  <c:v>Cap</c:v>
                </c:pt>
                <c:pt idx="4">
                  <c:v>Boots</c:v>
                </c:pt>
              </c:strCache>
            </c:strRef>
          </c:cat>
          <c:val>
            <c:numRef>
              <c:f>'Pivot Tables'!$R$22:$R$27</c:f>
              <c:numCache>
                <c:formatCode>"$"#,##0.00</c:formatCode>
                <c:ptCount val="5"/>
                <c:pt idx="0">
                  <c:v>726</c:v>
                </c:pt>
                <c:pt idx="1">
                  <c:v>1374</c:v>
                </c:pt>
                <c:pt idx="2">
                  <c:v>179</c:v>
                </c:pt>
                <c:pt idx="3">
                  <c:v>713</c:v>
                </c:pt>
                <c:pt idx="4">
                  <c:v>274</c:v>
                </c:pt>
              </c:numCache>
            </c:numRef>
          </c:val>
        </c:ser>
        <c:axId val="139319936"/>
        <c:axId val="150733184"/>
      </c:barChart>
      <c:catAx>
        <c:axId val="139319936"/>
        <c:scaling>
          <c:orientation val="minMax"/>
        </c:scaling>
        <c:axPos val="b"/>
        <c:tickLblPos val="nextTo"/>
        <c:crossAx val="150733184"/>
        <c:crosses val="autoZero"/>
        <c:auto val="1"/>
        <c:lblAlgn val="ctr"/>
        <c:lblOffset val="100"/>
      </c:catAx>
      <c:valAx>
        <c:axId val="150733184"/>
        <c:scaling>
          <c:orientation val="minMax"/>
        </c:scaling>
        <c:axPos val="l"/>
        <c:majorGridlines/>
        <c:numFmt formatCode="&quot;$&quot;#,##0.00" sourceLinked="1"/>
        <c:tickLblPos val="nextTo"/>
        <c:crossAx val="139319936"/>
        <c:crosses val="autoZero"/>
        <c:crossBetween val="between"/>
      </c:valAx>
      <c:spPr>
        <a:noFill/>
      </c:spPr>
    </c:plotArea>
    <c:legend>
      <c:legendPos val="r"/>
      <c:layout/>
    </c:legend>
    <c:plotVisOnly val="1"/>
  </c:chart>
  <c:spPr>
    <a:solidFill>
      <a:schemeClr val="lt1"/>
    </a:solidFill>
    <a:ln w="25400" cap="flat" cmpd="sng" algn="ctr">
      <a:solidFill>
        <a:schemeClr val="accent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Sales</a:t>
            </a:r>
            <a:r>
              <a:rPr lang="en-US" baseline="0"/>
              <a:t> by Region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Sheet2!$A$5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Sheet2!$B$4:$E$4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Sheet2!$B$5:$E$5</c:f>
              <c:numCache>
                <c:formatCode>"$"#,##0.00</c:formatCode>
                <c:ptCount val="4"/>
                <c:pt idx="0">
                  <c:v>12668</c:v>
                </c:pt>
                <c:pt idx="1">
                  <c:v>9695</c:v>
                </c:pt>
                <c:pt idx="2">
                  <c:v>10770</c:v>
                </c:pt>
                <c:pt idx="3">
                  <c:v>16504</c:v>
                </c:pt>
              </c:numCache>
            </c:numRef>
          </c:val>
        </c:ser>
        <c:axId val="150756352"/>
        <c:axId val="150758144"/>
      </c:barChart>
      <c:catAx>
        <c:axId val="150756352"/>
        <c:scaling>
          <c:orientation val="minMax"/>
        </c:scaling>
        <c:axPos val="b"/>
        <c:tickLblPos val="nextTo"/>
        <c:crossAx val="150758144"/>
        <c:crosses val="autoZero"/>
        <c:auto val="1"/>
        <c:lblAlgn val="ctr"/>
        <c:lblOffset val="100"/>
      </c:catAx>
      <c:valAx>
        <c:axId val="150758144"/>
        <c:scaling>
          <c:orientation val="minMax"/>
        </c:scaling>
        <c:axPos val="l"/>
        <c:majorGridlines/>
        <c:numFmt formatCode="&quot;$&quot;#,##0.00" sourceLinked="1"/>
        <c:tickLblPos val="nextTo"/>
        <c:crossAx val="150756352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Sales by Region</a:t>
            </a:r>
            <a:endParaRPr lang="en-US"/>
          </a:p>
        </c:rich>
      </c:tx>
      <c:layout>
        <c:manualLayout>
          <c:xMode val="edge"/>
          <c:yMode val="edge"/>
          <c:x val="0.13496744897720739"/>
          <c:y val="1.7857142857142856E-2"/>
        </c:manualLayout>
      </c:layout>
    </c:title>
    <c:plotArea>
      <c:layout/>
      <c:barChart>
        <c:barDir val="col"/>
        <c:grouping val="clustered"/>
        <c:ser>
          <c:idx val="0"/>
          <c:order val="0"/>
          <c:cat>
            <c:strRef>
              <c:f>Sheet2!$B$4:$E$4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Sheet2!$B$6:$E$6</c:f>
              <c:numCache>
                <c:formatCode>"$"#,##0.00</c:formatCode>
                <c:ptCount val="4"/>
                <c:pt idx="0">
                  <c:v>1151.6363636363637</c:v>
                </c:pt>
                <c:pt idx="1">
                  <c:v>1939</c:v>
                </c:pt>
                <c:pt idx="2">
                  <c:v>1538.5714285714287</c:v>
                </c:pt>
                <c:pt idx="3">
                  <c:v>1178.8571428571429</c:v>
                </c:pt>
              </c:numCache>
            </c:numRef>
          </c:val>
        </c:ser>
        <c:axId val="150777856"/>
        <c:axId val="150779392"/>
      </c:barChart>
      <c:catAx>
        <c:axId val="150777856"/>
        <c:scaling>
          <c:orientation val="minMax"/>
        </c:scaling>
        <c:axPos val="b"/>
        <c:tickLblPos val="nextTo"/>
        <c:crossAx val="150779392"/>
        <c:crosses val="autoZero"/>
        <c:auto val="1"/>
        <c:lblAlgn val="ctr"/>
        <c:lblOffset val="100"/>
      </c:catAx>
      <c:valAx>
        <c:axId val="150779392"/>
        <c:scaling>
          <c:orientation val="minMax"/>
        </c:scaling>
        <c:axPos val="l"/>
        <c:majorGridlines/>
        <c:numFmt formatCode="&quot;$&quot;#,##0.00" sourceLinked="1"/>
        <c:tickLblPos val="nextTo"/>
        <c:crossAx val="150777856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Highest</a:t>
            </a:r>
            <a:r>
              <a:rPr lang="en-US" baseline="0"/>
              <a:t> Sales by Region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Sheet2!$B$4:$E$4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Sheet2!$B$7:$E$7</c:f>
              <c:numCache>
                <c:formatCode>"$"#,##0.00</c:formatCode>
                <c:ptCount val="4"/>
                <c:pt idx="0">
                  <c:v>2992</c:v>
                </c:pt>
                <c:pt idx="1">
                  <c:v>3504</c:v>
                </c:pt>
                <c:pt idx="2">
                  <c:v>3176</c:v>
                </c:pt>
                <c:pt idx="3">
                  <c:v>3424</c:v>
                </c:pt>
              </c:numCache>
            </c:numRef>
          </c:val>
        </c:ser>
        <c:axId val="150790912"/>
        <c:axId val="150792448"/>
      </c:barChart>
      <c:catAx>
        <c:axId val="150790912"/>
        <c:scaling>
          <c:orientation val="minMax"/>
        </c:scaling>
        <c:axPos val="b"/>
        <c:tickLblPos val="nextTo"/>
        <c:crossAx val="150792448"/>
        <c:crosses val="autoZero"/>
        <c:auto val="1"/>
        <c:lblAlgn val="ctr"/>
        <c:lblOffset val="100"/>
      </c:catAx>
      <c:valAx>
        <c:axId val="150792448"/>
        <c:scaling>
          <c:orientation val="minMax"/>
        </c:scaling>
        <c:axPos val="l"/>
        <c:majorGridlines/>
        <c:numFmt formatCode="&quot;$&quot;#,##0.00" sourceLinked="1"/>
        <c:tickLblPos val="nextTo"/>
        <c:crossAx val="150790912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Lowest</a:t>
            </a:r>
            <a:r>
              <a:rPr lang="en-US" baseline="0"/>
              <a:t> Sales by Region</a:t>
            </a:r>
            <a:endParaRPr lang="en-US"/>
          </a:p>
        </c:rich>
      </c:tx>
      <c:layout>
        <c:manualLayout>
          <c:xMode val="edge"/>
          <c:yMode val="edge"/>
          <c:x val="0.22221798787607069"/>
          <c:y val="4.8865592686321374E-2"/>
        </c:manualLayout>
      </c:layout>
    </c:title>
    <c:plotArea>
      <c:layout/>
      <c:barChart>
        <c:barDir val="col"/>
        <c:grouping val="clustered"/>
        <c:ser>
          <c:idx val="0"/>
          <c:order val="0"/>
          <c:cat>
            <c:strRef>
              <c:f>Sheet2!$B$4:$E$4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Sheet2!$B$8:$E$8</c:f>
              <c:numCache>
                <c:formatCode>"$"#,##0.00</c:formatCode>
                <c:ptCount val="4"/>
                <c:pt idx="0">
                  <c:v>269</c:v>
                </c:pt>
                <c:pt idx="1">
                  <c:v>491</c:v>
                </c:pt>
                <c:pt idx="2">
                  <c:v>324</c:v>
                </c:pt>
                <c:pt idx="3">
                  <c:v>179</c:v>
                </c:pt>
              </c:numCache>
            </c:numRef>
          </c:val>
        </c:ser>
        <c:axId val="172251008"/>
        <c:axId val="172268544"/>
      </c:barChart>
      <c:catAx>
        <c:axId val="172251008"/>
        <c:scaling>
          <c:orientation val="minMax"/>
        </c:scaling>
        <c:axPos val="b"/>
        <c:tickLblPos val="nextTo"/>
        <c:crossAx val="172268544"/>
        <c:crosses val="autoZero"/>
        <c:auto val="1"/>
        <c:lblAlgn val="ctr"/>
        <c:lblOffset val="100"/>
      </c:catAx>
      <c:valAx>
        <c:axId val="172268544"/>
        <c:scaling>
          <c:orientation val="minMax"/>
        </c:scaling>
        <c:axPos val="l"/>
        <c:majorGridlines/>
        <c:numFmt formatCode="&quot;$&quot;#,##0.00" sourceLinked="1"/>
        <c:tickLblPos val="nextTo"/>
        <c:crossAx val="172251008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2</xdr:row>
      <xdr:rowOff>171450</xdr:rowOff>
    </xdr:from>
    <xdr:to>
      <xdr:col>12</xdr:col>
      <xdr:colOff>333375</xdr:colOff>
      <xdr:row>17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8</xdr:row>
      <xdr:rowOff>133350</xdr:rowOff>
    </xdr:from>
    <xdr:to>
      <xdr:col>6</xdr:col>
      <xdr:colOff>314325</xdr:colOff>
      <xdr:row>22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381000</xdr:colOff>
      <xdr:row>8</xdr:row>
      <xdr:rowOff>28575</xdr:rowOff>
    </xdr:from>
    <xdr:to>
      <xdr:col>8</xdr:col>
      <xdr:colOff>1104900</xdr:colOff>
      <xdr:row>20</xdr:row>
      <xdr:rowOff>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400050</xdr:colOff>
      <xdr:row>20</xdr:row>
      <xdr:rowOff>76200</xdr:rowOff>
    </xdr:from>
    <xdr:to>
      <xdr:col>8</xdr:col>
      <xdr:colOff>704850</xdr:colOff>
      <xdr:row>30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9526</xdr:colOff>
      <xdr:row>8</xdr:row>
      <xdr:rowOff>133350</xdr:rowOff>
    </xdr:from>
    <xdr:to>
      <xdr:col>11</xdr:col>
      <xdr:colOff>371475</xdr:colOff>
      <xdr:row>19</xdr:row>
      <xdr:rowOff>85725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19051</xdr:colOff>
      <xdr:row>20</xdr:row>
      <xdr:rowOff>9524</xdr:rowOff>
    </xdr:from>
    <xdr:to>
      <xdr:col>11</xdr:col>
      <xdr:colOff>142876</xdr:colOff>
      <xdr:row>30</xdr:row>
      <xdr:rowOff>28575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R SAMUEL" refreshedDate="45882.61606122685" createdVersion="3" refreshedVersion="3" minRefreshableVersion="3" recordCount="50">
  <cacheSource type="worksheet">
    <worksheetSource ref="A1:I51" sheet="orders practise"/>
  </cacheSource>
  <cacheFields count="9">
    <cacheField name="OrderID" numFmtId="1">
      <sharedItems containsSemiMixedTypes="0" containsString="0" containsNumber="1" containsInteger="1" minValue="1" maxValue="50"/>
    </cacheField>
    <cacheField name="Date" numFmtId="14">
      <sharedItems containsSemiMixedTypes="0" containsNonDate="0" containsDate="1" containsString="0" minDate="2024-01-02T00:00:00" maxDate="2024-06-29T00:00:00"/>
    </cacheField>
    <cacheField name="CustomerID" numFmtId="49">
      <sharedItems containsMixedTypes="1" containsNumber="1" containsInteger="1" minValue="1" maxValue="15"/>
    </cacheField>
    <cacheField name="ProductID" numFmtId="1">
      <sharedItems containsSemiMixedTypes="0" containsString="0" containsNumber="1" containsInteger="1" minValue="1" maxValue="10"/>
    </cacheField>
    <cacheField name="Product Name" numFmtId="1">
      <sharedItems count="9">
        <s v="Sneakers"/>
        <s v="Boots"/>
        <s v="Sports Cap"/>
        <s v="Soccer Ball"/>
        <s v="Golf Socks"/>
        <s v="Running Shoes"/>
        <s v="Basketball Jersey"/>
        <s v="Jersey"/>
        <s v="Cap"/>
      </sharedItems>
    </cacheField>
    <cacheField name="Quantity" numFmtId="1">
      <sharedItems containsSemiMixedTypes="0" containsString="0" containsNumber="1" containsInteger="1" minValue="1" maxValue="4"/>
    </cacheField>
    <cacheField name="Price" numFmtId="164">
      <sharedItems containsSemiMixedTypes="0" containsString="0" containsNumber="1" containsInteger="1" minValue="51" maxValue="904"/>
    </cacheField>
    <cacheField name="Region" numFmtId="49">
      <sharedItems count="5">
        <s v="South"/>
        <s v="East"/>
        <s v="West"/>
        <s v="North"/>
        <s v="Unknown Region"/>
      </sharedItems>
    </cacheField>
    <cacheField name="Total Sales" numFmtId="164">
      <sharedItems containsSemiMixedTypes="0" containsString="0" containsNumber="1" containsInteger="1" minValue="153" maxValue="3504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n v="19"/>
    <d v="2024-01-02T00:00:00"/>
    <n v="2"/>
    <n v="10"/>
    <x v="0"/>
    <n v="2"/>
    <n v="521"/>
    <x v="0"/>
    <n v="1042"/>
  </r>
  <r>
    <n v="49"/>
    <d v="2024-01-09T00:00:00"/>
    <n v="5"/>
    <n v="7"/>
    <x v="1"/>
    <n v="4"/>
    <n v="102"/>
    <x v="1"/>
    <n v="408"/>
  </r>
  <r>
    <n v="48"/>
    <d v="2024-01-14T00:00:00"/>
    <n v="15"/>
    <n v="3"/>
    <x v="2"/>
    <n v="1"/>
    <n v="179"/>
    <x v="2"/>
    <n v="179"/>
  </r>
  <r>
    <n v="4"/>
    <d v="2024-01-15T00:00:00"/>
    <s v="Unknown Customer"/>
    <n v="1"/>
    <x v="3"/>
    <n v="4"/>
    <n v="759"/>
    <x v="2"/>
    <n v="3036"/>
  </r>
  <r>
    <n v="32"/>
    <d v="2024-01-15T00:00:00"/>
    <s v="Unknown Customer"/>
    <n v="3"/>
    <x v="2"/>
    <n v="4"/>
    <n v="162"/>
    <x v="2"/>
    <n v="648"/>
  </r>
  <r>
    <n v="44"/>
    <d v="2024-01-18T00:00:00"/>
    <n v="8"/>
    <n v="7"/>
    <x v="1"/>
    <n v="1"/>
    <n v="274"/>
    <x v="2"/>
    <n v="274"/>
  </r>
  <r>
    <n v="7"/>
    <d v="2024-01-21T00:00:00"/>
    <n v="7"/>
    <n v="9"/>
    <x v="4"/>
    <n v="3"/>
    <n v="698"/>
    <x v="1"/>
    <n v="2094"/>
  </r>
  <r>
    <n v="24"/>
    <d v="2024-01-21T00:00:00"/>
    <n v="4"/>
    <n v="9"/>
    <x v="4"/>
    <n v="2"/>
    <n v="546"/>
    <x v="3"/>
    <n v="1092"/>
  </r>
  <r>
    <n v="41"/>
    <d v="2024-01-21T00:00:00"/>
    <n v="12"/>
    <n v="5"/>
    <x v="5"/>
    <n v="3"/>
    <n v="615"/>
    <x v="2"/>
    <n v="1845"/>
  </r>
  <r>
    <n v="27"/>
    <d v="2024-01-22T00:00:00"/>
    <n v="15"/>
    <n v="1"/>
    <x v="3"/>
    <n v="2"/>
    <n v="317"/>
    <x v="1"/>
    <n v="634"/>
  </r>
  <r>
    <n v="22"/>
    <d v="2024-02-07T00:00:00"/>
    <n v="6"/>
    <n v="9"/>
    <x v="4"/>
    <n v="2"/>
    <n v="162"/>
    <x v="4"/>
    <n v="324"/>
  </r>
  <r>
    <n v="29"/>
    <d v="2024-02-18T00:00:00"/>
    <n v="10"/>
    <n v="7"/>
    <x v="1"/>
    <n v="4"/>
    <n v="856"/>
    <x v="2"/>
    <n v="3424"/>
  </r>
  <r>
    <n v="34"/>
    <d v="2024-02-20T00:00:00"/>
    <n v="4"/>
    <n v="6"/>
    <x v="6"/>
    <n v="2"/>
    <n v="100"/>
    <x v="4"/>
    <n v="200"/>
  </r>
  <r>
    <n v="39"/>
    <d v="2024-02-20T00:00:00"/>
    <n v="14"/>
    <n v="3"/>
    <x v="2"/>
    <n v="4"/>
    <n v="691"/>
    <x v="1"/>
    <n v="2764"/>
  </r>
  <r>
    <n v="18"/>
    <d v="2024-02-22T00:00:00"/>
    <n v="4"/>
    <n v="5"/>
    <x v="5"/>
    <n v="3"/>
    <n v="657"/>
    <x v="0"/>
    <n v="1971"/>
  </r>
  <r>
    <n v="36"/>
    <d v="2024-02-24T00:00:00"/>
    <n v="15"/>
    <n v="1"/>
    <x v="3"/>
    <n v="4"/>
    <n v="748"/>
    <x v="1"/>
    <n v="2992"/>
  </r>
  <r>
    <n v="26"/>
    <d v="2024-02-27T00:00:00"/>
    <n v="13"/>
    <n v="2"/>
    <x v="7"/>
    <n v="1"/>
    <n v="613"/>
    <x v="2"/>
    <n v="613"/>
  </r>
  <r>
    <n v="30"/>
    <d v="2024-02-28T00:00:00"/>
    <n v="12"/>
    <n v="8"/>
    <x v="8"/>
    <n v="4"/>
    <n v="435"/>
    <x v="3"/>
    <n v="1740"/>
  </r>
  <r>
    <n v="47"/>
    <d v="2024-02-29T00:00:00"/>
    <n v="2"/>
    <n v="10"/>
    <x v="0"/>
    <n v="2"/>
    <n v="687"/>
    <x v="2"/>
    <n v="1374"/>
  </r>
  <r>
    <n v="37"/>
    <d v="2024-03-04T00:00:00"/>
    <s v="Unknown Customer"/>
    <n v="3"/>
    <x v="2"/>
    <n v="2"/>
    <n v="162"/>
    <x v="0"/>
    <n v="324"/>
  </r>
  <r>
    <n v="6"/>
    <d v="2024-03-12T00:00:00"/>
    <n v="12"/>
    <n v="7"/>
    <x v="1"/>
    <n v="1"/>
    <n v="460"/>
    <x v="2"/>
    <n v="460"/>
  </r>
  <r>
    <n v="42"/>
    <d v="2024-03-13T00:00:00"/>
    <n v="9"/>
    <n v="10"/>
    <x v="0"/>
    <n v="2"/>
    <n v="904"/>
    <x v="2"/>
    <n v="1808"/>
  </r>
  <r>
    <n v="10"/>
    <d v="2024-03-15T00:00:00"/>
    <n v="8"/>
    <n v="8"/>
    <x v="8"/>
    <n v="3"/>
    <n v="274"/>
    <x v="1"/>
    <n v="822"/>
  </r>
  <r>
    <n v="11"/>
    <d v="2024-03-28T00:00:00"/>
    <n v="15"/>
    <n v="8"/>
    <x v="8"/>
    <n v="3"/>
    <n v="868"/>
    <x v="3"/>
    <n v="2604"/>
  </r>
  <r>
    <n v="20"/>
    <d v="2024-03-28T00:00:00"/>
    <n v="14"/>
    <n v="7"/>
    <x v="1"/>
    <n v="4"/>
    <n v="282"/>
    <x v="1"/>
    <n v="1128"/>
  </r>
  <r>
    <n v="28"/>
    <d v="2024-03-29T00:00:00"/>
    <n v="2"/>
    <n v="7"/>
    <x v="1"/>
    <n v="4"/>
    <n v="100"/>
    <x v="0"/>
    <n v="400"/>
  </r>
  <r>
    <n v="46"/>
    <d v="2024-03-29T00:00:00"/>
    <n v="13"/>
    <n v="10"/>
    <x v="0"/>
    <n v="3"/>
    <n v="452"/>
    <x v="3"/>
    <n v="1356"/>
  </r>
  <r>
    <n v="50"/>
    <d v="2024-03-30T00:00:00"/>
    <n v="8"/>
    <n v="1"/>
    <x v="3"/>
    <n v="1"/>
    <n v="733"/>
    <x v="0"/>
    <n v="733"/>
  </r>
  <r>
    <n v="3"/>
    <d v="2024-04-02T00:00:00"/>
    <n v="4"/>
    <n v="9"/>
    <x v="4"/>
    <n v="4"/>
    <n v="408"/>
    <x v="0"/>
    <n v="1632"/>
  </r>
  <r>
    <n v="13"/>
    <d v="2024-04-09T00:00:00"/>
    <n v="14"/>
    <n v="1"/>
    <x v="3"/>
    <n v="4"/>
    <n v="733"/>
    <x v="0"/>
    <n v="2932"/>
  </r>
  <r>
    <n v="1"/>
    <d v="2024-04-12T00:00:00"/>
    <n v="5"/>
    <n v="10"/>
    <x v="0"/>
    <n v="4"/>
    <n v="794"/>
    <x v="0"/>
    <n v="3176"/>
  </r>
  <r>
    <n v="8"/>
    <d v="2024-04-12T00:00:00"/>
    <n v="12"/>
    <n v="8"/>
    <x v="8"/>
    <n v="3"/>
    <n v="367"/>
    <x v="1"/>
    <n v="1101"/>
  </r>
  <r>
    <n v="14"/>
    <d v="2024-04-13T00:00:00"/>
    <n v="1"/>
    <n v="8"/>
    <x v="8"/>
    <n v="1"/>
    <n v="713"/>
    <x v="2"/>
    <n v="713"/>
  </r>
  <r>
    <n v="5"/>
    <d v="2024-04-16T00:00:00"/>
    <n v="15"/>
    <n v="9"/>
    <x v="4"/>
    <n v="2"/>
    <n v="505"/>
    <x v="1"/>
    <n v="1010"/>
  </r>
  <r>
    <n v="35"/>
    <d v="2024-04-17T00:00:00"/>
    <n v="14"/>
    <n v="3"/>
    <x v="2"/>
    <n v="3"/>
    <n v="130"/>
    <x v="2"/>
    <n v="390"/>
  </r>
  <r>
    <n v="12"/>
    <d v="2024-04-26T00:00:00"/>
    <n v="3"/>
    <n v="3"/>
    <x v="2"/>
    <n v="1"/>
    <n v="283"/>
    <x v="1"/>
    <n v="283"/>
  </r>
  <r>
    <n v="9"/>
    <d v="2024-05-01T00:00:00"/>
    <n v="13"/>
    <n v="1"/>
    <x v="3"/>
    <n v="1"/>
    <n v="726"/>
    <x v="2"/>
    <n v="726"/>
  </r>
  <r>
    <n v="23"/>
    <d v="2024-05-09T00:00:00"/>
    <n v="10"/>
    <n v="7"/>
    <x v="1"/>
    <n v="1"/>
    <n v="879"/>
    <x v="2"/>
    <n v="879"/>
  </r>
  <r>
    <n v="16"/>
    <d v="2024-05-10T00:00:00"/>
    <n v="2"/>
    <n v="3"/>
    <x v="2"/>
    <n v="3"/>
    <n v="423"/>
    <x v="2"/>
    <n v="1269"/>
  </r>
  <r>
    <n v="38"/>
    <d v="2024-05-10T00:00:00"/>
    <n v="8"/>
    <n v="5"/>
    <x v="5"/>
    <n v="3"/>
    <n v="51"/>
    <x v="1"/>
    <n v="153"/>
  </r>
  <r>
    <n v="45"/>
    <d v="2024-05-11T00:00:00"/>
    <n v="5"/>
    <n v="9"/>
    <x v="4"/>
    <n v="1"/>
    <n v="434"/>
    <x v="3"/>
    <n v="434"/>
  </r>
  <r>
    <n v="40"/>
    <d v="2024-05-14T00:00:00"/>
    <n v="7"/>
    <n v="1"/>
    <x v="3"/>
    <n v="1"/>
    <n v="269"/>
    <x v="1"/>
    <n v="269"/>
  </r>
  <r>
    <n v="17"/>
    <d v="2024-05-29T00:00:00"/>
    <n v="8"/>
    <n v="1"/>
    <x v="3"/>
    <n v="3"/>
    <n v="721"/>
    <x v="0"/>
    <n v="2163"/>
  </r>
  <r>
    <n v="15"/>
    <d v="2024-05-31T00:00:00"/>
    <n v="4"/>
    <n v="3"/>
    <x v="2"/>
    <n v="4"/>
    <n v="876"/>
    <x v="3"/>
    <n v="3504"/>
  </r>
  <r>
    <n v="21"/>
    <d v="2024-06-06T00:00:00"/>
    <n v="6"/>
    <n v="10"/>
    <x v="0"/>
    <n v="2"/>
    <n v="741"/>
    <x v="1"/>
    <n v="1482"/>
  </r>
  <r>
    <n v="25"/>
    <d v="2024-06-09T00:00:00"/>
    <n v="6"/>
    <n v="8"/>
    <x v="8"/>
    <n v="1"/>
    <n v="491"/>
    <x v="3"/>
    <n v="491"/>
  </r>
  <r>
    <n v="43"/>
    <d v="2024-06-15T00:00:00"/>
    <n v="14"/>
    <n v="7"/>
    <x v="1"/>
    <n v="1"/>
    <n v="785"/>
    <x v="1"/>
    <n v="785"/>
  </r>
  <r>
    <n v="31"/>
    <d v="2024-06-18T00:00:00"/>
    <n v="2"/>
    <n v="5"/>
    <x v="5"/>
    <n v="4"/>
    <n v="436"/>
    <x v="1"/>
    <n v="1744"/>
  </r>
  <r>
    <n v="33"/>
    <d v="2024-06-23T00:00:00"/>
    <n v="14"/>
    <n v="8"/>
    <x v="8"/>
    <n v="2"/>
    <n v="662"/>
    <x v="2"/>
    <n v="1324"/>
  </r>
  <r>
    <n v="2"/>
    <d v="2024-06-28T00:00:00"/>
    <n v="2"/>
    <n v="9"/>
    <x v="4"/>
    <n v="1"/>
    <n v="308"/>
    <x v="2"/>
    <n v="3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errorCaption="0" showError="1" showMissing="0" updatedVersion="3" minRefreshableVersion="3" showCalcMbrs="0" useAutoFormatting="1" itemPrintTitles="1" createdVersion="3" indent="0" outline="1" outlineData="1" multipleFieldFilters="0" chartFormat="2">
  <location ref="B19:V27" firstHeaderRow="1" firstDataRow="3" firstDataCol="1"/>
  <pivotFields count="9">
    <pivotField numFmtId="1" showAll="0"/>
    <pivotField numFmtId="14" showAll="0"/>
    <pivotField showAll="0"/>
    <pivotField numFmtId="1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measureFilter="1" sortType="descending" defaultSubtotal="0">
      <items count="9">
        <item x="2"/>
        <item x="3"/>
        <item x="0"/>
        <item x="5"/>
        <item x="7"/>
        <item x="4"/>
        <item x="8"/>
        <item x="1"/>
        <item x="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164" showAll="0"/>
    <pivotField axis="axisCol" multipleItemSelectionAllowed="1" showAll="0">
      <items count="6">
        <item x="1"/>
        <item x="3"/>
        <item x="0"/>
        <item h="1" x="4"/>
        <item x="2"/>
        <item t="default"/>
      </items>
    </pivotField>
    <pivotField dataField="1" numFmtId="164" showAll="0"/>
  </pivotFields>
  <rowFields count="1">
    <field x="4"/>
  </rowFields>
  <rowItems count="6">
    <i>
      <x v="1"/>
    </i>
    <i>
      <x v="2"/>
    </i>
    <i>
      <x/>
    </i>
    <i>
      <x v="6"/>
    </i>
    <i>
      <x v="7"/>
    </i>
    <i t="grand">
      <x/>
    </i>
  </rowItems>
  <colFields count="2">
    <field x="7"/>
    <field x="-2"/>
  </colFields>
  <colItems count="20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  <i>
      <x v="4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Sum ofTotal sales" fld="8" baseField="0" baseItem="0"/>
    <dataField name="Average of Total Sales" fld="8" subtotal="average" baseField="0" baseItem="0"/>
    <dataField name="Max of Total Sales2" fld="8" subtotal="max" baseField="0" baseItem="0"/>
    <dataField name="Min of Total Sales3" fld="8" subtotal="min" baseField="0" baseItem="0"/>
  </dataFields>
  <formats count="2">
    <format dxfId="8">
      <pivotArea grandRow="1" outline="0" collapsedLevelsAreSubtotals="1" fieldPosition="0"/>
    </format>
    <format dxfId="7">
      <pivotArea collapsedLevelsAreSubtotals="1" fieldPosition="0">
        <references count="1">
          <reference field="4" count="0"/>
        </references>
      </pivotArea>
    </format>
  </formats>
  <chartFormats count="2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4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2"/>
          </reference>
          <reference field="7" count="1" selected="0">
            <x v="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2"/>
          </reference>
          <reference field="7" count="1" selected="0">
            <x v="4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2"/>
          </reference>
          <reference field="7" count="1" selected="0">
            <x v="0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2"/>
          </reference>
          <reference field="7" count="1" selected="0">
            <x v="1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3"/>
          </reference>
          <reference field="7" count="1" selected="0">
            <x v="4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3"/>
          </reference>
          <reference field="7" count="1" selected="0">
            <x v="0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3"/>
          </reference>
          <reference field="7" count="1" selected="0">
            <x v="1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3"/>
          </reference>
          <reference field="7" count="1" selected="0">
            <x v="2"/>
          </reference>
        </references>
      </pivotArea>
    </chartFormat>
    <chartFormat chart="0" format="3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2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3" iMeasureFld="0">
      <autoFilter ref="A1">
        <filterColumn colId="0">
          <top10 val="5" filterVal="5"/>
        </filterColumn>
      </autoFilter>
    </filter>
  </filters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B9" firstHeaderRow="1" firstDataRow="1" firstDataCol="1"/>
  <pivotFields count="9">
    <pivotField numFmtId="1" showAll="0"/>
    <pivotField numFmtId="14" showAll="0"/>
    <pivotField showAll="0"/>
    <pivotField numFmtId="1" showAll="0"/>
    <pivotField showAll="0" defaultSubtotal="0"/>
    <pivotField numFmtId="1" showAll="0"/>
    <pivotField numFmtId="164" showAll="0"/>
    <pivotField axis="axisRow" showAll="0" sortType="descending">
      <items count="6">
        <item x="1"/>
        <item x="3"/>
        <item x="0"/>
        <item x="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64" showAll="0"/>
  </pivotFields>
  <rowFields count="1">
    <field x="7"/>
  </rowFields>
  <rowItems count="6">
    <i>
      <x v="4"/>
    </i>
    <i>
      <x/>
    </i>
    <i>
      <x v="2"/>
    </i>
    <i>
      <x v="1"/>
    </i>
    <i>
      <x v="3"/>
    </i>
    <i t="grand">
      <x/>
    </i>
  </rowItems>
  <colItems count="1">
    <i/>
  </colItems>
  <dataFields count="1">
    <dataField name="Sum of Total Sales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V27"/>
  <sheetViews>
    <sheetView workbookViewId="0">
      <selection activeCell="C23" sqref="C23"/>
    </sheetView>
  </sheetViews>
  <sheetFormatPr defaultRowHeight="15"/>
  <cols>
    <col min="1" max="1" width="16.140625" customWidth="1"/>
    <col min="2" max="2" width="13.140625" customWidth="1"/>
    <col min="3" max="3" width="16.5703125" customWidth="1"/>
    <col min="4" max="4" width="20.7109375" bestFit="1" customWidth="1"/>
    <col min="5" max="5" width="18.28515625" bestFit="1" customWidth="1"/>
    <col min="6" max="6" width="18" bestFit="1" customWidth="1"/>
    <col min="7" max="7" width="16.5703125" bestFit="1" customWidth="1"/>
    <col min="8" max="8" width="20.7109375" bestFit="1" customWidth="1"/>
    <col min="9" max="9" width="18.28515625" bestFit="1" customWidth="1"/>
    <col min="10" max="10" width="18" bestFit="1" customWidth="1"/>
    <col min="11" max="11" width="16.5703125" customWidth="1"/>
    <col min="12" max="12" width="20.7109375" bestFit="1" customWidth="1"/>
    <col min="13" max="13" width="18.28515625" bestFit="1" customWidth="1"/>
    <col min="14" max="14" width="18" bestFit="1" customWidth="1"/>
    <col min="15" max="15" width="16.5703125" customWidth="1"/>
    <col min="16" max="16" width="20.7109375" bestFit="1" customWidth="1"/>
    <col min="17" max="17" width="18.28515625" bestFit="1" customWidth="1"/>
    <col min="18" max="18" width="18" bestFit="1" customWidth="1"/>
    <col min="19" max="19" width="21.7109375" customWidth="1"/>
    <col min="20" max="20" width="25.85546875" bestFit="1" customWidth="1"/>
    <col min="21" max="21" width="23.28515625" bestFit="1" customWidth="1"/>
    <col min="22" max="22" width="23" bestFit="1" customWidth="1"/>
  </cols>
  <sheetData>
    <row r="3" spans="1:2">
      <c r="A3" s="5" t="s">
        <v>14</v>
      </c>
      <c r="B3" t="s">
        <v>16</v>
      </c>
    </row>
    <row r="4" spans="1:2">
      <c r="A4" s="6" t="s">
        <v>8</v>
      </c>
      <c r="B4" s="7">
        <v>19270</v>
      </c>
    </row>
    <row r="5" spans="1:2">
      <c r="A5" s="6" t="s">
        <v>9</v>
      </c>
      <c r="B5" s="7">
        <v>17669</v>
      </c>
    </row>
    <row r="6" spans="1:2">
      <c r="A6" s="6" t="s">
        <v>7</v>
      </c>
      <c r="B6" s="7">
        <v>14373</v>
      </c>
    </row>
    <row r="7" spans="1:2">
      <c r="A7" s="6" t="s">
        <v>10</v>
      </c>
      <c r="B7" s="7">
        <v>11221</v>
      </c>
    </row>
    <row r="8" spans="1:2">
      <c r="A8" s="6" t="s">
        <v>12</v>
      </c>
      <c r="B8" s="7">
        <v>524</v>
      </c>
    </row>
    <row r="9" spans="1:2">
      <c r="A9" s="6" t="s">
        <v>15</v>
      </c>
      <c r="B9" s="7">
        <v>63057</v>
      </c>
    </row>
    <row r="19" spans="2:22">
      <c r="C19" s="5" t="s">
        <v>17</v>
      </c>
    </row>
    <row r="20" spans="2:22">
      <c r="C20" t="s">
        <v>9</v>
      </c>
      <c r="G20" t="s">
        <v>10</v>
      </c>
      <c r="K20" t="s">
        <v>7</v>
      </c>
      <c r="O20" t="s">
        <v>8</v>
      </c>
      <c r="S20" t="s">
        <v>35</v>
      </c>
      <c r="T20" t="s">
        <v>36</v>
      </c>
      <c r="U20" t="s">
        <v>37</v>
      </c>
      <c r="V20" t="s">
        <v>38</v>
      </c>
    </row>
    <row r="21" spans="2:22">
      <c r="B21" s="5" t="s">
        <v>14</v>
      </c>
      <c r="C21" t="s">
        <v>34</v>
      </c>
      <c r="D21" t="s">
        <v>31</v>
      </c>
      <c r="E21" t="s">
        <v>32</v>
      </c>
      <c r="F21" t="s">
        <v>33</v>
      </c>
      <c r="G21" t="s">
        <v>34</v>
      </c>
      <c r="H21" t="s">
        <v>31</v>
      </c>
      <c r="I21" t="s">
        <v>32</v>
      </c>
      <c r="J21" t="s">
        <v>33</v>
      </c>
      <c r="K21" t="s">
        <v>34</v>
      </c>
      <c r="L21" t="s">
        <v>31</v>
      </c>
      <c r="M21" t="s">
        <v>32</v>
      </c>
      <c r="N21" t="s">
        <v>33</v>
      </c>
      <c r="O21" t="s">
        <v>34</v>
      </c>
      <c r="P21" t="s">
        <v>31</v>
      </c>
      <c r="Q21" t="s">
        <v>32</v>
      </c>
      <c r="R21" t="s">
        <v>33</v>
      </c>
    </row>
    <row r="22" spans="2:22">
      <c r="B22" s="6" t="s">
        <v>19</v>
      </c>
      <c r="C22" s="4">
        <v>3895</v>
      </c>
      <c r="D22" s="4">
        <v>1298.3333333333333</v>
      </c>
      <c r="E22" s="4">
        <v>2992</v>
      </c>
      <c r="F22" s="4">
        <v>269</v>
      </c>
      <c r="G22" s="4">
        <v>0</v>
      </c>
      <c r="H22" s="4">
        <v>0</v>
      </c>
      <c r="I22" s="4">
        <v>0</v>
      </c>
      <c r="J22" s="4">
        <v>0</v>
      </c>
      <c r="K22" s="4">
        <v>5828</v>
      </c>
      <c r="L22" s="4">
        <v>1942.6666666666667</v>
      </c>
      <c r="M22" s="4">
        <v>2932</v>
      </c>
      <c r="N22" s="4">
        <v>733</v>
      </c>
      <c r="O22" s="4">
        <v>3762</v>
      </c>
      <c r="P22" s="4">
        <v>1881</v>
      </c>
      <c r="Q22" s="4">
        <v>3036</v>
      </c>
      <c r="R22" s="4">
        <v>726</v>
      </c>
      <c r="S22" s="4">
        <v>13485</v>
      </c>
      <c r="T22" s="4">
        <v>1685.625</v>
      </c>
      <c r="U22" s="4">
        <v>3036</v>
      </c>
      <c r="V22" s="4">
        <v>269</v>
      </c>
    </row>
    <row r="23" spans="2:22">
      <c r="B23" s="6" t="s">
        <v>27</v>
      </c>
      <c r="C23" s="4">
        <v>1482</v>
      </c>
      <c r="D23" s="4">
        <v>1482</v>
      </c>
      <c r="E23" s="4">
        <v>1482</v>
      </c>
      <c r="F23" s="4">
        <v>1482</v>
      </c>
      <c r="G23" s="4">
        <v>1356</v>
      </c>
      <c r="H23" s="4">
        <v>1356</v>
      </c>
      <c r="I23" s="4">
        <v>1356</v>
      </c>
      <c r="J23" s="4">
        <v>1356</v>
      </c>
      <c r="K23" s="4">
        <v>4218</v>
      </c>
      <c r="L23" s="4">
        <v>2109</v>
      </c>
      <c r="M23" s="4">
        <v>3176</v>
      </c>
      <c r="N23" s="4">
        <v>1042</v>
      </c>
      <c r="O23" s="4">
        <v>3182</v>
      </c>
      <c r="P23" s="4">
        <v>1591</v>
      </c>
      <c r="Q23" s="4">
        <v>1808</v>
      </c>
      <c r="R23" s="4">
        <v>1374</v>
      </c>
      <c r="S23" s="4">
        <v>10238</v>
      </c>
      <c r="T23" s="4">
        <v>1706.3333333333333</v>
      </c>
      <c r="U23" s="4">
        <v>3176</v>
      </c>
      <c r="V23" s="4">
        <v>1042</v>
      </c>
    </row>
    <row r="24" spans="2:22">
      <c r="B24" s="6" t="s">
        <v>21</v>
      </c>
      <c r="C24" s="4">
        <v>3047</v>
      </c>
      <c r="D24" s="4">
        <v>1523.5</v>
      </c>
      <c r="E24" s="4">
        <v>2764</v>
      </c>
      <c r="F24" s="4">
        <v>283</v>
      </c>
      <c r="G24" s="4">
        <v>3504</v>
      </c>
      <c r="H24" s="4">
        <v>3504</v>
      </c>
      <c r="I24" s="4">
        <v>3504</v>
      </c>
      <c r="J24" s="4">
        <v>3504</v>
      </c>
      <c r="K24" s="4">
        <v>324</v>
      </c>
      <c r="L24" s="4">
        <v>324</v>
      </c>
      <c r="M24" s="4">
        <v>324</v>
      </c>
      <c r="N24" s="4">
        <v>324</v>
      </c>
      <c r="O24" s="4">
        <v>2486</v>
      </c>
      <c r="P24" s="4">
        <v>621.5</v>
      </c>
      <c r="Q24" s="4">
        <v>1269</v>
      </c>
      <c r="R24" s="4">
        <v>179</v>
      </c>
      <c r="S24" s="4">
        <v>9361</v>
      </c>
      <c r="T24" s="4">
        <v>1170.125</v>
      </c>
      <c r="U24" s="4">
        <v>3504</v>
      </c>
      <c r="V24" s="4">
        <v>179</v>
      </c>
    </row>
    <row r="25" spans="2:22">
      <c r="B25" s="6" t="s">
        <v>25</v>
      </c>
      <c r="C25" s="4">
        <v>1923</v>
      </c>
      <c r="D25" s="4">
        <v>961.5</v>
      </c>
      <c r="E25" s="4">
        <v>1101</v>
      </c>
      <c r="F25" s="4">
        <v>822</v>
      </c>
      <c r="G25" s="4">
        <v>4835</v>
      </c>
      <c r="H25" s="4">
        <v>1611.6666666666667</v>
      </c>
      <c r="I25" s="4">
        <v>2604</v>
      </c>
      <c r="J25" s="4">
        <v>491</v>
      </c>
      <c r="K25" s="4">
        <v>0</v>
      </c>
      <c r="L25" s="4">
        <v>0</v>
      </c>
      <c r="M25" s="4">
        <v>0</v>
      </c>
      <c r="N25" s="4">
        <v>0</v>
      </c>
      <c r="O25" s="4">
        <v>2037</v>
      </c>
      <c r="P25" s="4">
        <v>1018.5</v>
      </c>
      <c r="Q25" s="4">
        <v>1324</v>
      </c>
      <c r="R25" s="4">
        <v>713</v>
      </c>
      <c r="S25" s="4">
        <v>8795</v>
      </c>
      <c r="T25" s="4">
        <v>1256.4285714285713</v>
      </c>
      <c r="U25" s="4">
        <v>2604</v>
      </c>
      <c r="V25" s="4">
        <v>491</v>
      </c>
    </row>
    <row r="26" spans="2:22">
      <c r="B26" s="6" t="s">
        <v>24</v>
      </c>
      <c r="C26" s="4">
        <v>2321</v>
      </c>
      <c r="D26" s="4">
        <v>773.66666666666663</v>
      </c>
      <c r="E26" s="4">
        <v>1128</v>
      </c>
      <c r="F26" s="4">
        <v>408</v>
      </c>
      <c r="G26" s="4">
        <v>0</v>
      </c>
      <c r="H26" s="4">
        <v>0</v>
      </c>
      <c r="I26" s="4">
        <v>0</v>
      </c>
      <c r="J26" s="4">
        <v>0</v>
      </c>
      <c r="K26" s="4">
        <v>400</v>
      </c>
      <c r="L26" s="4">
        <v>400</v>
      </c>
      <c r="M26" s="4">
        <v>400</v>
      </c>
      <c r="N26" s="4">
        <v>400</v>
      </c>
      <c r="O26" s="4">
        <v>5037</v>
      </c>
      <c r="P26" s="4">
        <v>1259.25</v>
      </c>
      <c r="Q26" s="4">
        <v>3424</v>
      </c>
      <c r="R26" s="4">
        <v>274</v>
      </c>
      <c r="S26" s="4">
        <v>7758</v>
      </c>
      <c r="T26" s="4">
        <v>969.75</v>
      </c>
      <c r="U26" s="4">
        <v>3424</v>
      </c>
      <c r="V26" s="4">
        <v>274</v>
      </c>
    </row>
    <row r="27" spans="2:22">
      <c r="B27" s="6" t="s">
        <v>15</v>
      </c>
      <c r="C27" s="4">
        <v>12668</v>
      </c>
      <c r="D27" s="4">
        <v>1151.6363636363637</v>
      </c>
      <c r="E27" s="4">
        <v>2992</v>
      </c>
      <c r="F27" s="4">
        <v>269</v>
      </c>
      <c r="G27" s="4">
        <v>9695</v>
      </c>
      <c r="H27" s="4">
        <v>1939</v>
      </c>
      <c r="I27" s="4">
        <v>3504</v>
      </c>
      <c r="J27" s="4">
        <v>491</v>
      </c>
      <c r="K27" s="4">
        <v>10770</v>
      </c>
      <c r="L27" s="4">
        <v>1538.5714285714287</v>
      </c>
      <c r="M27" s="4">
        <v>3176</v>
      </c>
      <c r="N27" s="4">
        <v>324</v>
      </c>
      <c r="O27" s="4">
        <v>16504</v>
      </c>
      <c r="P27" s="4">
        <v>1178.8571428571429</v>
      </c>
      <c r="Q27" s="4">
        <v>3424</v>
      </c>
      <c r="R27" s="4">
        <v>179</v>
      </c>
      <c r="S27" s="4">
        <v>49637</v>
      </c>
      <c r="T27" s="4">
        <v>1341.5405405405406</v>
      </c>
      <c r="U27" s="4">
        <v>3504</v>
      </c>
      <c r="V27" s="4">
        <v>179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sqref="A1:L1"/>
    </sheetView>
  </sheetViews>
  <sheetFormatPr defaultRowHeight="15"/>
  <cols>
    <col min="1" max="1" width="13.140625" customWidth="1"/>
    <col min="2" max="2" width="16.5703125" customWidth="1"/>
    <col min="3" max="3" width="20.7109375" customWidth="1"/>
    <col min="4" max="4" width="18.28515625" customWidth="1"/>
    <col min="5" max="5" width="18" customWidth="1"/>
    <col min="6" max="6" width="16.5703125" customWidth="1"/>
    <col min="7" max="7" width="20.7109375" customWidth="1"/>
    <col min="8" max="8" width="18.28515625" customWidth="1"/>
    <col min="9" max="9" width="18" customWidth="1"/>
    <col min="10" max="10" width="16.5703125" customWidth="1"/>
    <col min="11" max="11" width="20.7109375" customWidth="1"/>
    <col min="12" max="12" width="18.28515625" customWidth="1"/>
    <col min="13" max="13" width="18" customWidth="1"/>
    <col min="14" max="14" width="16.5703125" bestFit="1" customWidth="1"/>
    <col min="15" max="15" width="20.7109375" bestFit="1" customWidth="1"/>
    <col min="16" max="16" width="18.28515625" bestFit="1" customWidth="1"/>
    <col min="17" max="17" width="18" customWidth="1"/>
    <col min="18" max="18" width="21.7109375" bestFit="1" customWidth="1"/>
    <col min="19" max="19" width="25.85546875" bestFit="1" customWidth="1"/>
    <col min="20" max="20" width="23.28515625" bestFit="1" customWidth="1"/>
    <col min="21" max="21" width="23" bestFit="1" customWidth="1"/>
  </cols>
  <sheetData>
    <row r="1" spans="1:12" ht="26.25">
      <c r="A1" s="8" t="s">
        <v>42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4" spans="1:12">
      <c r="A4" s="11" t="s">
        <v>29</v>
      </c>
      <c r="B4" s="11" t="s">
        <v>9</v>
      </c>
      <c r="C4" s="11" t="s">
        <v>10</v>
      </c>
      <c r="D4" s="11" t="s">
        <v>7</v>
      </c>
      <c r="E4" s="11" t="s">
        <v>8</v>
      </c>
    </row>
    <row r="5" spans="1:12">
      <c r="A5" s="9" t="s">
        <v>39</v>
      </c>
      <c r="B5" s="10">
        <f>GETPIVOTDATA("Sum ofTotal sales",'Pivot Tables'!$B$19,"Region","East")</f>
        <v>12668</v>
      </c>
      <c r="C5" s="10">
        <f>GETPIVOTDATA("Sum ofTotal sales",'Pivot Tables'!$B$19,"Region","North")</f>
        <v>9695</v>
      </c>
      <c r="D5" s="10">
        <f>GETPIVOTDATA("Sum ofTotal sales",'Pivot Tables'!$B$19,"Region","South")</f>
        <v>10770</v>
      </c>
      <c r="E5" s="10">
        <f>GETPIVOTDATA("Sum ofTotal sales",'Pivot Tables'!$B$19,"Region","West")</f>
        <v>16504</v>
      </c>
    </row>
    <row r="6" spans="1:12">
      <c r="A6" s="9" t="s">
        <v>30</v>
      </c>
      <c r="B6" s="10">
        <f>GETPIVOTDATA("Average of Total Sales",'Pivot Tables'!$B$19,"Region","East")</f>
        <v>1151.6363636363637</v>
      </c>
      <c r="C6" s="10">
        <f>GETPIVOTDATA("Average of Total Sales",'Pivot Tables'!$B$19,"Region","North")</f>
        <v>1939</v>
      </c>
      <c r="D6" s="10">
        <f>GETPIVOTDATA("Average of Total Sales",'Pivot Tables'!$B$19,"Region","South")</f>
        <v>1538.5714285714287</v>
      </c>
      <c r="E6" s="10">
        <f>GETPIVOTDATA("Average of Total Sales",'Pivot Tables'!$B$19,"Region","West")</f>
        <v>1178.8571428571429</v>
      </c>
    </row>
    <row r="7" spans="1:12">
      <c r="A7" s="9" t="s">
        <v>40</v>
      </c>
      <c r="B7" s="10">
        <f>GETPIVOTDATA("Max of Total Sales2",'Pivot Tables'!$B$19,"Region","East")</f>
        <v>2992</v>
      </c>
      <c r="C7" s="10">
        <f>GETPIVOTDATA("Max of Total Sales2",'Pivot Tables'!$B$19,"Region","North")</f>
        <v>3504</v>
      </c>
      <c r="D7" s="10">
        <f>GETPIVOTDATA("Max of Total Sales2",'Pivot Tables'!$B$19,"Region","South")</f>
        <v>3176</v>
      </c>
      <c r="E7" s="10">
        <f>GETPIVOTDATA("Max of Total Sales2",'Pivot Tables'!$B$19,"Region","West")</f>
        <v>3424</v>
      </c>
    </row>
    <row r="8" spans="1:12">
      <c r="A8" s="9" t="s">
        <v>41</v>
      </c>
      <c r="B8" s="10">
        <f>GETPIVOTDATA("Min of Total Sales3",'Pivot Tables'!$B$19,"Region","East")</f>
        <v>269</v>
      </c>
      <c r="C8" s="10">
        <f>GETPIVOTDATA("Min of Total Sales3",'Pivot Tables'!$B$19,"Region","North")</f>
        <v>491</v>
      </c>
      <c r="D8" s="10">
        <f>GETPIVOTDATA("Min of Total Sales3",'Pivot Tables'!$B$19,"Region","South")</f>
        <v>324</v>
      </c>
      <c r="E8" s="10">
        <f>GETPIVOTDATA("Min of Total Sales3",'Pivot Tables'!$B$19,"Region","West")</f>
        <v>179</v>
      </c>
    </row>
  </sheetData>
  <mergeCells count="1">
    <mergeCell ref="A1:L1"/>
  </mergeCells>
  <conditionalFormatting sqref="B5:E5">
    <cfRule type="dataBar" priority="3">
      <dataBar>
        <cfvo type="min" val="0"/>
        <cfvo type="max" val="0"/>
        <color rgb="FF63C384"/>
      </dataBar>
    </cfRule>
  </conditionalFormatting>
  <conditionalFormatting sqref="B5:E8">
    <cfRule type="top10" dxfId="6" priority="1" bottom="1" rank="1"/>
    <cfRule type="top10" dxfId="5" priority="2" rank="1"/>
  </conditionalFormatting>
  <dataValidations count="1">
    <dataValidation type="list" allowBlank="1" showInputMessage="1" showErrorMessage="1" sqref="B3">
      <formula1>"East, West, North, South"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"/>
  <sheetViews>
    <sheetView workbookViewId="0">
      <selection activeCell="E2" sqref="E2"/>
    </sheetView>
  </sheetViews>
  <sheetFormatPr defaultRowHeight="15"/>
  <cols>
    <col min="1" max="1" width="9.140625" style="2"/>
    <col min="2" max="2" width="11.7109375" style="1" customWidth="1"/>
    <col min="3" max="3" width="12.85546875" style="3" customWidth="1"/>
    <col min="4" max="6" width="9.140625" style="2"/>
    <col min="7" max="7" width="9.140625" style="4"/>
    <col min="8" max="8" width="16.42578125" style="3" customWidth="1"/>
    <col min="9" max="9" width="11.28515625" style="4" customWidth="1"/>
  </cols>
  <sheetData>
    <row r="1" spans="1:9">
      <c r="A1" s="2" t="s">
        <v>0</v>
      </c>
      <c r="B1" s="1" t="s">
        <v>1</v>
      </c>
      <c r="C1" s="3" t="s">
        <v>2</v>
      </c>
      <c r="D1" s="2" t="s">
        <v>3</v>
      </c>
      <c r="E1" s="2" t="s">
        <v>28</v>
      </c>
      <c r="F1" s="2" t="s">
        <v>4</v>
      </c>
      <c r="G1" s="4" t="s">
        <v>5</v>
      </c>
      <c r="H1" s="3" t="s">
        <v>6</v>
      </c>
      <c r="I1" s="4" t="s">
        <v>13</v>
      </c>
    </row>
    <row r="2" spans="1:9">
      <c r="A2" s="2">
        <v>19</v>
      </c>
      <c r="B2" s="1">
        <v>45293</v>
      </c>
      <c r="C2" s="3">
        <v>2</v>
      </c>
      <c r="D2" s="2">
        <v>10</v>
      </c>
      <c r="E2" s="2" t="str">
        <f>IFERROR(VLOOKUP(D2, ProductLookup!$A$2:$B$10, 2, FALSE), 0)</f>
        <v>Sneakers</v>
      </c>
      <c r="F2" s="2">
        <v>2</v>
      </c>
      <c r="G2" s="4">
        <v>521</v>
      </c>
      <c r="H2" s="3" t="s">
        <v>7</v>
      </c>
      <c r="I2" s="4">
        <f>F2*G2</f>
        <v>1042</v>
      </c>
    </row>
    <row r="3" spans="1:9">
      <c r="A3" s="2">
        <v>49</v>
      </c>
      <c r="B3" s="1">
        <v>45300</v>
      </c>
      <c r="C3" s="3">
        <v>5</v>
      </c>
      <c r="D3" s="2">
        <v>7</v>
      </c>
      <c r="E3" s="2" t="str">
        <f>IFERROR(VLOOKUP(D3, ProductLookup!$A$2:$B$10, 2, FALSE), 0)</f>
        <v>Boots</v>
      </c>
      <c r="F3" s="2">
        <v>4</v>
      </c>
      <c r="G3" s="4">
        <v>102</v>
      </c>
      <c r="H3" s="3" t="s">
        <v>9</v>
      </c>
      <c r="I3" s="4">
        <f t="shared" ref="I3:I51" si="0">F3*G3</f>
        <v>408</v>
      </c>
    </row>
    <row r="4" spans="1:9">
      <c r="A4" s="2">
        <v>48</v>
      </c>
      <c r="B4" s="1">
        <v>45305</v>
      </c>
      <c r="C4" s="3">
        <v>15</v>
      </c>
      <c r="D4" s="2">
        <v>3</v>
      </c>
      <c r="E4" s="2" t="str">
        <f>IFERROR(VLOOKUP(D4, ProductLookup!$A$2:$B$10, 2, FALSE), 0)</f>
        <v>Sports Cap</v>
      </c>
      <c r="F4" s="2">
        <v>1</v>
      </c>
      <c r="G4" s="4">
        <v>179</v>
      </c>
      <c r="H4" s="3" t="s">
        <v>8</v>
      </c>
      <c r="I4" s="4">
        <f t="shared" si="0"/>
        <v>179</v>
      </c>
    </row>
    <row r="5" spans="1:9">
      <c r="A5" s="2">
        <v>4</v>
      </c>
      <c r="B5" s="1">
        <v>45306</v>
      </c>
      <c r="C5" s="3" t="s">
        <v>11</v>
      </c>
      <c r="D5" s="2">
        <v>1</v>
      </c>
      <c r="E5" s="2" t="str">
        <f>IFERROR(VLOOKUP(D5, ProductLookup!$A$2:$B$10, 2, FALSE), 0)</f>
        <v>Soccer Ball</v>
      </c>
      <c r="F5" s="2">
        <v>4</v>
      </c>
      <c r="G5" s="4">
        <v>759</v>
      </c>
      <c r="H5" s="3" t="s">
        <v>8</v>
      </c>
      <c r="I5" s="4">
        <f t="shared" si="0"/>
        <v>3036</v>
      </c>
    </row>
    <row r="6" spans="1:9">
      <c r="A6" s="2">
        <v>32</v>
      </c>
      <c r="B6" s="1">
        <v>45306</v>
      </c>
      <c r="C6" s="3" t="s">
        <v>11</v>
      </c>
      <c r="D6" s="2">
        <v>3</v>
      </c>
      <c r="E6" s="2" t="str">
        <f>IFERROR(VLOOKUP(D6, ProductLookup!$A$2:$B$10, 2, FALSE), 0)</f>
        <v>Sports Cap</v>
      </c>
      <c r="F6" s="2">
        <v>4</v>
      </c>
      <c r="G6" s="4">
        <v>162</v>
      </c>
      <c r="H6" s="3" t="s">
        <v>8</v>
      </c>
      <c r="I6" s="4">
        <f t="shared" si="0"/>
        <v>648</v>
      </c>
    </row>
    <row r="7" spans="1:9">
      <c r="A7" s="2">
        <v>44</v>
      </c>
      <c r="B7" s="1">
        <v>45309</v>
      </c>
      <c r="C7" s="3">
        <v>8</v>
      </c>
      <c r="D7" s="2">
        <v>7</v>
      </c>
      <c r="E7" s="2" t="str">
        <f>IFERROR(VLOOKUP(D7, ProductLookup!$A$2:$B$10, 2, FALSE), 0)</f>
        <v>Boots</v>
      </c>
      <c r="F7" s="2">
        <v>1</v>
      </c>
      <c r="G7" s="4">
        <v>274</v>
      </c>
      <c r="H7" s="3" t="s">
        <v>8</v>
      </c>
      <c r="I7" s="4">
        <f t="shared" si="0"/>
        <v>274</v>
      </c>
    </row>
    <row r="8" spans="1:9">
      <c r="A8" s="2">
        <v>7</v>
      </c>
      <c r="B8" s="1">
        <v>45312</v>
      </c>
      <c r="C8" s="3">
        <v>7</v>
      </c>
      <c r="D8" s="2">
        <v>9</v>
      </c>
      <c r="E8" s="2" t="str">
        <f>IFERROR(VLOOKUP(D8, ProductLookup!$A$2:$B$10, 2, FALSE), 0)</f>
        <v>Golf Socks</v>
      </c>
      <c r="F8" s="2">
        <v>3</v>
      </c>
      <c r="G8" s="4">
        <v>698</v>
      </c>
      <c r="H8" s="3" t="s">
        <v>9</v>
      </c>
      <c r="I8" s="4">
        <f t="shared" si="0"/>
        <v>2094</v>
      </c>
    </row>
    <row r="9" spans="1:9">
      <c r="A9" s="2">
        <v>24</v>
      </c>
      <c r="B9" s="1">
        <v>45312</v>
      </c>
      <c r="C9" s="3">
        <v>4</v>
      </c>
      <c r="D9" s="2">
        <v>9</v>
      </c>
      <c r="E9" s="2" t="str">
        <f>IFERROR(VLOOKUP(D9, ProductLookup!$A$2:$B$10, 2, FALSE), 0)</f>
        <v>Golf Socks</v>
      </c>
      <c r="F9" s="2">
        <v>2</v>
      </c>
      <c r="G9" s="4">
        <v>546</v>
      </c>
      <c r="H9" s="3" t="s">
        <v>10</v>
      </c>
      <c r="I9" s="4">
        <f t="shared" si="0"/>
        <v>1092</v>
      </c>
    </row>
    <row r="10" spans="1:9">
      <c r="A10" s="2">
        <v>41</v>
      </c>
      <c r="B10" s="1">
        <v>45312</v>
      </c>
      <c r="C10" s="3">
        <v>12</v>
      </c>
      <c r="D10" s="2">
        <v>5</v>
      </c>
      <c r="E10" s="2" t="str">
        <f>IFERROR(VLOOKUP(D10, ProductLookup!$A$2:$B$10, 2, FALSE), 0)</f>
        <v>Running Shoes</v>
      </c>
      <c r="F10" s="2">
        <v>3</v>
      </c>
      <c r="G10" s="4">
        <v>615</v>
      </c>
      <c r="H10" s="3" t="s">
        <v>8</v>
      </c>
      <c r="I10" s="4">
        <f t="shared" si="0"/>
        <v>1845</v>
      </c>
    </row>
    <row r="11" spans="1:9">
      <c r="A11" s="2">
        <v>27</v>
      </c>
      <c r="B11" s="1">
        <v>45313</v>
      </c>
      <c r="C11" s="3">
        <v>15</v>
      </c>
      <c r="D11" s="2">
        <v>1</v>
      </c>
      <c r="E11" s="2" t="str">
        <f>IFERROR(VLOOKUP(D11, ProductLookup!$A$2:$B$10, 2, FALSE), 0)</f>
        <v>Soccer Ball</v>
      </c>
      <c r="F11" s="2">
        <v>2</v>
      </c>
      <c r="G11" s="4">
        <v>317</v>
      </c>
      <c r="H11" s="3" t="s">
        <v>9</v>
      </c>
      <c r="I11" s="4">
        <f t="shared" si="0"/>
        <v>634</v>
      </c>
    </row>
    <row r="12" spans="1:9">
      <c r="A12" s="2">
        <v>22</v>
      </c>
      <c r="B12" s="1">
        <v>45329</v>
      </c>
      <c r="C12" s="3">
        <v>6</v>
      </c>
      <c r="D12" s="2">
        <v>9</v>
      </c>
      <c r="E12" s="2" t="str">
        <f>IFERROR(VLOOKUP(D12, ProductLookup!$A$2:$B$10, 2, FALSE), 0)</f>
        <v>Golf Socks</v>
      </c>
      <c r="F12" s="2">
        <v>2</v>
      </c>
      <c r="G12" s="4">
        <v>162</v>
      </c>
      <c r="H12" s="3" t="s">
        <v>12</v>
      </c>
      <c r="I12" s="4">
        <f t="shared" si="0"/>
        <v>324</v>
      </c>
    </row>
    <row r="13" spans="1:9">
      <c r="A13" s="2">
        <v>29</v>
      </c>
      <c r="B13" s="1">
        <v>45340</v>
      </c>
      <c r="C13" s="3">
        <v>10</v>
      </c>
      <c r="D13" s="2">
        <v>7</v>
      </c>
      <c r="E13" s="2" t="str">
        <f>IFERROR(VLOOKUP(D13, ProductLookup!$A$2:$B$10, 2, FALSE), 0)</f>
        <v>Boots</v>
      </c>
      <c r="F13" s="2">
        <v>4</v>
      </c>
      <c r="G13" s="4">
        <v>856</v>
      </c>
      <c r="H13" s="3" t="s">
        <v>8</v>
      </c>
      <c r="I13" s="4">
        <f t="shared" si="0"/>
        <v>3424</v>
      </c>
    </row>
    <row r="14" spans="1:9">
      <c r="A14" s="2">
        <v>34</v>
      </c>
      <c r="B14" s="1">
        <v>45342</v>
      </c>
      <c r="C14" s="3">
        <v>4</v>
      </c>
      <c r="D14" s="2">
        <v>6</v>
      </c>
      <c r="E14" s="2" t="str">
        <f>IFERROR(VLOOKUP(D14, ProductLookup!$A$2:$B$10, 2, FALSE), 0)</f>
        <v>Basketball Jersey</v>
      </c>
      <c r="F14" s="2">
        <v>2</v>
      </c>
      <c r="G14" s="4">
        <v>100</v>
      </c>
      <c r="H14" s="3" t="s">
        <v>12</v>
      </c>
      <c r="I14" s="4">
        <f t="shared" si="0"/>
        <v>200</v>
      </c>
    </row>
    <row r="15" spans="1:9">
      <c r="A15" s="2">
        <v>39</v>
      </c>
      <c r="B15" s="1">
        <v>45342</v>
      </c>
      <c r="C15" s="3">
        <v>14</v>
      </c>
      <c r="D15" s="2">
        <v>3</v>
      </c>
      <c r="E15" s="2" t="str">
        <f>IFERROR(VLOOKUP(D15, ProductLookup!$A$2:$B$10, 2, FALSE), 0)</f>
        <v>Sports Cap</v>
      </c>
      <c r="F15" s="2">
        <v>4</v>
      </c>
      <c r="G15" s="4">
        <v>691</v>
      </c>
      <c r="H15" s="3" t="s">
        <v>9</v>
      </c>
      <c r="I15" s="4">
        <f>F15*G15</f>
        <v>2764</v>
      </c>
    </row>
    <row r="16" spans="1:9">
      <c r="A16" s="2">
        <v>18</v>
      </c>
      <c r="B16" s="1">
        <v>45344</v>
      </c>
      <c r="C16" s="3">
        <v>4</v>
      </c>
      <c r="D16" s="2">
        <v>5</v>
      </c>
      <c r="E16" s="2" t="str">
        <f>IFERROR(VLOOKUP(D16, ProductLookup!$A$2:$B$10, 2, FALSE), 0)</f>
        <v>Running Shoes</v>
      </c>
      <c r="F16" s="2">
        <v>3</v>
      </c>
      <c r="G16" s="4">
        <v>657</v>
      </c>
      <c r="H16" s="3" t="s">
        <v>7</v>
      </c>
      <c r="I16" s="4">
        <f t="shared" si="0"/>
        <v>1971</v>
      </c>
    </row>
    <row r="17" spans="1:9">
      <c r="A17" s="2">
        <v>36</v>
      </c>
      <c r="B17" s="1">
        <v>45346</v>
      </c>
      <c r="C17" s="3">
        <v>15</v>
      </c>
      <c r="D17" s="2">
        <v>1</v>
      </c>
      <c r="E17" s="2" t="str">
        <f>IFERROR(VLOOKUP(D17, ProductLookup!$A$2:$B$10, 2, FALSE), 0)</f>
        <v>Soccer Ball</v>
      </c>
      <c r="F17" s="2">
        <v>4</v>
      </c>
      <c r="G17" s="4">
        <v>748</v>
      </c>
      <c r="H17" s="3" t="s">
        <v>9</v>
      </c>
      <c r="I17" s="4">
        <f t="shared" si="0"/>
        <v>2992</v>
      </c>
    </row>
    <row r="18" spans="1:9">
      <c r="A18" s="2">
        <v>26</v>
      </c>
      <c r="B18" s="1">
        <v>45349</v>
      </c>
      <c r="C18" s="3">
        <v>13</v>
      </c>
      <c r="D18" s="2">
        <v>2</v>
      </c>
      <c r="E18" s="2" t="str">
        <f>IFERROR(VLOOKUP(D18, ProductLookup!$A$2:$B$10, 2, FALSE), 0)</f>
        <v>Jersey</v>
      </c>
      <c r="F18" s="2">
        <v>1</v>
      </c>
      <c r="G18" s="4">
        <v>613</v>
      </c>
      <c r="H18" s="3" t="s">
        <v>8</v>
      </c>
      <c r="I18" s="4">
        <f t="shared" si="0"/>
        <v>613</v>
      </c>
    </row>
    <row r="19" spans="1:9">
      <c r="A19" s="2">
        <v>30</v>
      </c>
      <c r="B19" s="1">
        <v>45350</v>
      </c>
      <c r="C19" s="3">
        <v>12</v>
      </c>
      <c r="D19" s="2">
        <v>8</v>
      </c>
      <c r="E19" s="2" t="str">
        <f>IFERROR(VLOOKUP(D19, ProductLookup!$A$2:$B$10, 2, FALSE), 0)</f>
        <v>Cap</v>
      </c>
      <c r="F19" s="2">
        <v>4</v>
      </c>
      <c r="G19" s="4">
        <v>435</v>
      </c>
      <c r="H19" s="3" t="s">
        <v>10</v>
      </c>
      <c r="I19" s="4">
        <f t="shared" si="0"/>
        <v>1740</v>
      </c>
    </row>
    <row r="20" spans="1:9">
      <c r="A20" s="2">
        <v>47</v>
      </c>
      <c r="B20" s="1">
        <v>45351</v>
      </c>
      <c r="C20" s="3">
        <v>2</v>
      </c>
      <c r="D20" s="2">
        <v>10</v>
      </c>
      <c r="E20" s="2" t="str">
        <f>IFERROR(VLOOKUP(D20, ProductLookup!$A$2:$B$10, 2, FALSE), 0)</f>
        <v>Sneakers</v>
      </c>
      <c r="F20" s="2">
        <v>2</v>
      </c>
      <c r="G20" s="4">
        <v>687</v>
      </c>
      <c r="H20" s="3" t="s">
        <v>8</v>
      </c>
      <c r="I20" s="4">
        <f t="shared" si="0"/>
        <v>1374</v>
      </c>
    </row>
    <row r="21" spans="1:9">
      <c r="A21" s="2">
        <v>37</v>
      </c>
      <c r="B21" s="1">
        <v>45355</v>
      </c>
      <c r="C21" s="3" t="s">
        <v>11</v>
      </c>
      <c r="D21" s="2">
        <v>3</v>
      </c>
      <c r="E21" s="2" t="str">
        <f>IFERROR(VLOOKUP(D21, ProductLookup!$A$2:$B$10, 2, FALSE), 0)</f>
        <v>Sports Cap</v>
      </c>
      <c r="F21" s="2">
        <v>2</v>
      </c>
      <c r="G21" s="4">
        <v>162</v>
      </c>
      <c r="H21" s="3" t="s">
        <v>7</v>
      </c>
      <c r="I21" s="4">
        <f t="shared" si="0"/>
        <v>324</v>
      </c>
    </row>
    <row r="22" spans="1:9">
      <c r="A22" s="2">
        <v>6</v>
      </c>
      <c r="B22" s="1">
        <v>45363</v>
      </c>
      <c r="C22" s="3">
        <v>12</v>
      </c>
      <c r="D22" s="2">
        <v>7</v>
      </c>
      <c r="E22" s="2" t="str">
        <f>IFERROR(VLOOKUP(D22, ProductLookup!$A$2:$B$10, 2, FALSE), 0)</f>
        <v>Boots</v>
      </c>
      <c r="F22" s="2">
        <v>1</v>
      </c>
      <c r="G22" s="4">
        <v>460</v>
      </c>
      <c r="H22" s="3" t="s">
        <v>8</v>
      </c>
      <c r="I22" s="4">
        <f t="shared" si="0"/>
        <v>460</v>
      </c>
    </row>
    <row r="23" spans="1:9">
      <c r="A23" s="2">
        <v>42</v>
      </c>
      <c r="B23" s="1">
        <v>45364</v>
      </c>
      <c r="C23" s="3">
        <v>9</v>
      </c>
      <c r="D23" s="2">
        <v>10</v>
      </c>
      <c r="E23" s="2" t="str">
        <f>IFERROR(VLOOKUP(D23, ProductLookup!$A$2:$B$10, 2, FALSE), 0)</f>
        <v>Sneakers</v>
      </c>
      <c r="F23" s="2">
        <v>2</v>
      </c>
      <c r="G23" s="4">
        <v>904</v>
      </c>
      <c r="H23" s="3" t="s">
        <v>8</v>
      </c>
      <c r="I23" s="4">
        <f t="shared" si="0"/>
        <v>1808</v>
      </c>
    </row>
    <row r="24" spans="1:9">
      <c r="A24" s="2">
        <v>10</v>
      </c>
      <c r="B24" s="1">
        <v>45366</v>
      </c>
      <c r="C24" s="3">
        <v>8</v>
      </c>
      <c r="D24" s="2">
        <v>8</v>
      </c>
      <c r="E24" s="2" t="str">
        <f>IFERROR(VLOOKUP(D24, ProductLookup!$A$2:$B$10, 2, FALSE), 0)</f>
        <v>Cap</v>
      </c>
      <c r="F24" s="2">
        <v>3</v>
      </c>
      <c r="G24" s="4">
        <v>274</v>
      </c>
      <c r="H24" s="3" t="s">
        <v>9</v>
      </c>
      <c r="I24" s="4">
        <f t="shared" si="0"/>
        <v>822</v>
      </c>
    </row>
    <row r="25" spans="1:9">
      <c r="A25" s="2">
        <v>11</v>
      </c>
      <c r="B25" s="1">
        <v>45379</v>
      </c>
      <c r="C25" s="3">
        <v>15</v>
      </c>
      <c r="D25" s="2">
        <v>8</v>
      </c>
      <c r="E25" s="2" t="str">
        <f>IFERROR(VLOOKUP(D25, ProductLookup!$A$2:$B$10, 2, FALSE), 0)</f>
        <v>Cap</v>
      </c>
      <c r="F25" s="2">
        <v>3</v>
      </c>
      <c r="G25" s="4">
        <v>868</v>
      </c>
      <c r="H25" s="3" t="s">
        <v>10</v>
      </c>
      <c r="I25" s="4">
        <f t="shared" si="0"/>
        <v>2604</v>
      </c>
    </row>
    <row r="26" spans="1:9">
      <c r="A26" s="2">
        <v>20</v>
      </c>
      <c r="B26" s="1">
        <v>45379</v>
      </c>
      <c r="C26" s="3">
        <v>14</v>
      </c>
      <c r="D26" s="2">
        <v>7</v>
      </c>
      <c r="E26" s="2" t="str">
        <f>IFERROR(VLOOKUP(D26, ProductLookup!$A$2:$B$10, 2, FALSE), 0)</f>
        <v>Boots</v>
      </c>
      <c r="F26" s="2">
        <v>4</v>
      </c>
      <c r="G26" s="4">
        <v>282</v>
      </c>
      <c r="H26" s="3" t="s">
        <v>9</v>
      </c>
      <c r="I26" s="4">
        <f t="shared" si="0"/>
        <v>1128</v>
      </c>
    </row>
    <row r="27" spans="1:9">
      <c r="A27" s="2">
        <v>28</v>
      </c>
      <c r="B27" s="1">
        <v>45380</v>
      </c>
      <c r="C27" s="3">
        <v>2</v>
      </c>
      <c r="D27" s="2">
        <v>7</v>
      </c>
      <c r="E27" s="2" t="str">
        <f>IFERROR(VLOOKUP(D27, ProductLookup!$A$2:$B$10, 2, FALSE), 0)</f>
        <v>Boots</v>
      </c>
      <c r="F27" s="2">
        <v>4</v>
      </c>
      <c r="G27" s="4">
        <v>100</v>
      </c>
      <c r="H27" s="3" t="s">
        <v>7</v>
      </c>
      <c r="I27" s="4">
        <f t="shared" si="0"/>
        <v>400</v>
      </c>
    </row>
    <row r="28" spans="1:9">
      <c r="A28" s="2">
        <v>46</v>
      </c>
      <c r="B28" s="1">
        <v>45380</v>
      </c>
      <c r="C28" s="3">
        <v>13</v>
      </c>
      <c r="D28" s="2">
        <v>10</v>
      </c>
      <c r="E28" s="2" t="str">
        <f>IFERROR(VLOOKUP(D28, ProductLookup!$A$2:$B$10, 2, FALSE), 0)</f>
        <v>Sneakers</v>
      </c>
      <c r="F28" s="2">
        <v>3</v>
      </c>
      <c r="G28" s="4">
        <v>452</v>
      </c>
      <c r="H28" s="3" t="s">
        <v>10</v>
      </c>
      <c r="I28" s="4">
        <f t="shared" si="0"/>
        <v>1356</v>
      </c>
    </row>
    <row r="29" spans="1:9">
      <c r="A29" s="2">
        <v>50</v>
      </c>
      <c r="B29" s="1">
        <v>45381</v>
      </c>
      <c r="C29" s="3">
        <v>8</v>
      </c>
      <c r="D29" s="2">
        <v>1</v>
      </c>
      <c r="E29" s="2" t="str">
        <f>IFERROR(VLOOKUP(D29, ProductLookup!$A$2:$B$10, 2, FALSE), 0)</f>
        <v>Soccer Ball</v>
      </c>
      <c r="F29" s="2">
        <v>1</v>
      </c>
      <c r="G29" s="4">
        <v>733</v>
      </c>
      <c r="H29" s="3" t="s">
        <v>7</v>
      </c>
      <c r="I29" s="4">
        <f t="shared" si="0"/>
        <v>733</v>
      </c>
    </row>
    <row r="30" spans="1:9">
      <c r="A30" s="2">
        <v>3</v>
      </c>
      <c r="B30" s="1">
        <v>45384</v>
      </c>
      <c r="C30" s="3">
        <v>4</v>
      </c>
      <c r="D30" s="2">
        <v>9</v>
      </c>
      <c r="E30" s="2" t="str">
        <f>IFERROR(VLOOKUP(D30, ProductLookup!$A$2:$B$10, 2, FALSE), 0)</f>
        <v>Golf Socks</v>
      </c>
      <c r="F30" s="2">
        <v>4</v>
      </c>
      <c r="G30" s="4">
        <v>408</v>
      </c>
      <c r="H30" s="3" t="s">
        <v>7</v>
      </c>
      <c r="I30" s="4">
        <f t="shared" si="0"/>
        <v>1632</v>
      </c>
    </row>
    <row r="31" spans="1:9">
      <c r="A31" s="2">
        <v>13</v>
      </c>
      <c r="B31" s="1">
        <v>45391</v>
      </c>
      <c r="C31" s="3">
        <v>14</v>
      </c>
      <c r="D31" s="2">
        <v>1</v>
      </c>
      <c r="E31" s="2" t="str">
        <f>IFERROR(VLOOKUP(D31, ProductLookup!$A$2:$B$10, 2, FALSE), 0)</f>
        <v>Soccer Ball</v>
      </c>
      <c r="F31" s="2">
        <v>4</v>
      </c>
      <c r="G31" s="4">
        <v>733</v>
      </c>
      <c r="H31" s="3" t="s">
        <v>7</v>
      </c>
      <c r="I31" s="4">
        <f t="shared" si="0"/>
        <v>2932</v>
      </c>
    </row>
    <row r="32" spans="1:9">
      <c r="A32" s="2">
        <v>1</v>
      </c>
      <c r="B32" s="1">
        <v>45394</v>
      </c>
      <c r="C32" s="3">
        <v>5</v>
      </c>
      <c r="D32" s="2">
        <v>10</v>
      </c>
      <c r="E32" s="2" t="str">
        <f>IFERROR(VLOOKUP(D32, ProductLookup!$A$2:$B$10, 2, FALSE), 0)</f>
        <v>Sneakers</v>
      </c>
      <c r="F32" s="2">
        <v>4</v>
      </c>
      <c r="G32" s="4">
        <v>794</v>
      </c>
      <c r="H32" s="3" t="s">
        <v>7</v>
      </c>
      <c r="I32" s="4">
        <f t="shared" si="0"/>
        <v>3176</v>
      </c>
    </row>
    <row r="33" spans="1:9">
      <c r="A33" s="2">
        <v>8</v>
      </c>
      <c r="B33" s="1">
        <v>45394</v>
      </c>
      <c r="C33" s="3">
        <v>12</v>
      </c>
      <c r="D33" s="2">
        <v>8</v>
      </c>
      <c r="E33" s="2" t="str">
        <f>IFERROR(VLOOKUP(D33, ProductLookup!$A$2:$B$10, 2, FALSE), 0)</f>
        <v>Cap</v>
      </c>
      <c r="F33" s="2">
        <v>3</v>
      </c>
      <c r="G33" s="4">
        <v>367</v>
      </c>
      <c r="H33" s="3" t="s">
        <v>9</v>
      </c>
      <c r="I33" s="4">
        <f t="shared" si="0"/>
        <v>1101</v>
      </c>
    </row>
    <row r="34" spans="1:9">
      <c r="A34" s="2">
        <v>14</v>
      </c>
      <c r="B34" s="1">
        <v>45395</v>
      </c>
      <c r="C34" s="3">
        <v>1</v>
      </c>
      <c r="D34" s="2">
        <v>8</v>
      </c>
      <c r="E34" s="2" t="str">
        <f>IFERROR(VLOOKUP(D34, ProductLookup!$A$2:$B$10, 2, FALSE), 0)</f>
        <v>Cap</v>
      </c>
      <c r="F34" s="2">
        <v>1</v>
      </c>
      <c r="G34" s="4">
        <v>713</v>
      </c>
      <c r="H34" s="3" t="s">
        <v>8</v>
      </c>
      <c r="I34" s="4">
        <f t="shared" si="0"/>
        <v>713</v>
      </c>
    </row>
    <row r="35" spans="1:9">
      <c r="A35" s="2">
        <v>5</v>
      </c>
      <c r="B35" s="1">
        <v>45398</v>
      </c>
      <c r="C35" s="3">
        <v>15</v>
      </c>
      <c r="D35" s="2">
        <v>9</v>
      </c>
      <c r="E35" s="2" t="str">
        <f>IFERROR(VLOOKUP(D35, ProductLookup!$A$2:$B$10, 2, FALSE), 0)</f>
        <v>Golf Socks</v>
      </c>
      <c r="F35" s="2">
        <v>2</v>
      </c>
      <c r="G35" s="4">
        <v>505</v>
      </c>
      <c r="H35" s="3" t="s">
        <v>9</v>
      </c>
      <c r="I35" s="4">
        <f t="shared" si="0"/>
        <v>1010</v>
      </c>
    </row>
    <row r="36" spans="1:9">
      <c r="A36" s="2">
        <v>35</v>
      </c>
      <c r="B36" s="1">
        <v>45399</v>
      </c>
      <c r="C36" s="3">
        <v>14</v>
      </c>
      <c r="D36" s="2">
        <v>3</v>
      </c>
      <c r="E36" s="2" t="str">
        <f>IFERROR(VLOOKUP(D36, ProductLookup!$A$2:$B$10, 2, FALSE), 0)</f>
        <v>Sports Cap</v>
      </c>
      <c r="F36" s="2">
        <v>3</v>
      </c>
      <c r="G36" s="4">
        <v>130</v>
      </c>
      <c r="H36" s="3" t="s">
        <v>8</v>
      </c>
      <c r="I36" s="4">
        <f t="shared" si="0"/>
        <v>390</v>
      </c>
    </row>
    <row r="37" spans="1:9">
      <c r="A37" s="2">
        <v>12</v>
      </c>
      <c r="B37" s="1">
        <v>45408</v>
      </c>
      <c r="C37" s="3">
        <v>3</v>
      </c>
      <c r="D37" s="2">
        <v>3</v>
      </c>
      <c r="E37" s="2" t="str">
        <f>IFERROR(VLOOKUP(D37, ProductLookup!$A$2:$B$10, 2, FALSE), 0)</f>
        <v>Sports Cap</v>
      </c>
      <c r="F37" s="2">
        <v>1</v>
      </c>
      <c r="G37" s="4">
        <v>283</v>
      </c>
      <c r="H37" s="3" t="s">
        <v>9</v>
      </c>
      <c r="I37" s="4">
        <f t="shared" si="0"/>
        <v>283</v>
      </c>
    </row>
    <row r="38" spans="1:9">
      <c r="A38" s="2">
        <v>9</v>
      </c>
      <c r="B38" s="1">
        <v>45413</v>
      </c>
      <c r="C38" s="3">
        <v>13</v>
      </c>
      <c r="D38" s="2">
        <v>1</v>
      </c>
      <c r="E38" s="2" t="str">
        <f>IFERROR(VLOOKUP(D38, ProductLookup!$A$2:$B$10, 2, FALSE), 0)</f>
        <v>Soccer Ball</v>
      </c>
      <c r="F38" s="2">
        <v>1</v>
      </c>
      <c r="G38" s="4">
        <v>726</v>
      </c>
      <c r="H38" s="3" t="s">
        <v>8</v>
      </c>
      <c r="I38" s="4">
        <f t="shared" si="0"/>
        <v>726</v>
      </c>
    </row>
    <row r="39" spans="1:9">
      <c r="A39" s="2">
        <v>23</v>
      </c>
      <c r="B39" s="1">
        <v>45421</v>
      </c>
      <c r="C39" s="3">
        <v>10</v>
      </c>
      <c r="D39" s="2">
        <v>7</v>
      </c>
      <c r="E39" s="2" t="str">
        <f>IFERROR(VLOOKUP(D39, ProductLookup!$A$2:$B$10, 2, FALSE), 0)</f>
        <v>Boots</v>
      </c>
      <c r="F39" s="2">
        <v>1</v>
      </c>
      <c r="G39" s="4">
        <v>879</v>
      </c>
      <c r="H39" s="3" t="s">
        <v>8</v>
      </c>
      <c r="I39" s="4">
        <f t="shared" si="0"/>
        <v>879</v>
      </c>
    </row>
    <row r="40" spans="1:9">
      <c r="A40" s="2">
        <v>16</v>
      </c>
      <c r="B40" s="1">
        <v>45422</v>
      </c>
      <c r="C40" s="3">
        <v>2</v>
      </c>
      <c r="D40" s="2">
        <v>3</v>
      </c>
      <c r="E40" s="2" t="str">
        <f>IFERROR(VLOOKUP(D40, ProductLookup!$A$2:$B$10, 2, FALSE), 0)</f>
        <v>Sports Cap</v>
      </c>
      <c r="F40" s="2">
        <v>3</v>
      </c>
      <c r="G40" s="4">
        <v>423</v>
      </c>
      <c r="H40" s="3" t="s">
        <v>8</v>
      </c>
      <c r="I40" s="4">
        <f t="shared" si="0"/>
        <v>1269</v>
      </c>
    </row>
    <row r="41" spans="1:9">
      <c r="A41" s="2">
        <v>38</v>
      </c>
      <c r="B41" s="1">
        <v>45422</v>
      </c>
      <c r="C41" s="3">
        <v>8</v>
      </c>
      <c r="D41" s="2">
        <v>5</v>
      </c>
      <c r="E41" s="2" t="str">
        <f>IFERROR(VLOOKUP(D41, ProductLookup!$A$2:$B$10, 2, FALSE), 0)</f>
        <v>Running Shoes</v>
      </c>
      <c r="F41" s="2">
        <v>3</v>
      </c>
      <c r="G41" s="4">
        <v>51</v>
      </c>
      <c r="H41" s="3" t="s">
        <v>9</v>
      </c>
      <c r="I41" s="4">
        <f t="shared" si="0"/>
        <v>153</v>
      </c>
    </row>
    <row r="42" spans="1:9">
      <c r="A42" s="2">
        <v>45</v>
      </c>
      <c r="B42" s="1">
        <v>45423</v>
      </c>
      <c r="C42" s="3">
        <v>5</v>
      </c>
      <c r="D42" s="2">
        <v>9</v>
      </c>
      <c r="E42" s="2" t="str">
        <f>IFERROR(VLOOKUP(D42, ProductLookup!$A$2:$B$10, 2, FALSE), 0)</f>
        <v>Golf Socks</v>
      </c>
      <c r="F42" s="2">
        <v>1</v>
      </c>
      <c r="G42" s="4">
        <v>434</v>
      </c>
      <c r="H42" s="3" t="s">
        <v>10</v>
      </c>
      <c r="I42" s="4">
        <f t="shared" si="0"/>
        <v>434</v>
      </c>
    </row>
    <row r="43" spans="1:9">
      <c r="A43" s="2">
        <v>40</v>
      </c>
      <c r="B43" s="1">
        <v>45426</v>
      </c>
      <c r="C43" s="3">
        <v>7</v>
      </c>
      <c r="D43" s="2">
        <v>1</v>
      </c>
      <c r="E43" s="2" t="str">
        <f>IFERROR(VLOOKUP(D43, ProductLookup!$A$2:$B$10, 2, FALSE), 0)</f>
        <v>Soccer Ball</v>
      </c>
      <c r="F43" s="2">
        <v>1</v>
      </c>
      <c r="G43" s="4">
        <v>269</v>
      </c>
      <c r="H43" s="3" t="s">
        <v>9</v>
      </c>
      <c r="I43" s="4">
        <f t="shared" si="0"/>
        <v>269</v>
      </c>
    </row>
    <row r="44" spans="1:9">
      <c r="A44" s="2">
        <v>17</v>
      </c>
      <c r="B44" s="1">
        <v>45441</v>
      </c>
      <c r="C44" s="3">
        <v>8</v>
      </c>
      <c r="D44" s="2">
        <v>1</v>
      </c>
      <c r="E44" s="2" t="str">
        <f>IFERROR(VLOOKUP(D44, ProductLookup!$A$2:$B$10, 2, FALSE), 0)</f>
        <v>Soccer Ball</v>
      </c>
      <c r="F44" s="2">
        <v>3</v>
      </c>
      <c r="G44" s="4">
        <v>721</v>
      </c>
      <c r="H44" s="3" t="s">
        <v>7</v>
      </c>
      <c r="I44" s="4">
        <f t="shared" si="0"/>
        <v>2163</v>
      </c>
    </row>
    <row r="45" spans="1:9">
      <c r="A45" s="2">
        <v>15</v>
      </c>
      <c r="B45" s="1">
        <v>45443</v>
      </c>
      <c r="C45" s="3">
        <v>4</v>
      </c>
      <c r="D45" s="2">
        <v>3</v>
      </c>
      <c r="E45" s="2" t="str">
        <f>IFERROR(VLOOKUP(D45, ProductLookup!$A$2:$B$10, 2, FALSE), 0)</f>
        <v>Sports Cap</v>
      </c>
      <c r="F45" s="2">
        <v>4</v>
      </c>
      <c r="G45" s="4">
        <v>876</v>
      </c>
      <c r="H45" s="3" t="s">
        <v>10</v>
      </c>
      <c r="I45" s="4">
        <f t="shared" si="0"/>
        <v>3504</v>
      </c>
    </row>
    <row r="46" spans="1:9">
      <c r="A46" s="2">
        <v>21</v>
      </c>
      <c r="B46" s="1">
        <v>45449</v>
      </c>
      <c r="C46" s="3">
        <v>6</v>
      </c>
      <c r="D46" s="2">
        <v>10</v>
      </c>
      <c r="E46" s="2" t="str">
        <f>IFERROR(VLOOKUP(D46, ProductLookup!$A$2:$B$10, 2, FALSE), 0)</f>
        <v>Sneakers</v>
      </c>
      <c r="F46" s="2">
        <v>2</v>
      </c>
      <c r="G46" s="4">
        <v>741</v>
      </c>
      <c r="H46" s="3" t="s">
        <v>9</v>
      </c>
      <c r="I46" s="4">
        <f t="shared" si="0"/>
        <v>1482</v>
      </c>
    </row>
    <row r="47" spans="1:9">
      <c r="A47" s="2">
        <v>25</v>
      </c>
      <c r="B47" s="1">
        <v>45452</v>
      </c>
      <c r="C47" s="3">
        <v>6</v>
      </c>
      <c r="D47" s="2">
        <v>8</v>
      </c>
      <c r="E47" s="2" t="str">
        <f>IFERROR(VLOOKUP(D47, ProductLookup!$A$2:$B$10, 2, FALSE), 0)</f>
        <v>Cap</v>
      </c>
      <c r="F47" s="2">
        <v>1</v>
      </c>
      <c r="G47" s="4">
        <v>491</v>
      </c>
      <c r="H47" s="3" t="s">
        <v>10</v>
      </c>
      <c r="I47" s="4">
        <f t="shared" si="0"/>
        <v>491</v>
      </c>
    </row>
    <row r="48" spans="1:9">
      <c r="A48" s="2">
        <v>43</v>
      </c>
      <c r="B48" s="1">
        <v>45458</v>
      </c>
      <c r="C48" s="3">
        <v>14</v>
      </c>
      <c r="D48" s="2">
        <v>7</v>
      </c>
      <c r="E48" s="2" t="str">
        <f>IFERROR(VLOOKUP(D48, ProductLookup!$A$2:$B$10, 2, FALSE), 0)</f>
        <v>Boots</v>
      </c>
      <c r="F48" s="2">
        <v>1</v>
      </c>
      <c r="G48" s="4">
        <v>785</v>
      </c>
      <c r="H48" s="3" t="s">
        <v>9</v>
      </c>
      <c r="I48" s="4">
        <f t="shared" si="0"/>
        <v>785</v>
      </c>
    </row>
    <row r="49" spans="1:9">
      <c r="A49" s="2">
        <v>31</v>
      </c>
      <c r="B49" s="1">
        <v>45461</v>
      </c>
      <c r="C49" s="3">
        <v>2</v>
      </c>
      <c r="D49" s="2">
        <v>5</v>
      </c>
      <c r="E49" s="2" t="str">
        <f>IFERROR(VLOOKUP(D49, ProductLookup!$A$2:$B$10, 2, FALSE), 0)</f>
        <v>Running Shoes</v>
      </c>
      <c r="F49" s="2">
        <v>4</v>
      </c>
      <c r="G49" s="4">
        <v>436</v>
      </c>
      <c r="H49" s="3" t="s">
        <v>9</v>
      </c>
      <c r="I49" s="4">
        <f t="shared" si="0"/>
        <v>1744</v>
      </c>
    </row>
    <row r="50" spans="1:9">
      <c r="A50" s="2">
        <v>33</v>
      </c>
      <c r="B50" s="1">
        <v>45466</v>
      </c>
      <c r="C50" s="3">
        <v>14</v>
      </c>
      <c r="D50" s="2">
        <v>8</v>
      </c>
      <c r="E50" s="2" t="str">
        <f>IFERROR(VLOOKUP(D50, ProductLookup!$A$2:$B$10, 2, FALSE), 0)</f>
        <v>Cap</v>
      </c>
      <c r="F50" s="2">
        <v>2</v>
      </c>
      <c r="G50" s="4">
        <v>662</v>
      </c>
      <c r="H50" s="3" t="s">
        <v>8</v>
      </c>
      <c r="I50" s="4">
        <f t="shared" si="0"/>
        <v>1324</v>
      </c>
    </row>
    <row r="51" spans="1:9">
      <c r="A51" s="2">
        <v>2</v>
      </c>
      <c r="B51" s="1">
        <v>45471</v>
      </c>
      <c r="C51" s="3">
        <v>2</v>
      </c>
      <c r="D51" s="2">
        <v>9</v>
      </c>
      <c r="E51" s="2" t="str">
        <f>IFERROR(VLOOKUP(D51, ProductLookup!$A$2:$B$10, 2, FALSE), 0)</f>
        <v>Golf Socks</v>
      </c>
      <c r="F51" s="2">
        <v>1</v>
      </c>
      <c r="G51" s="4">
        <v>308</v>
      </c>
      <c r="H51" s="3" t="s">
        <v>8</v>
      </c>
      <c r="I51" s="4">
        <f t="shared" si="0"/>
        <v>308</v>
      </c>
    </row>
    <row r="52" spans="1:9">
      <c r="I52" s="4">
        <f>SUM(I2:I51)</f>
        <v>63057</v>
      </c>
    </row>
  </sheetData>
  <sortState ref="A2:G51">
    <sortCondition ref="B2:B51"/>
  </sortState>
  <conditionalFormatting sqref="A1:A1048576">
    <cfRule type="duplicateValues" dxfId="4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defaultRowHeight="15"/>
  <cols>
    <col min="1" max="1" width="9.140625" style="2"/>
    <col min="2" max="2" width="12.28515625" customWidth="1"/>
  </cols>
  <sheetData>
    <row r="1" spans="1:2">
      <c r="A1" s="2" t="s">
        <v>3</v>
      </c>
      <c r="B1" t="s">
        <v>18</v>
      </c>
    </row>
    <row r="2" spans="1:2">
      <c r="A2" s="2">
        <v>1</v>
      </c>
      <c r="B2" t="s">
        <v>19</v>
      </c>
    </row>
    <row r="3" spans="1:2">
      <c r="A3" s="2">
        <v>2</v>
      </c>
      <c r="B3" t="s">
        <v>20</v>
      </c>
    </row>
    <row r="4" spans="1:2">
      <c r="A4" s="2">
        <v>3</v>
      </c>
      <c r="B4" t="s">
        <v>21</v>
      </c>
    </row>
    <row r="5" spans="1:2">
      <c r="A5" s="2">
        <v>5</v>
      </c>
      <c r="B5" t="s">
        <v>22</v>
      </c>
    </row>
    <row r="6" spans="1:2">
      <c r="A6" s="2">
        <v>6</v>
      </c>
      <c r="B6" t="s">
        <v>23</v>
      </c>
    </row>
    <row r="7" spans="1:2">
      <c r="A7" s="2">
        <v>7</v>
      </c>
      <c r="B7" t="s">
        <v>24</v>
      </c>
    </row>
    <row r="8" spans="1:2">
      <c r="A8" s="2">
        <v>8</v>
      </c>
      <c r="B8" t="s">
        <v>25</v>
      </c>
    </row>
    <row r="9" spans="1:2">
      <c r="A9" s="2">
        <v>9</v>
      </c>
      <c r="B9" t="s">
        <v>26</v>
      </c>
    </row>
    <row r="10" spans="1:2">
      <c r="A10" s="2">
        <v>10</v>
      </c>
      <c r="B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 Tables</vt:lpstr>
      <vt:lpstr>Sheet2</vt:lpstr>
      <vt:lpstr>orders practise</vt:lpstr>
      <vt:lpstr>ProductLookup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SAMUEL</dc:creator>
  <cp:lastModifiedBy>MR SAMUEL</cp:lastModifiedBy>
  <dcterms:created xsi:type="dcterms:W3CDTF">2025-08-11T18:16:46Z</dcterms:created>
  <dcterms:modified xsi:type="dcterms:W3CDTF">2025-08-15T10:55:31Z</dcterms:modified>
</cp:coreProperties>
</file>