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7320" windowHeight="13740" tabRatio="500"/>
  </bookViews>
  <sheets>
    <sheet name="绩效考核（终）" sheetId="3" r:id="rId1"/>
    <sheet name="薪水算法" sheetId="2" r:id="rId2"/>
    <sheet name="工作表1" sheetId="1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1" i="3" l="1"/>
  <c r="AI11" i="3"/>
  <c r="AG13" i="3"/>
  <c r="AF13" i="3"/>
  <c r="AE13" i="3"/>
  <c r="AB8" i="3"/>
  <c r="L6" i="3"/>
  <c r="G6" i="3"/>
  <c r="X4" i="3"/>
  <c r="AB6" i="3"/>
  <c r="AB7" i="3"/>
  <c r="P7" i="3"/>
  <c r="X5" i="3"/>
  <c r="G4" i="3"/>
  <c r="L4" i="3"/>
  <c r="L14" i="3"/>
  <c r="L10" i="3"/>
  <c r="G16" i="3"/>
  <c r="P17" i="3"/>
  <c r="X6" i="3"/>
  <c r="T12" i="3"/>
  <c r="AA8" i="3"/>
  <c r="AA4" i="3"/>
  <c r="X8" i="3"/>
  <c r="X9" i="3"/>
  <c r="X10" i="3"/>
  <c r="X11" i="3"/>
  <c r="X7" i="3"/>
  <c r="T4" i="3"/>
  <c r="Z6" i="2"/>
  <c r="Z15" i="2"/>
  <c r="Y4" i="2"/>
  <c r="C6" i="2"/>
  <c r="M15" i="2"/>
  <c r="G15" i="2"/>
  <c r="Q7" i="2"/>
  <c r="M6" i="2"/>
  <c r="K6" i="2"/>
  <c r="G6" i="2"/>
  <c r="E6" i="2"/>
  <c r="K4" i="2"/>
  <c r="E4" i="2"/>
  <c r="L8" i="3"/>
  <c r="Q5" i="2"/>
  <c r="G4" i="2"/>
  <c r="U4" i="2"/>
  <c r="V5" i="2"/>
  <c r="X5" i="2"/>
  <c r="X4" i="2"/>
  <c r="M4" i="2"/>
  <c r="P6" i="3"/>
  <c r="P5" i="3"/>
  <c r="P4" i="3"/>
  <c r="P16" i="3"/>
  <c r="P14" i="3"/>
  <c r="P12" i="3"/>
  <c r="P10" i="3"/>
  <c r="P8" i="3"/>
  <c r="P15" i="3"/>
  <c r="P13" i="3"/>
  <c r="P11" i="3"/>
  <c r="P9" i="3"/>
  <c r="G8" i="3"/>
  <c r="G10" i="3"/>
  <c r="G12" i="3"/>
  <c r="G14" i="3"/>
  <c r="T4" i="1"/>
  <c r="G4" i="1"/>
  <c r="T5" i="1"/>
  <c r="P35" i="1"/>
  <c r="S35" i="1"/>
  <c r="V35" i="1"/>
  <c r="AG19" i="1"/>
  <c r="AG32" i="1"/>
  <c r="AG29" i="1"/>
  <c r="AG24" i="1"/>
  <c r="AG14" i="1"/>
  <c r="AG9" i="1"/>
  <c r="AG6" i="1"/>
  <c r="T32" i="1"/>
  <c r="P34" i="1"/>
  <c r="T29" i="1"/>
  <c r="Y29" i="1"/>
  <c r="T24" i="1"/>
  <c r="Y24" i="1"/>
  <c r="T19" i="1"/>
  <c r="Y19" i="1"/>
  <c r="T14" i="1"/>
  <c r="Y14" i="1"/>
  <c r="T9" i="1"/>
  <c r="Y9" i="1"/>
  <c r="Y5" i="1"/>
  <c r="Q8" i="1"/>
  <c r="T8" i="1"/>
  <c r="K4" i="1"/>
  <c r="X6" i="1"/>
  <c r="Q9" i="1"/>
  <c r="Q5" i="1"/>
  <c r="D5" i="1"/>
  <c r="G5" i="1"/>
  <c r="K5" i="1"/>
  <c r="D32" i="1"/>
  <c r="G32" i="1"/>
  <c r="K32" i="1"/>
  <c r="Q32" i="1"/>
  <c r="F34" i="1"/>
  <c r="F35" i="1"/>
  <c r="X32" i="1"/>
  <c r="S34" i="1"/>
  <c r="V34" i="1"/>
  <c r="Q31" i="1"/>
  <c r="T31" i="1"/>
  <c r="K31" i="1"/>
  <c r="D31" i="1"/>
  <c r="G31" i="1"/>
  <c r="Q30" i="1"/>
  <c r="T30" i="1"/>
  <c r="K30" i="1"/>
  <c r="D30" i="1"/>
  <c r="G30" i="1"/>
  <c r="X29" i="1"/>
  <c r="Q29" i="1"/>
  <c r="K29" i="1"/>
  <c r="D29" i="1"/>
  <c r="G29" i="1"/>
  <c r="Q28" i="1"/>
  <c r="T28" i="1"/>
  <c r="K28" i="1"/>
  <c r="D28" i="1"/>
  <c r="G28" i="1"/>
  <c r="Q27" i="1"/>
  <c r="T27" i="1"/>
  <c r="K27" i="1"/>
  <c r="D27" i="1"/>
  <c r="G27" i="1"/>
  <c r="Q26" i="1"/>
  <c r="T26" i="1"/>
  <c r="K26" i="1"/>
  <c r="D26" i="1"/>
  <c r="G26" i="1"/>
  <c r="Q25" i="1"/>
  <c r="T25" i="1"/>
  <c r="K25" i="1"/>
  <c r="D25" i="1"/>
  <c r="G25" i="1"/>
  <c r="X24" i="1"/>
  <c r="Q24" i="1"/>
  <c r="K24" i="1"/>
  <c r="D24" i="1"/>
  <c r="G24" i="1"/>
  <c r="Q23" i="1"/>
  <c r="T23" i="1"/>
  <c r="K23" i="1"/>
  <c r="D23" i="1"/>
  <c r="G23" i="1"/>
  <c r="Q22" i="1"/>
  <c r="T22" i="1"/>
  <c r="K22" i="1"/>
  <c r="D22" i="1"/>
  <c r="G22" i="1"/>
  <c r="Q21" i="1"/>
  <c r="T21" i="1"/>
  <c r="K21" i="1"/>
  <c r="D21" i="1"/>
  <c r="G21" i="1"/>
  <c r="Q20" i="1"/>
  <c r="T20" i="1"/>
  <c r="K20" i="1"/>
  <c r="D20" i="1"/>
  <c r="G20" i="1"/>
  <c r="X19" i="1"/>
  <c r="Q19" i="1"/>
  <c r="K19" i="1"/>
  <c r="D19" i="1"/>
  <c r="G19" i="1"/>
  <c r="Q18" i="1"/>
  <c r="T18" i="1"/>
  <c r="K18" i="1"/>
  <c r="D18" i="1"/>
  <c r="G18" i="1"/>
  <c r="Q17" i="1"/>
  <c r="T17" i="1"/>
  <c r="K17" i="1"/>
  <c r="D17" i="1"/>
  <c r="G17" i="1"/>
  <c r="Q16" i="1"/>
  <c r="T16" i="1"/>
  <c r="K16" i="1"/>
  <c r="D16" i="1"/>
  <c r="G16" i="1"/>
  <c r="Q15" i="1"/>
  <c r="T15" i="1"/>
  <c r="K15" i="1"/>
  <c r="D15" i="1"/>
  <c r="G15" i="1"/>
  <c r="X14" i="1"/>
  <c r="Q14" i="1"/>
  <c r="K14" i="1"/>
  <c r="D14" i="1"/>
  <c r="G14" i="1"/>
  <c r="Q13" i="1"/>
  <c r="T13" i="1"/>
  <c r="K13" i="1"/>
  <c r="D13" i="1"/>
  <c r="G13" i="1"/>
  <c r="Q12" i="1"/>
  <c r="T12" i="1"/>
  <c r="K12" i="1"/>
  <c r="D12" i="1"/>
  <c r="G12" i="1"/>
  <c r="Q11" i="1"/>
  <c r="T11" i="1"/>
  <c r="K11" i="1"/>
  <c r="D11" i="1"/>
  <c r="G11" i="1"/>
  <c r="Q10" i="1"/>
  <c r="T10" i="1"/>
  <c r="K10" i="1"/>
  <c r="D10" i="1"/>
  <c r="G10" i="1"/>
  <c r="X9" i="1"/>
  <c r="K9" i="1"/>
  <c r="D9" i="1"/>
  <c r="G9" i="1"/>
  <c r="K8" i="1"/>
  <c r="D8" i="1"/>
  <c r="G8" i="1"/>
  <c r="Q7" i="1"/>
  <c r="T7" i="1"/>
  <c r="K7" i="1"/>
  <c r="D7" i="1"/>
  <c r="G7" i="1"/>
  <c r="Q6" i="1"/>
  <c r="T6" i="1"/>
  <c r="K6" i="1"/>
  <c r="D6" i="1"/>
  <c r="G6" i="1"/>
</calcChain>
</file>

<file path=xl/comments1.xml><?xml version="1.0" encoding="utf-8"?>
<comments xmlns="http://schemas.openxmlformats.org/spreadsheetml/2006/main">
  <authors>
    <author>lily</author>
  </authors>
  <commentList>
    <comment ref="E3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如有就业班直接升到架构班，那其中这部分按给课程顾问与讲师</t>
        </r>
      </text>
    </comment>
    <comment ref="T4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组最低达标额225000
，225000包括225000没有团队奖</t>
        </r>
      </text>
    </comment>
    <comment ref="U4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225001-260000</t>
        </r>
      </text>
    </comment>
    <comment ref="V4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75000及以下</t>
        </r>
      </text>
    </comment>
    <comment ref="Y4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225001-260000</t>
        </r>
      </text>
    </comment>
    <comment ref="T5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225001-260000</t>
        </r>
      </text>
    </comment>
    <comment ref="U5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4名销售时300001-340000</t>
        </r>
      </text>
    </comment>
    <comment ref="V5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75001-90000</t>
        </r>
      </text>
    </comment>
    <comment ref="Y5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4名销售时300001-340000</t>
        </r>
      </text>
    </comment>
    <comment ref="C6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最底达标额，80000以下底薪2500</t>
        </r>
      </text>
    </comment>
    <comment ref="E6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低于58000没有提成</t>
        </r>
      </text>
    </comment>
    <comment ref="J6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17000以下没有提成</t>
        </r>
      </text>
    </comment>
    <comment ref="T6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250001-&gt;290000</t>
        </r>
      </text>
    </comment>
    <comment ref="V6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90001-&gt;110000</t>
        </r>
      </text>
    </comment>
    <comment ref="C8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80000-120000之间底薪3000</t>
        </r>
      </text>
    </comment>
    <comment ref="E8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60000-106000按0.03提</t>
        </r>
      </text>
    </comment>
    <comment ref="J8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20000-47000按0.08提</t>
        </r>
      </text>
    </comment>
    <comment ref="U8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260001-&gt;300000</t>
        </r>
      </text>
    </comment>
    <comment ref="V8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70000及以下</t>
        </r>
      </text>
    </comment>
    <comment ref="Y8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260001-&gt;300000</t>
        </r>
      </text>
    </comment>
    <comment ref="U9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4名销售super时340001-&gt;380000</t>
        </r>
      </text>
    </comment>
    <comment ref="V9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70001-90000</t>
        </r>
      </text>
    </comment>
    <comment ref="Y9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4名销售super时340001-&gt;380000</t>
        </r>
      </text>
    </comment>
    <comment ref="C10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120001-160000之间底薪4000</t>
        </r>
      </text>
    </comment>
    <comment ref="E10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106001-151000按0.04提</t>
        </r>
      </text>
    </comment>
    <comment ref="J10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47001-79000按0.09提</t>
        </r>
      </text>
    </comment>
    <comment ref="V10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90001-&gt;120000</t>
        </r>
      </text>
    </comment>
    <comment ref="C12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160001-200000之间底薪5000</t>
        </r>
      </text>
    </comment>
    <comment ref="E12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151001-195000按0.05提</t>
        </r>
      </text>
    </comment>
    <comment ref="T12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组最低达标额300000
，300000包括300000没有团队奖</t>
        </r>
      </text>
    </comment>
    <comment ref="T13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300001-340000</t>
        </r>
      </text>
    </comment>
    <comment ref="C14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200001-250000之间底薪6000</t>
        </r>
      </text>
    </comment>
    <comment ref="E14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195001-250000按0.06提</t>
        </r>
      </text>
    </comment>
    <comment ref="J14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79001-&gt;105000按0.1提</t>
        </r>
      </text>
    </comment>
    <comment ref="T14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340001-&gt;380000</t>
        </r>
      </text>
    </comment>
    <comment ref="C16" authorId="0">
      <text>
        <r>
          <rPr>
            <b/>
            <sz val="10"/>
            <color indexed="81"/>
            <rFont val="宋体"/>
            <family val="2"/>
            <charset val="134"/>
          </rPr>
          <t>lily：
250001-&gt;300000之间底薪7000</t>
        </r>
      </text>
    </comment>
    <comment ref="E16" authorId="0">
      <text>
        <r>
          <rPr>
            <b/>
            <sz val="10"/>
            <color indexed="81"/>
            <rFont val="宋体"/>
            <family val="2"/>
            <charset val="134"/>
          </rPr>
          <t>lily:</t>
        </r>
        <r>
          <rPr>
            <sz val="10"/>
            <color indexed="81"/>
            <rFont val="宋体"/>
            <family val="2"/>
            <charset val="134"/>
          </rPr>
          <t xml:space="preserve">
250001-&gt;295000按0.07提</t>
        </r>
      </text>
    </comment>
  </commentList>
</comments>
</file>

<file path=xl/sharedStrings.xml><?xml version="1.0" encoding="utf-8"?>
<sst xmlns="http://schemas.openxmlformats.org/spreadsheetml/2006/main" count="119" uniqueCount="73">
  <si>
    <t>绩 效 考 核 表</t>
  </si>
  <si>
    <t>按价格</t>
  </si>
  <si>
    <t>按人数</t>
  </si>
  <si>
    <t>按均班人数</t>
  </si>
  <si>
    <t>按网络</t>
  </si>
  <si>
    <t>按团队</t>
  </si>
  <si>
    <t>底薪</t>
  </si>
  <si>
    <t>均价</t>
  </si>
  <si>
    <t>销售额</t>
  </si>
  <si>
    <t>等级划分</t>
  </si>
  <si>
    <t>提成比例</t>
  </si>
  <si>
    <t>提成金额</t>
  </si>
  <si>
    <t>人数</t>
  </si>
  <si>
    <t>每班人数</t>
  </si>
  <si>
    <t>奖金</t>
  </si>
  <si>
    <t>总金额</t>
  </si>
  <si>
    <t>例如一个课程顾问最低达标数是</t>
  </si>
  <si>
    <t>以上每部份都完后能拿到的总提成是</t>
  </si>
  <si>
    <t>底薪是</t>
  </si>
  <si>
    <t>课程顾问薪水共由六部分组成：</t>
  </si>
  <si>
    <t>提成计算方式：底薪+销售额提成+人数+均班人数+网销提成+团队奖</t>
  </si>
  <si>
    <t>以上的数据不是百分百精准，如由专业的财务人士审一下才可以，我只能把提成比的划分做出来，更多的是从销售方面考虑这样的方法能促进销售额</t>
    <phoneticPr fontId="6" type="noConversion"/>
  </si>
  <si>
    <t>试用期</t>
    <phoneticPr fontId="6" type="noConversion"/>
  </si>
  <si>
    <t xml:space="preserve">        人员1/2+主管1/2</t>
    <phoneticPr fontId="6" type="noConversion"/>
  </si>
  <si>
    <t>（有些误差，70000最低）</t>
    <phoneticPr fontId="6" type="noConversion"/>
  </si>
  <si>
    <t>6*400（2400）+6*300（1800）=4200</t>
    <phoneticPr fontId="6" type="noConversion"/>
  </si>
  <si>
    <t>10*400（4000）+10*300（3000）=7000</t>
    <phoneticPr fontId="6" type="noConversion"/>
  </si>
  <si>
    <t>15*400(6000)+15*300(4500)=10500</t>
    <phoneticPr fontId="6" type="noConversion"/>
  </si>
  <si>
    <t>20*400(8000)+20*300(6000)=14000</t>
    <phoneticPr fontId="6" type="noConversion"/>
  </si>
  <si>
    <t>25*400(10000)+25*300(7500)=17500</t>
    <phoneticPr fontId="6" type="noConversion"/>
  </si>
  <si>
    <t>30*400(12000)+30*300(9000)=21000</t>
    <phoneticPr fontId="6" type="noConversion"/>
  </si>
  <si>
    <t>以上招收的学员当中，转介绍人员不低于招生总人数的1/6，如果低于此标准，提成只发放90%</t>
    <phoneticPr fontId="6" type="noConversion"/>
  </si>
  <si>
    <t>lily</t>
    <phoneticPr fontId="6" type="noConversion"/>
  </si>
  <si>
    <t>薪水占总业绩额的        10.8%</t>
    <phoneticPr fontId="6" type="noConversion"/>
  </si>
  <si>
    <t>薪水占总业绩额（最低）的8.5%</t>
    <phoneticPr fontId="6" type="noConversion"/>
  </si>
  <si>
    <t>人数</t>
    <phoneticPr fontId="6" type="noConversion"/>
  </si>
  <si>
    <t>ç</t>
    <phoneticPr fontId="6" type="noConversion"/>
  </si>
  <si>
    <t>按总销售额</t>
    <phoneticPr fontId="6" type="noConversion"/>
  </si>
  <si>
    <t>按每月的bar</t>
    <phoneticPr fontId="6" type="noConversion"/>
  </si>
  <si>
    <t>30日</t>
    <phoneticPr fontId="6" type="noConversion"/>
  </si>
  <si>
    <t>20日</t>
    <phoneticPr fontId="6" type="noConversion"/>
  </si>
  <si>
    <t>10日</t>
    <phoneticPr fontId="6" type="noConversion"/>
  </si>
  <si>
    <t>每月</t>
    <phoneticPr fontId="6" type="noConversion"/>
  </si>
  <si>
    <t>按团队</t>
    <phoneticPr fontId="6" type="noConversion"/>
  </si>
  <si>
    <t>每人平均销售额</t>
    <phoneticPr fontId="6" type="noConversion"/>
  </si>
  <si>
    <t>总额</t>
    <phoneticPr fontId="6" type="noConversion"/>
  </si>
  <si>
    <t>提成比例</t>
    <phoneticPr fontId="6" type="noConversion"/>
  </si>
  <si>
    <t>超额部分</t>
    <phoneticPr fontId="6" type="noConversion"/>
  </si>
  <si>
    <t>总提成</t>
    <phoneticPr fontId="6" type="noConversion"/>
  </si>
  <si>
    <t>人员</t>
    <phoneticPr fontId="6" type="noConversion"/>
  </si>
  <si>
    <t>每班都招</t>
    <phoneticPr fontId="6" type="noConversion"/>
  </si>
  <si>
    <t>按网络</t>
    <phoneticPr fontId="6" type="noConversion"/>
  </si>
  <si>
    <t>按均班数</t>
    <phoneticPr fontId="6" type="noConversion"/>
  </si>
  <si>
    <t>原有绩效考核</t>
    <phoneticPr fontId="6" type="noConversion"/>
  </si>
  <si>
    <t>按均班数</t>
    <phoneticPr fontId="6" type="noConversion"/>
  </si>
  <si>
    <t>每班都招</t>
    <phoneticPr fontId="6" type="noConversion"/>
  </si>
  <si>
    <t>个人总销售额</t>
    <phoneticPr fontId="6" type="noConversion"/>
  </si>
  <si>
    <t>提成比例</t>
    <phoneticPr fontId="6" type="noConversion"/>
  </si>
  <si>
    <t>提成金额</t>
    <phoneticPr fontId="6" type="noConversion"/>
  </si>
  <si>
    <t>团队销售总额</t>
    <phoneticPr fontId="6" type="noConversion"/>
  </si>
  <si>
    <t>销售经理提成比例</t>
    <phoneticPr fontId="6" type="noConversion"/>
  </si>
  <si>
    <t>团队销售额</t>
    <phoneticPr fontId="6" type="noConversion"/>
  </si>
  <si>
    <t>团队原则：如果团队没有达标，个人达标也拿不到团队奖。</t>
    <phoneticPr fontId="6" type="noConversion"/>
  </si>
  <si>
    <t>销售经理奖</t>
    <phoneticPr fontId="6" type="noConversion"/>
  </si>
  <si>
    <t>按总销售额/面授</t>
    <phoneticPr fontId="6" type="noConversion"/>
  </si>
  <si>
    <t>薪水占销售额的10%到14%之间</t>
    <phoneticPr fontId="6" type="noConversion"/>
  </si>
  <si>
    <t>最大值算</t>
    <phoneticPr fontId="6" type="noConversion"/>
  </si>
  <si>
    <t>销售经理原则：个人达标及团队达标，销售经理可得团队中的个人销售提成，并获得销售经理奖，如销售经理个人没达标团队达标，销售经理奖减半。</t>
    <phoneticPr fontId="6" type="noConversion"/>
  </si>
  <si>
    <t>面授销售额</t>
    <phoneticPr fontId="6" type="noConversion"/>
  </si>
  <si>
    <t>个人原则：个人达标最低75000，如果没有达到75000的总额，那么面授及网络提成都没有！踩bar可按规定拿到，招的人数均班达到依然可拿对应该的奖金，团队达标也可按比例拿到团队中的个人提成。</t>
    <phoneticPr fontId="6" type="noConversion"/>
  </si>
  <si>
    <t>例如网络做了5.3万，但面授是1.9万，那总额没达7.5万，提成全无！如网络5万，面授2.5万，总额达7.5万，网络提成就按比例提成，面授提成没有。其它部分达到标准均还可得！</t>
    <phoneticPr fontId="6" type="noConversion"/>
  </si>
  <si>
    <t>以上绩效考核共由7部分组成：底薪+面授提成+网络提成+按Bar奖金+按均班奖金+团队提成+就业升班（+销售经理奖）</t>
    <phoneticPr fontId="6" type="noConversion"/>
  </si>
  <si>
    <t>面授课当中，就业班升到架构师班的销售额按0.02提，讲师与课程顾问一人一半。就业升班的销售额算入总销售额，影响底薪，但不算入每月面授销售额和BAR。讲师能拿到奖金必须是升班率达到40%以上。例如：面授总销售额58000，15000是就业升架构班，那15000*0.02=300,300/2=150，讲师与顾问一人150元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</si>
</sst>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16" x14ac:knownFonts="1">
    <font>
      <sz val="12"/>
      <color indexed="8"/>
      <name val="宋体"/>
      <family val="2"/>
      <charset val="134"/>
    </font>
    <font>
      <sz val="12"/>
      <color indexed="10"/>
      <name val="宋体"/>
      <family val="2"/>
      <charset val="134"/>
    </font>
    <font>
      <b/>
      <sz val="12"/>
      <color indexed="8"/>
      <name val="宋体"/>
      <family val="2"/>
      <charset val="134"/>
    </font>
    <font>
      <sz val="11"/>
      <color indexed="8"/>
      <name val="宋体"/>
      <charset val="134"/>
    </font>
    <font>
      <u/>
      <sz val="12"/>
      <color indexed="20"/>
      <name val="宋体"/>
      <family val="2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u/>
      <sz val="12"/>
      <color theme="10"/>
      <name val="宋体"/>
      <family val="2"/>
      <charset val="134"/>
    </font>
    <font>
      <sz val="12"/>
      <color rgb="FFFF0000"/>
      <name val="宋体"/>
      <charset val="134"/>
    </font>
    <font>
      <sz val="11"/>
      <color indexed="8"/>
      <name val="宋体"/>
      <charset val="134"/>
      <scheme val="major"/>
    </font>
    <font>
      <sz val="12"/>
      <color rgb="FF000000"/>
      <name val="宋体"/>
      <family val="3"/>
      <charset val="134"/>
    </font>
    <font>
      <sz val="11"/>
      <color theme="0" tint="-0.34998626667073579"/>
      <name val="宋体"/>
      <charset val="134"/>
    </font>
    <font>
      <sz val="12"/>
      <color theme="0" tint="-0.34998626667073579"/>
      <name val="宋体"/>
      <charset val="134"/>
    </font>
    <font>
      <sz val="12"/>
      <color theme="0" tint="-0.14999847407452621"/>
      <name val="宋体"/>
      <charset val="134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693FF"/>
        <bgColor indexed="64"/>
      </patternFill>
    </fill>
    <fill>
      <patternFill patternType="solid">
        <fgColor rgb="FFF8B4FB"/>
        <bgColor indexed="64"/>
      </patternFill>
    </fill>
    <fill>
      <patternFill patternType="solid">
        <fgColor rgb="FFFEF297"/>
        <bgColor indexed="64"/>
      </patternFill>
    </fill>
    <fill>
      <patternFill patternType="solid">
        <fgColor rgb="FFD2F1E4"/>
        <bgColor indexed="64"/>
      </patternFill>
    </fill>
    <fill>
      <patternFill patternType="solid">
        <fgColor rgb="FFA3D4E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CBB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DFF8D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7">
    <xf numFmtId="0" fontId="0" fillId="0" borderId="0">
      <alignment vertical="center"/>
    </xf>
    <xf numFmtId="0" fontId="5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04">
    <xf numFmtId="0" fontId="0" fillId="0" borderId="0" xfId="0" applyAlignment="1"/>
    <xf numFmtId="0" fontId="0" fillId="0" borderId="0" xfId="1" applyFont="1" applyAlignment="1">
      <alignment horizontal="center"/>
    </xf>
    <xf numFmtId="0" fontId="1" fillId="0" borderId="0" xfId="1" applyFont="1" applyAlignment="1"/>
    <xf numFmtId="0" fontId="0" fillId="2" borderId="0" xfId="1" applyFont="1" applyFill="1" applyAlignment="1"/>
    <xf numFmtId="0" fontId="0" fillId="0" borderId="0" xfId="1" applyFont="1" applyAlignment="1"/>
    <xf numFmtId="177" fontId="0" fillId="0" borderId="0" xfId="1" applyNumberFormat="1" applyFont="1" applyAlignment="1">
      <alignment horizontal="right"/>
    </xf>
    <xf numFmtId="0" fontId="0" fillId="0" borderId="0" xfId="1" applyFont="1" applyAlignment="1">
      <alignment horizontal="right"/>
    </xf>
    <xf numFmtId="0" fontId="0" fillId="0" borderId="0" xfId="1" applyFont="1" applyAlignment="1">
      <alignment horizontal="center"/>
    </xf>
    <xf numFmtId="0" fontId="3" fillId="4" borderId="1" xfId="1" applyFont="1" applyFill="1" applyBorder="1" applyAlignment="1"/>
    <xf numFmtId="0" fontId="3" fillId="3" borderId="1" xfId="1" applyFont="1" applyFill="1" applyBorder="1" applyAlignment="1">
      <alignment horizontal="center"/>
    </xf>
    <xf numFmtId="177" fontId="3" fillId="3" borderId="1" xfId="1" applyNumberFormat="1" applyFont="1" applyFill="1" applyBorder="1" applyAlignment="1">
      <alignment horizontal="center"/>
    </xf>
    <xf numFmtId="0" fontId="0" fillId="2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0" fontId="0" fillId="2" borderId="0" xfId="1" applyFont="1" applyFill="1" applyAlignment="1">
      <alignment horizontal="center"/>
    </xf>
    <xf numFmtId="177" fontId="0" fillId="0" borderId="0" xfId="1" applyNumberFormat="1" applyFont="1" applyAlignment="1">
      <alignment horizontal="right"/>
    </xf>
    <xf numFmtId="0" fontId="0" fillId="2" borderId="0" xfId="1" applyFont="1" applyFill="1" applyAlignment="1">
      <alignment vertical="center"/>
    </xf>
    <xf numFmtId="0" fontId="0" fillId="10" borderId="0" xfId="1" applyFont="1" applyFill="1" applyAlignment="1">
      <alignment vertical="center"/>
    </xf>
    <xf numFmtId="0" fontId="0" fillId="2" borderId="0" xfId="1" applyFont="1" applyFill="1" applyAlignment="1">
      <alignment horizontal="left" vertical="top"/>
    </xf>
    <xf numFmtId="177" fontId="0" fillId="2" borderId="0" xfId="1" applyNumberFormat="1" applyFont="1" applyFill="1" applyAlignment="1">
      <alignment horizontal="right" vertical="top"/>
    </xf>
    <xf numFmtId="0" fontId="0" fillId="2" borderId="0" xfId="1" applyFont="1" applyFill="1" applyAlignment="1">
      <alignment horizontal="left"/>
    </xf>
    <xf numFmtId="177" fontId="0" fillId="2" borderId="0" xfId="1" applyNumberFormat="1" applyFont="1" applyFill="1" applyAlignment="1">
      <alignment horizontal="right"/>
    </xf>
    <xf numFmtId="176" fontId="0" fillId="0" borderId="0" xfId="1" applyNumberFormat="1" applyFont="1" applyAlignment="1">
      <alignment horizontal="right"/>
    </xf>
    <xf numFmtId="0" fontId="0" fillId="0" borderId="1" xfId="1" applyFont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/>
    </xf>
    <xf numFmtId="0" fontId="0" fillId="2" borderId="0" xfId="1" applyFont="1" applyFill="1" applyAlignment="1">
      <alignment horizontal="right" vertical="top"/>
    </xf>
    <xf numFmtId="0" fontId="0" fillId="2" borderId="0" xfId="1" applyFont="1" applyFill="1" applyAlignment="1">
      <alignment horizontal="right"/>
    </xf>
    <xf numFmtId="0" fontId="0" fillId="2" borderId="0" xfId="1" applyFont="1" applyFill="1" applyAlignment="1"/>
    <xf numFmtId="0" fontId="0" fillId="0" borderId="1" xfId="1" applyFont="1" applyBorder="1" applyAlignment="1"/>
    <xf numFmtId="0" fontId="0" fillId="0" borderId="1" xfId="1" applyFont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Font="1" applyAlignment="1">
      <alignment horizontal="right"/>
    </xf>
    <xf numFmtId="0" fontId="0" fillId="10" borderId="0" xfId="1" applyFont="1" applyFill="1" applyAlignment="1">
      <alignment horizontal="center"/>
    </xf>
    <xf numFmtId="177" fontId="0" fillId="2" borderId="0" xfId="1" applyNumberFormat="1" applyFont="1" applyFill="1" applyAlignment="1">
      <alignment horizontal="right" vertical="center"/>
    </xf>
    <xf numFmtId="0" fontId="1" fillId="0" borderId="0" xfId="1" applyFont="1" applyAlignment="1">
      <alignment horizontal="center"/>
    </xf>
    <xf numFmtId="177" fontId="0" fillId="10" borderId="0" xfId="1" applyNumberFormat="1" applyFont="1" applyFill="1" applyAlignment="1"/>
    <xf numFmtId="177" fontId="0" fillId="0" borderId="0" xfId="1" applyNumberFormat="1" applyFont="1" applyAlignment="1"/>
    <xf numFmtId="0" fontId="0" fillId="2" borderId="1" xfId="1" applyNumberFormat="1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/>
    </xf>
    <xf numFmtId="177" fontId="3" fillId="11" borderId="1" xfId="1" applyNumberFormat="1" applyFont="1" applyFill="1" applyBorder="1" applyAlignment="1">
      <alignment horizontal="center"/>
    </xf>
    <xf numFmtId="0" fontId="0" fillId="11" borderId="1" xfId="1" applyFont="1" applyFill="1" applyBorder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177" fontId="1" fillId="0" borderId="0" xfId="1" applyNumberFormat="1" applyFont="1" applyAlignment="1">
      <alignment horizontal="center"/>
    </xf>
    <xf numFmtId="0" fontId="8" fillId="2" borderId="0" xfId="1" applyFont="1" applyFill="1" applyAlignment="1"/>
    <xf numFmtId="0" fontId="8" fillId="0" borderId="0" xfId="1" applyFont="1" applyAlignment="1"/>
    <xf numFmtId="176" fontId="8" fillId="0" borderId="0" xfId="1" applyNumberFormat="1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center"/>
    </xf>
    <xf numFmtId="177" fontId="8" fillId="0" borderId="0" xfId="1" applyNumberFormat="1" applyFont="1" applyAlignment="1">
      <alignment horizontal="right"/>
    </xf>
    <xf numFmtId="177" fontId="0" fillId="12" borderId="0" xfId="1" applyNumberFormat="1" applyFont="1" applyFill="1" applyAlignment="1">
      <alignment horizontal="center"/>
    </xf>
    <xf numFmtId="10" fontId="0" fillId="2" borderId="0" xfId="1" applyNumberFormat="1" applyFont="1" applyFill="1" applyAlignment="1"/>
    <xf numFmtId="10" fontId="0" fillId="0" borderId="0" xfId="1" applyNumberFormat="1" applyFont="1" applyAlignment="1"/>
    <xf numFmtId="0" fontId="0" fillId="0" borderId="1" xfId="0" applyBorder="1" applyAlignment="1"/>
    <xf numFmtId="0" fontId="3" fillId="13" borderId="1" xfId="1" applyFont="1" applyFill="1" applyBorder="1" applyAlignment="1">
      <alignment horizontal="center"/>
    </xf>
    <xf numFmtId="0" fontId="3" fillId="14" borderId="1" xfId="1" applyFont="1" applyFill="1" applyBorder="1" applyAlignment="1">
      <alignment horizontal="center"/>
    </xf>
    <xf numFmtId="0" fontId="11" fillId="14" borderId="1" xfId="1" applyFont="1" applyFill="1" applyBorder="1" applyAlignment="1">
      <alignment horizontal="center"/>
    </xf>
    <xf numFmtId="177" fontId="3" fillId="14" borderId="1" xfId="1" applyNumberFormat="1" applyFont="1" applyFill="1" applyBorder="1" applyAlignment="1">
      <alignment horizontal="center"/>
    </xf>
    <xf numFmtId="0" fontId="3" fillId="17" borderId="1" xfId="1" applyFont="1" applyFill="1" applyBorder="1" applyAlignment="1">
      <alignment horizontal="center"/>
    </xf>
    <xf numFmtId="0" fontId="11" fillId="17" borderId="1" xfId="1" applyFont="1" applyFill="1" applyBorder="1" applyAlignment="1">
      <alignment horizontal="center"/>
    </xf>
    <xf numFmtId="177" fontId="3" fillId="17" borderId="1" xfId="1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9" borderId="1" xfId="1" applyFont="1" applyFill="1" applyBorder="1" applyAlignment="1">
      <alignment horizontal="center"/>
    </xf>
    <xf numFmtId="0" fontId="0" fillId="20" borderId="1" xfId="0" applyFill="1" applyBorder="1" applyAlignment="1"/>
    <xf numFmtId="0" fontId="10" fillId="20" borderId="1" xfId="0" applyFont="1" applyFill="1" applyBorder="1" applyAlignment="1"/>
    <xf numFmtId="0" fontId="0" fillId="19" borderId="1" xfId="0" applyFill="1" applyBorder="1" applyAlignment="1"/>
    <xf numFmtId="0" fontId="9" fillId="20" borderId="1" xfId="1" applyFont="1" applyFill="1" applyBorder="1" applyAlignment="1">
      <alignment horizontal="center"/>
    </xf>
    <xf numFmtId="0" fontId="9" fillId="18" borderId="1" xfId="1" applyFont="1" applyFill="1" applyBorder="1" applyAlignment="1">
      <alignment horizontal="center"/>
    </xf>
    <xf numFmtId="0" fontId="3" fillId="14" borderId="1" xfId="1" applyFont="1" applyFill="1" applyBorder="1" applyAlignment="1">
      <alignment horizontal="center" vertical="center"/>
    </xf>
    <xf numFmtId="0" fontId="11" fillId="14" borderId="1" xfId="1" applyFont="1" applyFill="1" applyBorder="1" applyAlignment="1">
      <alignment horizontal="center" vertical="center"/>
    </xf>
    <xf numFmtId="177" fontId="3" fillId="1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2" borderId="0" xfId="0" applyFill="1" applyAlignment="1">
      <alignment vertical="center"/>
    </xf>
    <xf numFmtId="0" fontId="3" fillId="22" borderId="1" xfId="1" applyFont="1" applyFill="1" applyBorder="1" applyAlignment="1">
      <alignment horizontal="center" vertical="center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0" fontId="11" fillId="23" borderId="1" xfId="1" applyFont="1" applyFill="1" applyBorder="1" applyAlignment="1">
      <alignment horizontal="center" vertical="center"/>
    </xf>
    <xf numFmtId="177" fontId="3" fillId="23" borderId="1" xfId="1" applyNumberFormat="1" applyFont="1" applyFill="1" applyBorder="1" applyAlignment="1">
      <alignment horizontal="center" vertical="center"/>
    </xf>
    <xf numFmtId="0" fontId="9" fillId="24" borderId="1" xfId="1" applyFont="1" applyFill="1" applyBorder="1" applyAlignment="1">
      <alignment horizontal="center" vertical="center"/>
    </xf>
    <xf numFmtId="0" fontId="0" fillId="24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9" fillId="24" borderId="3" xfId="1" applyFont="1" applyFill="1" applyBorder="1" applyAlignment="1">
      <alignment horizontal="center" vertical="center"/>
    </xf>
    <xf numFmtId="0" fontId="0" fillId="24" borderId="3" xfId="0" applyFill="1" applyBorder="1" applyAlignment="1">
      <alignment vertical="center"/>
    </xf>
    <xf numFmtId="0" fontId="0" fillId="25" borderId="1" xfId="0" applyFill="1" applyBorder="1" applyAlignment="1">
      <alignment horizontal="center" vertical="center"/>
    </xf>
    <xf numFmtId="0" fontId="9" fillId="25" borderId="1" xfId="1" applyFont="1" applyFill="1" applyBorder="1" applyAlignment="1">
      <alignment horizontal="center" vertical="center"/>
    </xf>
    <xf numFmtId="0" fontId="0" fillId="21" borderId="1" xfId="0" applyFill="1" applyBorder="1" applyAlignment="1">
      <alignment vertical="center"/>
    </xf>
    <xf numFmtId="0" fontId="9" fillId="21" borderId="1" xfId="1" applyFont="1" applyFill="1" applyBorder="1" applyAlignment="1">
      <alignment horizontal="center" vertical="center"/>
    </xf>
    <xf numFmtId="0" fontId="9" fillId="21" borderId="1" xfId="1" applyFont="1" applyFill="1" applyBorder="1" applyAlignment="1">
      <alignment horizontal="center"/>
    </xf>
    <xf numFmtId="0" fontId="0" fillId="21" borderId="1" xfId="0" applyFill="1" applyBorder="1" applyAlignment="1"/>
    <xf numFmtId="0" fontId="9" fillId="26" borderId="1" xfId="1" applyFont="1" applyFill="1" applyBorder="1" applyAlignment="1">
      <alignment horizontal="center"/>
    </xf>
    <xf numFmtId="0" fontId="0" fillId="26" borderId="1" xfId="0" applyFill="1" applyBorder="1" applyAlignment="1"/>
    <xf numFmtId="177" fontId="0" fillId="0" borderId="0" xfId="0" applyNumberFormat="1" applyAlignment="1"/>
    <xf numFmtId="0" fontId="2" fillId="16" borderId="9" xfId="1" applyNumberFormat="1" applyFont="1" applyFill="1" applyBorder="1" applyAlignment="1">
      <alignment vertical="center"/>
    </xf>
    <xf numFmtId="0" fontId="2" fillId="16" borderId="0" xfId="1" applyNumberFormat="1" applyFont="1" applyFill="1" applyBorder="1" applyAlignment="1">
      <alignment vertical="center"/>
    </xf>
    <xf numFmtId="0" fontId="3" fillId="17" borderId="3" xfId="1" applyFont="1" applyFill="1" applyBorder="1" applyAlignment="1"/>
    <xf numFmtId="0" fontId="3" fillId="17" borderId="4" xfId="1" applyFont="1" applyFill="1" applyBorder="1" applyAlignment="1"/>
    <xf numFmtId="0" fontId="3" fillId="17" borderId="5" xfId="1" applyFont="1" applyFill="1" applyBorder="1" applyAlignment="1"/>
    <xf numFmtId="0" fontId="12" fillId="26" borderId="1" xfId="0" applyFont="1" applyFill="1" applyBorder="1" applyAlignment="1"/>
    <xf numFmtId="0" fontId="12" fillId="21" borderId="1" xfId="0" applyFont="1" applyFill="1" applyBorder="1" applyAlignment="1"/>
    <xf numFmtId="177" fontId="0" fillId="14" borderId="1" xfId="1" applyNumberFormat="1" applyFont="1" applyFill="1" applyBorder="1" applyAlignment="1">
      <alignment horizontal="center"/>
    </xf>
    <xf numFmtId="0" fontId="0" fillId="14" borderId="1" xfId="1" applyFont="1" applyFill="1" applyBorder="1" applyAlignment="1">
      <alignment horizontal="center" vertical="center"/>
    </xf>
    <xf numFmtId="177" fontId="0" fillId="14" borderId="1" xfId="1" applyNumberFormat="1" applyFont="1" applyFill="1" applyBorder="1" applyAlignment="1">
      <alignment horizontal="center" vertical="center"/>
    </xf>
    <xf numFmtId="0" fontId="3" fillId="19" borderId="1" xfId="1" applyFont="1" applyFill="1" applyBorder="1" applyAlignment="1">
      <alignment horizontal="center" vertical="center"/>
    </xf>
    <xf numFmtId="0" fontId="3" fillId="14" borderId="1" xfId="1" applyFont="1" applyFill="1" applyBorder="1" applyAlignment="1">
      <alignment horizontal="center" vertical="center"/>
    </xf>
    <xf numFmtId="0" fontId="0" fillId="19" borderId="1" xfId="1" applyNumberFormat="1" applyFont="1" applyFill="1" applyBorder="1" applyAlignment="1">
      <alignment horizontal="center" vertical="center"/>
    </xf>
    <xf numFmtId="0" fontId="12" fillId="14" borderId="1" xfId="1" applyFont="1" applyFill="1" applyBorder="1" applyAlignment="1">
      <alignment horizontal="center" vertical="center"/>
    </xf>
    <xf numFmtId="177" fontId="3" fillId="14" borderId="1" xfId="1" applyNumberFormat="1" applyFont="1" applyFill="1" applyBorder="1" applyAlignment="1">
      <alignment horizontal="center" vertical="center"/>
    </xf>
    <xf numFmtId="0" fontId="11" fillId="14" borderId="1" xfId="1" applyFont="1" applyFill="1" applyBorder="1" applyAlignment="1">
      <alignment horizontal="center" vertical="center"/>
    </xf>
    <xf numFmtId="0" fontId="0" fillId="14" borderId="1" xfId="1" applyFont="1" applyFill="1" applyBorder="1" applyAlignment="1">
      <alignment horizontal="center"/>
    </xf>
    <xf numFmtId="0" fontId="12" fillId="14" borderId="1" xfId="1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1" applyFont="1" applyFill="1" applyBorder="1" applyAlignment="1">
      <alignment horizontal="center" vertical="center"/>
    </xf>
    <xf numFmtId="177" fontId="0" fillId="17" borderId="1" xfId="1" applyNumberFormat="1" applyFont="1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4" borderId="1" xfId="1" applyNumberFormat="1" applyFont="1" applyFill="1" applyBorder="1" applyAlignment="1">
      <alignment horizontal="center"/>
    </xf>
    <xf numFmtId="0" fontId="12" fillId="17" borderId="6" xfId="1" applyFont="1" applyFill="1" applyBorder="1" applyAlignment="1">
      <alignment horizontal="center" vertical="center"/>
    </xf>
    <xf numFmtId="0" fontId="12" fillId="17" borderId="8" xfId="1" applyFont="1" applyFill="1" applyBorder="1" applyAlignment="1">
      <alignment horizontal="center" vertical="center"/>
    </xf>
    <xf numFmtId="0" fontId="12" fillId="17" borderId="6" xfId="0" applyFont="1" applyFill="1" applyBorder="1" applyAlignment="1">
      <alignment horizontal="center"/>
    </xf>
    <xf numFmtId="0" fontId="12" fillId="17" borderId="8" xfId="0" applyFont="1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3" fillId="17" borderId="1" xfId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0" fillId="18" borderId="1" xfId="0" applyFont="1" applyFill="1" applyBorder="1" applyAlignment="1">
      <alignment horizontal="center" vertical="center"/>
    </xf>
    <xf numFmtId="0" fontId="11" fillId="17" borderId="6" xfId="1" applyFont="1" applyFill="1" applyBorder="1" applyAlignment="1">
      <alignment horizontal="center" vertical="center"/>
    </xf>
    <xf numFmtId="0" fontId="11" fillId="17" borderId="8" xfId="1" applyFont="1" applyFill="1" applyBorder="1" applyAlignment="1">
      <alignment horizontal="center" vertical="center"/>
    </xf>
    <xf numFmtId="177" fontId="3" fillId="17" borderId="1" xfId="1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21" borderId="3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3" borderId="6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3" borderId="6" xfId="0" applyFont="1" applyFill="1" applyBorder="1" applyAlignment="1">
      <alignment horizontal="center" vertical="center"/>
    </xf>
    <xf numFmtId="0" fontId="13" fillId="23" borderId="8" xfId="0" applyFont="1" applyFill="1" applyBorder="1" applyAlignment="1">
      <alignment horizontal="center" vertical="center"/>
    </xf>
    <xf numFmtId="0" fontId="2" fillId="15" borderId="2" xfId="1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0" fontId="0" fillId="2" borderId="0" xfId="1" applyFont="1" applyFill="1" applyAlignment="1">
      <alignment horizontal="left"/>
    </xf>
    <xf numFmtId="177" fontId="0" fillId="2" borderId="0" xfId="1" applyNumberFormat="1" applyFont="1" applyFill="1" applyAlignment="1">
      <alignment horizontal="right"/>
    </xf>
    <xf numFmtId="0" fontId="0" fillId="2" borderId="0" xfId="1" applyFont="1" applyFill="1" applyAlignment="1">
      <alignment horizontal="right"/>
    </xf>
    <xf numFmtId="0" fontId="0" fillId="2" borderId="1" xfId="1" applyNumberFormat="1" applyFont="1" applyFill="1" applyBorder="1" applyAlignment="1">
      <alignment horizontal="center" vertical="center"/>
    </xf>
    <xf numFmtId="0" fontId="0" fillId="7" borderId="6" xfId="1" applyFont="1" applyFill="1" applyBorder="1" applyAlignment="1">
      <alignment horizontal="center"/>
    </xf>
    <xf numFmtId="0" fontId="0" fillId="7" borderId="7" xfId="1" applyFont="1" applyFill="1" applyBorder="1" applyAlignment="1">
      <alignment horizontal="center"/>
    </xf>
    <xf numFmtId="0" fontId="0" fillId="7" borderId="8" xfId="1" applyFont="1" applyFill="1" applyBorder="1" applyAlignment="1">
      <alignment horizontal="center"/>
    </xf>
    <xf numFmtId="0" fontId="0" fillId="6" borderId="1" xfId="1" applyFont="1" applyFill="1" applyBorder="1" applyAlignment="1">
      <alignment horizontal="center"/>
    </xf>
    <xf numFmtId="0" fontId="0" fillId="7" borderId="1" xfId="1" applyFont="1" applyFill="1" applyBorder="1" applyAlignment="1">
      <alignment horizontal="center"/>
    </xf>
    <xf numFmtId="0" fontId="0" fillId="8" borderId="1" xfId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right" vertical="center"/>
    </xf>
    <xf numFmtId="0" fontId="2" fillId="3" borderId="2" xfId="1" applyNumberFormat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177" fontId="3" fillId="4" borderId="1" xfId="1" applyNumberFormat="1" applyFont="1" applyFill="1" applyBorder="1" applyAlignment="1">
      <alignment horizontal="right"/>
    </xf>
    <xf numFmtId="0" fontId="3" fillId="4" borderId="1" xfId="1" applyFont="1" applyFill="1" applyBorder="1" applyAlignment="1">
      <alignment horizontal="right"/>
    </xf>
    <xf numFmtId="0" fontId="0" fillId="4" borderId="1" xfId="1" applyFont="1" applyFill="1" applyBorder="1" applyAlignment="1">
      <alignment horizontal="center"/>
    </xf>
    <xf numFmtId="0" fontId="3" fillId="2" borderId="1" xfId="1" applyFont="1" applyFill="1" applyBorder="1" applyAlignment="1"/>
    <xf numFmtId="0" fontId="3" fillId="0" borderId="1" xfId="1" applyFont="1" applyBorder="1" applyAlignment="1">
      <alignment horizontal="center"/>
    </xf>
    <xf numFmtId="0" fontId="0" fillId="12" borderId="0" xfId="1" applyFont="1" applyFill="1" applyAlignment="1">
      <alignment horizontal="center"/>
    </xf>
    <xf numFmtId="10" fontId="8" fillId="0" borderId="0" xfId="1" applyNumberFormat="1" applyFont="1" applyAlignment="1">
      <alignment horizontal="center" vertical="top"/>
    </xf>
    <xf numFmtId="0" fontId="0" fillId="9" borderId="1" xfId="1" applyNumberFormat="1" applyFont="1" applyFill="1" applyBorder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2" borderId="0" xfId="1" applyFont="1" applyFill="1" applyAlignment="1">
      <alignment horizontal="right" vertical="center"/>
    </xf>
    <xf numFmtId="0" fontId="0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0" fillId="2" borderId="0" xfId="1" applyFont="1" applyFill="1" applyAlignment="1">
      <alignment horizontal="left" vertical="top"/>
    </xf>
    <xf numFmtId="177" fontId="0" fillId="2" borderId="0" xfId="1" applyNumberFormat="1" applyFont="1" applyFill="1" applyAlignment="1">
      <alignment horizontal="right" vertical="top"/>
    </xf>
    <xf numFmtId="0" fontId="0" fillId="2" borderId="0" xfId="1" applyFont="1" applyFill="1" applyAlignment="1">
      <alignment horizontal="right" vertical="top"/>
    </xf>
  </cellXfs>
  <cellStyles count="97">
    <cellStyle name="超链接" xfId="3" builtinId="8" hidden="1"/>
    <cellStyle name="超链接" xfId="4" builtinId="8" hidden="1"/>
    <cellStyle name="超链接" xfId="5" builtinId="8" hidden="1"/>
    <cellStyle name="超链接" xfId="6" builtinId="8" hidden="1"/>
    <cellStyle name="超链接" xfId="7" builtinId="8" hidden="1"/>
    <cellStyle name="超链接" xfId="8" builtinId="8" hidden="1"/>
    <cellStyle name="超链接" xfId="9" builtinId="8" hidden="1"/>
    <cellStyle name="超链接" xfId="10" builtinId="8" hidden="1"/>
    <cellStyle name="超链接" xfId="11" builtinId="8" hidden="1"/>
    <cellStyle name="超链接" xfId="12" builtinId="8" hidden="1"/>
    <cellStyle name="超链接" xfId="13" builtinId="8" hidden="1"/>
    <cellStyle name="超链接" xfId="14" builtinId="8" hidden="1"/>
    <cellStyle name="超链接" xfId="15" builtinId="8" hidden="1"/>
    <cellStyle name="超链接" xfId="16" builtinId="8" hidden="1"/>
    <cellStyle name="超链接" xfId="17" builtinId="8" hidden="1"/>
    <cellStyle name="超链接" xfId="18" builtinId="8" hidden="1"/>
    <cellStyle name="超链接" xfId="19" builtinId="8" hidden="1"/>
    <cellStyle name="超链接" xfId="20" builtinId="8" hidden="1"/>
    <cellStyle name="超链接" xfId="21" builtinId="8" hidden="1"/>
    <cellStyle name="超链接" xfId="22" builtinId="8" hidden="1"/>
    <cellStyle name="超链接" xfId="23" builtinId="8" hidden="1"/>
    <cellStyle name="超链接" xfId="24" builtinId="8" hidden="1"/>
    <cellStyle name="超链接" xfId="25" builtinId="8" hidden="1"/>
    <cellStyle name="超链接" xfId="26" builtinId="8" hidden="1"/>
    <cellStyle name="超链接" xfId="27" builtinId="8" hidden="1"/>
    <cellStyle name="超链接" xfId="28" builtinId="8" hidden="1"/>
    <cellStyle name="超链接" xfId="29" builtinId="8" hidden="1"/>
    <cellStyle name="超链接" xfId="30" builtinId="8" hidden="1"/>
    <cellStyle name="超链接" xfId="31" builtinId="8" hidden="1"/>
    <cellStyle name="超链接" xfId="32" builtinId="8" hidden="1"/>
    <cellStyle name="超链接" xfId="33" builtinId="8" hidden="1"/>
    <cellStyle name="超链接" xfId="34" builtinId="8" hidden="1"/>
    <cellStyle name="超链接" xfId="35" builtinId="8" hidden="1"/>
    <cellStyle name="超链接" xfId="36" builtinId="8" hidden="1"/>
    <cellStyle name="超链接" xfId="37" builtinId="8" hidden="1"/>
    <cellStyle name="超链接" xfId="38" builtinId="8" hidden="1"/>
    <cellStyle name="超链接" xfId="39" builtinId="8" hidden="1"/>
    <cellStyle name="超链接" xfId="40" builtinId="8" hidden="1"/>
    <cellStyle name="超链接" xfId="41" builtinId="8" hidden="1"/>
    <cellStyle name="超链接" xfId="42" builtinId="8" hidden="1"/>
    <cellStyle name="超链接" xfId="43" builtinId="8" hidden="1"/>
    <cellStyle name="超链接" xfId="44" builtinId="8" hidden="1"/>
    <cellStyle name="超链接" xfId="45" builtinId="8" hidden="1"/>
    <cellStyle name="超链接" xfId="46" builtinId="8" hidden="1"/>
    <cellStyle name="超链接" xfId="47" builtinId="8" hidden="1"/>
    <cellStyle name="超链接" xfId="48" builtinId="8" hidden="1"/>
    <cellStyle name="超链接" xfId="49" builtinId="8" hidden="1"/>
    <cellStyle name="超链接" xfId="50" builtinId="8" hidden="1"/>
    <cellStyle name="超链接" xfId="51" builtinId="8" hidden="1"/>
    <cellStyle name="超链接" xfId="52" builtinId="8" hidden="1"/>
    <cellStyle name="超链接" xfId="53" builtinId="8" hidden="1"/>
    <cellStyle name="超链接" xfId="54" builtinId="8" hidden="1"/>
    <cellStyle name="超链接" xfId="55" builtinId="8" hidden="1"/>
    <cellStyle name="超链接" xfId="56" builtinId="8" hidden="1"/>
    <cellStyle name="超链接" xfId="57" builtinId="8" hidden="1"/>
    <cellStyle name="超链接" xfId="58" builtinId="8" hidden="1"/>
    <cellStyle name="超链接" xfId="59" builtinId="8" hidden="1"/>
    <cellStyle name="超链接" xfId="60" builtinId="8" hidden="1"/>
    <cellStyle name="超链接" xfId="61" builtinId="8" hidden="1"/>
    <cellStyle name="超链接" xfId="62" builtinId="8" hidden="1"/>
    <cellStyle name="超链接" xfId="63" builtinId="8" hidden="1"/>
    <cellStyle name="超链接" xfId="64" builtinId="8" hidden="1"/>
    <cellStyle name="超链接" xfId="65" builtinId="8" hidden="1"/>
    <cellStyle name="超链接" xfId="66" builtinId="8" hidden="1"/>
    <cellStyle name="超链接" xfId="67" builtinId="8" hidden="1"/>
    <cellStyle name="超链接" xfId="68" builtinId="8" hidden="1"/>
    <cellStyle name="超链接" xfId="69" builtinId="8" hidden="1"/>
    <cellStyle name="超链接" xfId="70" builtinId="8" hidden="1"/>
    <cellStyle name="超链接" xfId="71" builtinId="8" hidden="1"/>
    <cellStyle name="超链接" xfId="72" builtinId="8" hidden="1"/>
    <cellStyle name="超链接" xfId="73" builtinId="8" hidden="1"/>
    <cellStyle name="超链接" xfId="74" builtinId="8" hidden="1"/>
    <cellStyle name="超链接" xfId="75" builtinId="8" hidden="1"/>
    <cellStyle name="超链接" xfId="76" builtinId="8" hidden="1"/>
    <cellStyle name="超链接" xfId="77" builtinId="8" hidden="1"/>
    <cellStyle name="超链接" xfId="78" builtinId="8" hidden="1"/>
    <cellStyle name="超链接" xfId="79" builtinId="8" hidden="1"/>
    <cellStyle name="超链接" xfId="80" builtinId="8" hidden="1"/>
    <cellStyle name="超链接" xfId="81" builtinId="8" hidden="1"/>
    <cellStyle name="超链接" xfId="82" builtinId="8" hidden="1"/>
    <cellStyle name="超链接" xfId="83" builtinId="8" hidden="1"/>
    <cellStyle name="超链接" xfId="84" builtinId="8" hidden="1"/>
    <cellStyle name="超链接" xfId="85" builtinId="8" hidden="1"/>
    <cellStyle name="超链接" xfId="86" builtinId="8" hidden="1"/>
    <cellStyle name="超链接" xfId="87" builtinId="8" hidden="1"/>
    <cellStyle name="超链接" xfId="88" builtinId="8" hidden="1"/>
    <cellStyle name="超链接" xfId="89" builtinId="8" hidden="1"/>
    <cellStyle name="超链接" xfId="90" builtinId="8" hidden="1"/>
    <cellStyle name="超链接" xfId="91" builtinId="8" hidden="1"/>
    <cellStyle name="超链接" xfId="92" builtinId="8" hidden="1"/>
    <cellStyle name="超链接" xfId="93" builtinId="8" hidden="1"/>
    <cellStyle name="超链接" xfId="94" builtinId="8" hidden="1"/>
    <cellStyle name="超链接" xfId="95" builtinId="8" hidden="1"/>
    <cellStyle name="超链接" xfId="96" builtinId="8" hidden="1"/>
    <cellStyle name="访问过的超链接" xfId="2"/>
    <cellStyle name="普通" xfId="0" builtinId="0"/>
    <cellStyle name="普通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4"/>
  <sheetViews>
    <sheetView tabSelected="1" topLeftCell="A6" zoomScale="125" zoomScaleNormal="125" zoomScalePageLayoutView="125" workbookViewId="0">
      <selection activeCell="R26" sqref="R26"/>
    </sheetView>
  </sheetViews>
  <sheetFormatPr baseColWidth="10" defaultColWidth="9" defaultRowHeight="15" x14ac:dyDescent="0"/>
  <cols>
    <col min="1" max="1" width="6.5" customWidth="1"/>
    <col min="2" max="2" width="5.5" customWidth="1"/>
    <col min="3" max="3" width="7.5" customWidth="1"/>
    <col min="4" max="4" width="1" customWidth="1"/>
    <col min="5" max="5" width="10.33203125" customWidth="1"/>
    <col min="6" max="6" width="7.5" customWidth="1"/>
    <col min="7" max="7" width="7.33203125" customWidth="1"/>
    <col min="8" max="8" width="6.6640625" customWidth="1"/>
    <col min="9" max="9" width="1.1640625" customWidth="1"/>
    <col min="10" max="10" width="8.33203125" customWidth="1"/>
    <col min="11" max="11" width="7.1640625" customWidth="1"/>
    <col min="12" max="12" width="9.83203125" customWidth="1"/>
    <col min="13" max="14" width="7.5" customWidth="1"/>
    <col min="15" max="15" width="7.6640625" customWidth="1"/>
    <col min="16" max="16" width="7" customWidth="1"/>
    <col min="17" max="17" width="8.83203125" customWidth="1"/>
    <col min="18" max="18" width="5.5" customWidth="1"/>
    <col min="19" max="19" width="13.1640625" customWidth="1"/>
    <col min="20" max="20" width="8" customWidth="1"/>
    <col min="21" max="21" width="12.5" customWidth="1"/>
    <col min="22" max="22" width="12.6640625" customWidth="1"/>
    <col min="25" max="25" width="10" customWidth="1"/>
    <col min="26" max="26" width="16.33203125" customWidth="1"/>
  </cols>
  <sheetData>
    <row r="1" spans="1:37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</row>
    <row r="2" spans="1:37">
      <c r="A2" s="66"/>
      <c r="B2" s="142" t="s">
        <v>64</v>
      </c>
      <c r="C2" s="142"/>
      <c r="D2" s="142"/>
      <c r="E2" s="142"/>
      <c r="F2" s="142"/>
      <c r="G2" s="142"/>
      <c r="H2" s="98" t="s">
        <v>51</v>
      </c>
      <c r="I2" s="99"/>
      <c r="J2" s="99"/>
      <c r="K2" s="99"/>
      <c r="L2" s="100"/>
      <c r="M2" s="114" t="s">
        <v>38</v>
      </c>
      <c r="N2" s="114"/>
      <c r="O2" s="114"/>
      <c r="P2" s="114"/>
      <c r="Q2" s="62" t="s">
        <v>52</v>
      </c>
      <c r="R2" s="127" t="s">
        <v>43</v>
      </c>
      <c r="S2" s="128"/>
      <c r="T2" s="128"/>
      <c r="U2" s="128"/>
      <c r="V2" s="128"/>
      <c r="W2" s="128"/>
      <c r="X2" s="128"/>
      <c r="Y2" s="134" t="s">
        <v>63</v>
      </c>
      <c r="Z2" s="134"/>
      <c r="AA2" s="134"/>
    </row>
    <row r="3" spans="1:37">
      <c r="A3" s="63" t="s">
        <v>6</v>
      </c>
      <c r="B3" s="56" t="s">
        <v>7</v>
      </c>
      <c r="C3" s="56" t="s">
        <v>9</v>
      </c>
      <c r="D3" s="57" t="s">
        <v>35</v>
      </c>
      <c r="E3" s="56" t="s">
        <v>68</v>
      </c>
      <c r="F3" s="56" t="s">
        <v>10</v>
      </c>
      <c r="G3" s="58" t="s">
        <v>11</v>
      </c>
      <c r="H3" s="59" t="s">
        <v>7</v>
      </c>
      <c r="I3" s="60" t="s">
        <v>35</v>
      </c>
      <c r="J3" s="59" t="s">
        <v>8</v>
      </c>
      <c r="K3" s="59" t="s">
        <v>10</v>
      </c>
      <c r="L3" s="61" t="s">
        <v>11</v>
      </c>
      <c r="M3" s="67" t="s">
        <v>41</v>
      </c>
      <c r="N3" s="67" t="s">
        <v>40</v>
      </c>
      <c r="O3" s="64" t="s">
        <v>39</v>
      </c>
      <c r="P3" s="67" t="s">
        <v>42</v>
      </c>
      <c r="Q3" s="68" t="s">
        <v>50</v>
      </c>
      <c r="R3" s="91" t="s">
        <v>49</v>
      </c>
      <c r="S3" s="91" t="s">
        <v>44</v>
      </c>
      <c r="T3" s="91" t="s">
        <v>45</v>
      </c>
      <c r="U3" s="91" t="s">
        <v>59</v>
      </c>
      <c r="V3" s="91" t="s">
        <v>56</v>
      </c>
      <c r="W3" s="91" t="s">
        <v>57</v>
      </c>
      <c r="X3" s="91" t="s">
        <v>58</v>
      </c>
      <c r="Y3" s="93" t="s">
        <v>61</v>
      </c>
      <c r="Z3" s="93" t="s">
        <v>60</v>
      </c>
      <c r="AA3" s="93" t="s">
        <v>58</v>
      </c>
    </row>
    <row r="4" spans="1:37">
      <c r="A4" s="106" t="s">
        <v>22</v>
      </c>
      <c r="B4" s="107">
        <v>8899</v>
      </c>
      <c r="C4" s="107">
        <v>37000</v>
      </c>
      <c r="D4" s="111">
        <v>3</v>
      </c>
      <c r="E4" s="107">
        <v>27000</v>
      </c>
      <c r="F4" s="107">
        <v>0.02</v>
      </c>
      <c r="G4" s="110">
        <f>E4*F4</f>
        <v>540</v>
      </c>
      <c r="H4" s="129">
        <v>3185</v>
      </c>
      <c r="I4" s="139">
        <v>3</v>
      </c>
      <c r="J4" s="129">
        <v>9600</v>
      </c>
      <c r="K4" s="129">
        <v>7.0000000000000007E-2</v>
      </c>
      <c r="L4" s="141">
        <f>J4*K4</f>
        <v>672.00000000000011</v>
      </c>
      <c r="M4" s="64">
        <v>10000</v>
      </c>
      <c r="N4" s="64">
        <v>10000</v>
      </c>
      <c r="O4" s="64">
        <v>20000</v>
      </c>
      <c r="P4" s="64">
        <f t="shared" ref="P4:P17" si="0">M4+N4+O4</f>
        <v>40000</v>
      </c>
      <c r="Q4" s="131">
        <v>300</v>
      </c>
      <c r="R4" s="92">
        <v>3</v>
      </c>
      <c r="S4" s="92">
        <v>75000</v>
      </c>
      <c r="T4" s="92">
        <f>S4*R4</f>
        <v>225000</v>
      </c>
      <c r="U4" s="92">
        <v>260000</v>
      </c>
      <c r="V4" s="92">
        <v>75000</v>
      </c>
      <c r="W4" s="92">
        <v>5.0000000000000001E-3</v>
      </c>
      <c r="X4" s="92">
        <f>V4*W4</f>
        <v>375</v>
      </c>
      <c r="Y4" s="94">
        <v>260000</v>
      </c>
      <c r="Z4" s="94">
        <v>5.0000000000000001E-3</v>
      </c>
      <c r="AA4" s="94">
        <f>Y4*Z4</f>
        <v>1300</v>
      </c>
    </row>
    <row r="5" spans="1:37" ht="14" customHeight="1">
      <c r="A5" s="106"/>
      <c r="B5" s="107"/>
      <c r="C5" s="107"/>
      <c r="D5" s="111"/>
      <c r="E5" s="107"/>
      <c r="F5" s="107"/>
      <c r="G5" s="110"/>
      <c r="H5" s="129"/>
      <c r="I5" s="140"/>
      <c r="J5" s="129"/>
      <c r="K5" s="129"/>
      <c r="L5" s="141"/>
      <c r="M5" s="64">
        <v>100</v>
      </c>
      <c r="N5" s="64">
        <v>200</v>
      </c>
      <c r="O5" s="64">
        <v>300</v>
      </c>
      <c r="P5" s="64">
        <f t="shared" si="0"/>
        <v>600</v>
      </c>
      <c r="Q5" s="132"/>
      <c r="R5" s="92"/>
      <c r="S5" s="92"/>
      <c r="T5" s="92">
        <v>260000</v>
      </c>
      <c r="U5" s="102">
        <v>340000</v>
      </c>
      <c r="V5" s="92">
        <v>90000</v>
      </c>
      <c r="W5" s="92">
        <v>8.0000000000000002E-3</v>
      </c>
      <c r="X5" s="92">
        <f>V5*W5</f>
        <v>720</v>
      </c>
      <c r="Y5" s="101">
        <v>340000</v>
      </c>
      <c r="Z5" s="94"/>
      <c r="AA5" s="94"/>
      <c r="AB5">
        <v>75000</v>
      </c>
    </row>
    <row r="6" spans="1:37">
      <c r="A6" s="108">
        <v>2500</v>
      </c>
      <c r="B6" s="104">
        <v>8899</v>
      </c>
      <c r="C6" s="104">
        <v>75000</v>
      </c>
      <c r="D6" s="109">
        <v>7</v>
      </c>
      <c r="E6" s="104">
        <v>58000</v>
      </c>
      <c r="F6" s="104">
        <v>0.02</v>
      </c>
      <c r="G6" s="105">
        <f>E6*F6</f>
        <v>1160</v>
      </c>
      <c r="H6" s="116">
        <v>3185</v>
      </c>
      <c r="I6" s="123">
        <v>6</v>
      </c>
      <c r="J6" s="116">
        <v>17000</v>
      </c>
      <c r="K6" s="116">
        <v>7.0000000000000007E-2</v>
      </c>
      <c r="L6" s="117">
        <f>J6*K6</f>
        <v>1190</v>
      </c>
      <c r="M6" s="64">
        <v>30000</v>
      </c>
      <c r="N6" s="64">
        <v>20000</v>
      </c>
      <c r="O6" s="64">
        <v>30000</v>
      </c>
      <c r="P6" s="64">
        <f t="shared" si="0"/>
        <v>80000</v>
      </c>
      <c r="Q6" s="132"/>
      <c r="R6" s="92"/>
      <c r="S6" s="92"/>
      <c r="T6" s="92">
        <v>300000</v>
      </c>
      <c r="U6" s="92"/>
      <c r="V6" s="92">
        <v>110000</v>
      </c>
      <c r="W6" s="92">
        <v>0.01</v>
      </c>
      <c r="X6" s="92">
        <f>V6*W6</f>
        <v>1100</v>
      </c>
      <c r="Y6" s="94"/>
      <c r="Z6" s="94"/>
      <c r="AA6" s="94"/>
      <c r="AB6" s="95">
        <f>A6+G6+L6+P7+Q4+X4</f>
        <v>6725</v>
      </c>
      <c r="AD6" s="95"/>
    </row>
    <row r="7" spans="1:37">
      <c r="A7" s="108"/>
      <c r="B7" s="104"/>
      <c r="C7" s="104"/>
      <c r="D7" s="109"/>
      <c r="E7" s="104"/>
      <c r="F7" s="104"/>
      <c r="G7" s="105"/>
      <c r="H7" s="116"/>
      <c r="I7" s="124"/>
      <c r="J7" s="116"/>
      <c r="K7" s="116"/>
      <c r="L7" s="117"/>
      <c r="M7" s="64">
        <v>300</v>
      </c>
      <c r="N7" s="64">
        <v>400</v>
      </c>
      <c r="O7" s="64">
        <v>500</v>
      </c>
      <c r="P7" s="64">
        <f t="shared" si="0"/>
        <v>1200</v>
      </c>
      <c r="Q7" s="132"/>
      <c r="R7" s="92"/>
      <c r="S7" s="92"/>
      <c r="T7" s="92"/>
      <c r="U7" s="92"/>
      <c r="V7" s="92"/>
      <c r="W7" s="92"/>
      <c r="X7" s="92">
        <f>SUM(X4:X6)</f>
        <v>2195</v>
      </c>
      <c r="Y7" s="94"/>
      <c r="Z7" s="94"/>
      <c r="AA7" s="94"/>
      <c r="AB7">
        <f>AB6/AB5</f>
        <v>8.9666666666666672E-2</v>
      </c>
    </row>
    <row r="8" spans="1:37">
      <c r="A8" s="108">
        <v>3000</v>
      </c>
      <c r="B8" s="112">
        <v>8899</v>
      </c>
      <c r="C8" s="104">
        <v>120000</v>
      </c>
      <c r="D8" s="113">
        <v>12</v>
      </c>
      <c r="E8" s="112">
        <v>106000</v>
      </c>
      <c r="F8" s="112">
        <v>0.03</v>
      </c>
      <c r="G8" s="103">
        <f>E8*F8</f>
        <v>3180</v>
      </c>
      <c r="H8" s="116">
        <v>3185</v>
      </c>
      <c r="I8" s="125">
        <v>15</v>
      </c>
      <c r="J8" s="115">
        <v>47000</v>
      </c>
      <c r="K8" s="115">
        <v>0.08</v>
      </c>
      <c r="L8" s="115">
        <f>J8*K8</f>
        <v>3760</v>
      </c>
      <c r="M8" s="64">
        <v>40000</v>
      </c>
      <c r="N8" s="64">
        <v>40000</v>
      </c>
      <c r="O8" s="64">
        <v>50000</v>
      </c>
      <c r="P8" s="64">
        <f t="shared" si="0"/>
        <v>130000</v>
      </c>
      <c r="Q8" s="132"/>
      <c r="R8" s="92"/>
      <c r="S8" s="92"/>
      <c r="T8" s="92"/>
      <c r="U8" s="92">
        <v>300000</v>
      </c>
      <c r="V8" s="92">
        <v>75000</v>
      </c>
      <c r="W8" s="92">
        <v>5.0000000000000001E-3</v>
      </c>
      <c r="X8" s="92">
        <f>V8*W8</f>
        <v>375</v>
      </c>
      <c r="Y8" s="94">
        <v>300000</v>
      </c>
      <c r="Z8" s="94">
        <v>0.01</v>
      </c>
      <c r="AA8" s="94">
        <f>Y8*Z8</f>
        <v>3000</v>
      </c>
      <c r="AB8" s="95">
        <f>A6+G6+L6+P7+Q4+X4</f>
        <v>6725</v>
      </c>
      <c r="AF8" t="s">
        <v>66</v>
      </c>
      <c r="AG8" t="s">
        <v>65</v>
      </c>
    </row>
    <row r="9" spans="1:37">
      <c r="A9" s="108"/>
      <c r="B9" s="112"/>
      <c r="C9" s="104"/>
      <c r="D9" s="113"/>
      <c r="E9" s="112"/>
      <c r="F9" s="112"/>
      <c r="G9" s="103"/>
      <c r="H9" s="116"/>
      <c r="I9" s="126"/>
      <c r="J9" s="115"/>
      <c r="K9" s="115"/>
      <c r="L9" s="115"/>
      <c r="M9" s="64">
        <v>300</v>
      </c>
      <c r="N9" s="64">
        <v>400</v>
      </c>
      <c r="O9" s="64">
        <v>500</v>
      </c>
      <c r="P9" s="64">
        <f t="shared" si="0"/>
        <v>1200</v>
      </c>
      <c r="Q9" s="133"/>
      <c r="R9" s="92"/>
      <c r="S9" s="92"/>
      <c r="T9" s="92"/>
      <c r="U9" s="102">
        <v>380000</v>
      </c>
      <c r="V9" s="92">
        <v>90000</v>
      </c>
      <c r="W9" s="92">
        <v>0.01</v>
      </c>
      <c r="X9" s="92">
        <f>V9*W9</f>
        <v>900</v>
      </c>
      <c r="Y9" s="101">
        <v>380000</v>
      </c>
      <c r="Z9" s="94"/>
      <c r="AA9" s="94"/>
    </row>
    <row r="10" spans="1:37">
      <c r="A10" s="108">
        <v>4000</v>
      </c>
      <c r="B10" s="112">
        <v>8899</v>
      </c>
      <c r="C10" s="112">
        <v>160000</v>
      </c>
      <c r="D10" s="113">
        <v>17</v>
      </c>
      <c r="E10" s="112">
        <v>151000</v>
      </c>
      <c r="F10" s="112">
        <v>0.04</v>
      </c>
      <c r="G10" s="103">
        <f>E10*F10</f>
        <v>6040</v>
      </c>
      <c r="H10" s="116">
        <v>3185</v>
      </c>
      <c r="I10" s="125">
        <v>20</v>
      </c>
      <c r="J10" s="118">
        <v>79000</v>
      </c>
      <c r="K10" s="118">
        <v>0.09</v>
      </c>
      <c r="L10" s="118">
        <f>J10*K10</f>
        <v>7110</v>
      </c>
      <c r="M10" s="64">
        <v>50000</v>
      </c>
      <c r="N10" s="64">
        <v>60000</v>
      </c>
      <c r="O10" s="64">
        <v>60000</v>
      </c>
      <c r="P10" s="64">
        <f t="shared" si="0"/>
        <v>170000</v>
      </c>
      <c r="Q10" s="130">
        <v>400</v>
      </c>
      <c r="R10" s="92"/>
      <c r="S10" s="92"/>
      <c r="T10" s="92"/>
      <c r="U10" s="92"/>
      <c r="V10" s="92">
        <v>120000</v>
      </c>
      <c r="W10" s="92">
        <v>0.02</v>
      </c>
      <c r="X10" s="92">
        <f>V10*W10</f>
        <v>2400</v>
      </c>
      <c r="Y10" s="94"/>
      <c r="Z10" s="94"/>
      <c r="AA10" s="94"/>
    </row>
    <row r="11" spans="1:37">
      <c r="A11" s="108"/>
      <c r="B11" s="112"/>
      <c r="C11" s="112"/>
      <c r="D11" s="113"/>
      <c r="E11" s="112"/>
      <c r="F11" s="112"/>
      <c r="G11" s="103"/>
      <c r="H11" s="116"/>
      <c r="I11" s="126"/>
      <c r="J11" s="119"/>
      <c r="K11" s="119"/>
      <c r="L11" s="119"/>
      <c r="M11" s="64">
        <v>300</v>
      </c>
      <c r="N11" s="64">
        <v>400</v>
      </c>
      <c r="O11" s="64">
        <v>500</v>
      </c>
      <c r="P11" s="64">
        <f t="shared" si="0"/>
        <v>1200</v>
      </c>
      <c r="Q11" s="130"/>
      <c r="R11" s="92"/>
      <c r="S11" s="92"/>
      <c r="T11" s="92"/>
      <c r="U11" s="92"/>
      <c r="V11" s="92"/>
      <c r="W11" s="92"/>
      <c r="X11" s="92">
        <f>SUM(X8:X10)</f>
        <v>3675</v>
      </c>
      <c r="Y11" s="94"/>
      <c r="Z11" s="94"/>
      <c r="AA11" s="94"/>
      <c r="AI11">
        <f>AB7+AG13</f>
        <v>0.21129166666666666</v>
      </c>
      <c r="AJ11">
        <v>2</v>
      </c>
      <c r="AK11">
        <f>AI11/AJ11</f>
        <v>0.10564583333333333</v>
      </c>
    </row>
    <row r="12" spans="1:37" ht="13" customHeight="1">
      <c r="A12" s="108">
        <v>5000</v>
      </c>
      <c r="B12" s="112">
        <v>8899</v>
      </c>
      <c r="C12" s="112">
        <v>200000</v>
      </c>
      <c r="D12" s="113">
        <v>22</v>
      </c>
      <c r="E12" s="112">
        <v>195000</v>
      </c>
      <c r="F12" s="112">
        <v>0.05</v>
      </c>
      <c r="G12" s="103">
        <f>E12*F12</f>
        <v>9750</v>
      </c>
      <c r="H12" s="116">
        <v>3185</v>
      </c>
      <c r="I12" s="125">
        <v>25</v>
      </c>
      <c r="J12" s="119"/>
      <c r="K12" s="119"/>
      <c r="L12" s="119"/>
      <c r="M12" s="64">
        <v>60000</v>
      </c>
      <c r="N12" s="64">
        <v>70000</v>
      </c>
      <c r="O12" s="64">
        <v>80000</v>
      </c>
      <c r="P12" s="64">
        <f t="shared" si="0"/>
        <v>210000</v>
      </c>
      <c r="Q12" s="130"/>
      <c r="R12" s="92">
        <v>4</v>
      </c>
      <c r="S12" s="92">
        <v>75000</v>
      </c>
      <c r="T12" s="92">
        <f>R12*S12</f>
        <v>300000</v>
      </c>
      <c r="U12" s="92"/>
      <c r="V12" s="92"/>
      <c r="W12" s="92"/>
      <c r="X12" s="92"/>
      <c r="Y12" s="94"/>
      <c r="Z12" s="94"/>
      <c r="AA12" s="94"/>
      <c r="AB12" s="95"/>
    </row>
    <row r="13" spans="1:37">
      <c r="A13" s="108"/>
      <c r="B13" s="112"/>
      <c r="C13" s="112"/>
      <c r="D13" s="113"/>
      <c r="E13" s="112"/>
      <c r="F13" s="112"/>
      <c r="G13" s="103"/>
      <c r="H13" s="116"/>
      <c r="I13" s="126"/>
      <c r="J13" s="120"/>
      <c r="K13" s="120"/>
      <c r="L13" s="120"/>
      <c r="M13" s="65">
        <v>400</v>
      </c>
      <c r="N13" s="65">
        <v>500</v>
      </c>
      <c r="O13" s="65">
        <v>600</v>
      </c>
      <c r="P13" s="65">
        <f t="shared" si="0"/>
        <v>1500</v>
      </c>
      <c r="Q13" s="130"/>
      <c r="R13" s="92"/>
      <c r="S13" s="92"/>
      <c r="T13" s="92">
        <v>340000</v>
      </c>
      <c r="U13" s="92"/>
      <c r="V13" s="92"/>
      <c r="W13" s="92"/>
      <c r="X13" s="92"/>
      <c r="Y13" s="94"/>
      <c r="Z13" s="94"/>
      <c r="AA13" s="94"/>
      <c r="AC13">
        <v>400000</v>
      </c>
      <c r="AD13">
        <v>0.02</v>
      </c>
      <c r="AE13">
        <f>AC13*AD13</f>
        <v>8000</v>
      </c>
      <c r="AF13" s="95">
        <f>A16+G16+L14+P17+Q16+AE13</f>
        <v>48650</v>
      </c>
      <c r="AG13">
        <f>AF13/AC13</f>
        <v>0.121625</v>
      </c>
    </row>
    <row r="14" spans="1:37">
      <c r="A14" s="108">
        <v>6000</v>
      </c>
      <c r="B14" s="112">
        <v>8899</v>
      </c>
      <c r="C14" s="112">
        <v>250000</v>
      </c>
      <c r="D14" s="113">
        <v>28</v>
      </c>
      <c r="E14" s="112">
        <v>250000</v>
      </c>
      <c r="F14" s="112">
        <v>0.06</v>
      </c>
      <c r="G14" s="103">
        <f>E14*F14</f>
        <v>15000</v>
      </c>
      <c r="H14" s="116">
        <v>3185</v>
      </c>
      <c r="I14" s="125">
        <v>30</v>
      </c>
      <c r="J14" s="118">
        <v>105000</v>
      </c>
      <c r="K14" s="118">
        <v>0.1</v>
      </c>
      <c r="L14" s="118">
        <f>+J14*K14</f>
        <v>10500</v>
      </c>
      <c r="M14" s="64">
        <v>80000</v>
      </c>
      <c r="N14" s="64">
        <v>90000</v>
      </c>
      <c r="O14" s="64">
        <v>90000</v>
      </c>
      <c r="P14" s="64">
        <f t="shared" si="0"/>
        <v>260000</v>
      </c>
      <c r="Q14" s="130">
        <v>600</v>
      </c>
      <c r="R14" s="92"/>
      <c r="S14" s="92"/>
      <c r="T14" s="92">
        <v>380000</v>
      </c>
      <c r="U14" s="92"/>
      <c r="V14" s="92"/>
      <c r="W14" s="92"/>
      <c r="X14" s="92"/>
      <c r="Y14" s="94"/>
      <c r="Z14" s="94"/>
      <c r="AA14" s="94"/>
    </row>
    <row r="15" spans="1:37">
      <c r="A15" s="108"/>
      <c r="B15" s="112"/>
      <c r="C15" s="112"/>
      <c r="D15" s="113"/>
      <c r="E15" s="112"/>
      <c r="F15" s="112"/>
      <c r="G15" s="103"/>
      <c r="H15" s="116"/>
      <c r="I15" s="126"/>
      <c r="J15" s="119"/>
      <c r="K15" s="119"/>
      <c r="L15" s="119"/>
      <c r="M15" s="65">
        <v>400</v>
      </c>
      <c r="N15" s="65">
        <v>500</v>
      </c>
      <c r="O15" s="65">
        <v>600</v>
      </c>
      <c r="P15" s="65">
        <f t="shared" si="0"/>
        <v>1500</v>
      </c>
      <c r="Q15" s="130"/>
      <c r="R15" s="92"/>
      <c r="S15" s="92"/>
      <c r="T15" s="92"/>
      <c r="U15" s="92"/>
      <c r="V15" s="92"/>
      <c r="W15" s="92"/>
      <c r="X15" s="92"/>
      <c r="Y15" s="94"/>
      <c r="Z15" s="94"/>
      <c r="AA15" s="94"/>
    </row>
    <row r="16" spans="1:37">
      <c r="A16" s="108">
        <v>7000</v>
      </c>
      <c r="B16" s="122">
        <v>8899</v>
      </c>
      <c r="C16" s="122">
        <v>300000</v>
      </c>
      <c r="D16" s="113">
        <v>33</v>
      </c>
      <c r="E16" s="122">
        <v>295000</v>
      </c>
      <c r="F16" s="122">
        <v>7.0000000000000007E-2</v>
      </c>
      <c r="G16" s="103">
        <f>E16*F16</f>
        <v>20650.000000000004</v>
      </c>
      <c r="H16" s="116">
        <v>3185</v>
      </c>
      <c r="I16" s="125">
        <v>33</v>
      </c>
      <c r="J16" s="119"/>
      <c r="K16" s="119"/>
      <c r="L16" s="119"/>
      <c r="M16" s="65">
        <v>90000</v>
      </c>
      <c r="N16" s="65">
        <v>110000</v>
      </c>
      <c r="O16" s="65">
        <v>110000</v>
      </c>
      <c r="P16" s="65">
        <f t="shared" si="0"/>
        <v>310000</v>
      </c>
      <c r="Q16" s="138">
        <v>1000</v>
      </c>
      <c r="R16" s="92"/>
      <c r="S16" s="92"/>
      <c r="T16" s="92"/>
      <c r="U16" s="92"/>
      <c r="V16" s="92"/>
      <c r="W16" s="92"/>
      <c r="X16" s="92"/>
      <c r="Y16" s="94"/>
      <c r="Z16" s="94"/>
      <c r="AA16" s="94"/>
    </row>
    <row r="17" spans="1:27">
      <c r="A17" s="108"/>
      <c r="B17" s="122"/>
      <c r="C17" s="122"/>
      <c r="D17" s="113"/>
      <c r="E17" s="122"/>
      <c r="F17" s="122"/>
      <c r="G17" s="103"/>
      <c r="H17" s="116"/>
      <c r="I17" s="126"/>
      <c r="J17" s="120"/>
      <c r="K17" s="120"/>
      <c r="L17" s="120"/>
      <c r="M17" s="65">
        <v>400</v>
      </c>
      <c r="N17" s="65">
        <v>500</v>
      </c>
      <c r="O17" s="65">
        <v>600</v>
      </c>
      <c r="P17" s="65">
        <f t="shared" si="0"/>
        <v>1500</v>
      </c>
      <c r="Q17" s="138"/>
      <c r="R17" s="92"/>
      <c r="S17" s="92"/>
      <c r="T17" s="92"/>
      <c r="U17" s="92"/>
      <c r="V17" s="92"/>
      <c r="W17" s="92"/>
      <c r="X17" s="92"/>
      <c r="Y17" s="94"/>
      <c r="Z17" s="94"/>
      <c r="AA17" s="94"/>
    </row>
    <row r="19" spans="1:27">
      <c r="A19" s="135" t="s">
        <v>71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</row>
    <row r="20" spans="1:27">
      <c r="A20" s="136" t="s">
        <v>69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</row>
    <row r="21" spans="1:27" s="72" customFormat="1">
      <c r="A21" s="136" t="s">
        <v>70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7" s="72" customFormat="1">
      <c r="A22" s="137" t="s">
        <v>62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</row>
    <row r="23" spans="1:27">
      <c r="A23" s="121" t="s">
        <v>67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</row>
    <row r="24" spans="1:27">
      <c r="A24" s="121" t="s">
        <v>72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</row>
  </sheetData>
  <mergeCells count="92">
    <mergeCell ref="Y2:AA2"/>
    <mergeCell ref="A19:W19"/>
    <mergeCell ref="A20:W20"/>
    <mergeCell ref="A21:V21"/>
    <mergeCell ref="A22:V22"/>
    <mergeCell ref="Q14:Q15"/>
    <mergeCell ref="Q16:Q17"/>
    <mergeCell ref="I4:I5"/>
    <mergeCell ref="J4:J5"/>
    <mergeCell ref="K4:K5"/>
    <mergeCell ref="L4:L5"/>
    <mergeCell ref="C4:C5"/>
    <mergeCell ref="G14:G15"/>
    <mergeCell ref="K8:K9"/>
    <mergeCell ref="B2:G2"/>
    <mergeCell ref="H10:H11"/>
    <mergeCell ref="R2:X2"/>
    <mergeCell ref="H4:H5"/>
    <mergeCell ref="J14:J17"/>
    <mergeCell ref="Q10:Q13"/>
    <mergeCell ref="K14:K17"/>
    <mergeCell ref="L14:L17"/>
    <mergeCell ref="I14:I15"/>
    <mergeCell ref="I16:I17"/>
    <mergeCell ref="H8:H9"/>
    <mergeCell ref="J8:J9"/>
    <mergeCell ref="H12:H13"/>
    <mergeCell ref="H14:H15"/>
    <mergeCell ref="H16:H17"/>
    <mergeCell ref="Q4:Q9"/>
    <mergeCell ref="J10:J13"/>
    <mergeCell ref="K10:K13"/>
    <mergeCell ref="L10:L13"/>
    <mergeCell ref="A24:W24"/>
    <mergeCell ref="F16:F17"/>
    <mergeCell ref="A23:W23"/>
    <mergeCell ref="I6:I7"/>
    <mergeCell ref="I8:I9"/>
    <mergeCell ref="I10:I11"/>
    <mergeCell ref="I12:I13"/>
    <mergeCell ref="A16:A17"/>
    <mergeCell ref="B16:B17"/>
    <mergeCell ref="C16:C17"/>
    <mergeCell ref="D16:D17"/>
    <mergeCell ref="E16:E17"/>
    <mergeCell ref="F12:F13"/>
    <mergeCell ref="A14:A15"/>
    <mergeCell ref="B14:B15"/>
    <mergeCell ref="M2:P2"/>
    <mergeCell ref="L8:L9"/>
    <mergeCell ref="H6:H7"/>
    <mergeCell ref="J6:J7"/>
    <mergeCell ref="K6:K7"/>
    <mergeCell ref="L6:L7"/>
    <mergeCell ref="C14:C15"/>
    <mergeCell ref="D14:D15"/>
    <mergeCell ref="E14:E15"/>
    <mergeCell ref="A12:A13"/>
    <mergeCell ref="B12:B13"/>
    <mergeCell ref="C12:C13"/>
    <mergeCell ref="D12:D13"/>
    <mergeCell ref="E12:E13"/>
    <mergeCell ref="F14:F15"/>
    <mergeCell ref="G16:G17"/>
    <mergeCell ref="A8:A9"/>
    <mergeCell ref="B8:B9"/>
    <mergeCell ref="C8:C9"/>
    <mergeCell ref="D8:D9"/>
    <mergeCell ref="E8:E9"/>
    <mergeCell ref="F8:F9"/>
    <mergeCell ref="G8:G9"/>
    <mergeCell ref="A10:A11"/>
    <mergeCell ref="B10:B11"/>
    <mergeCell ref="C10:C11"/>
    <mergeCell ref="D10:D11"/>
    <mergeCell ref="E10:E11"/>
    <mergeCell ref="F10:F11"/>
    <mergeCell ref="G10:G11"/>
    <mergeCell ref="G12:G13"/>
    <mergeCell ref="F6:F7"/>
    <mergeCell ref="G6:G7"/>
    <mergeCell ref="A4:A5"/>
    <mergeCell ref="B4:B5"/>
    <mergeCell ref="A6:A7"/>
    <mergeCell ref="B6:B7"/>
    <mergeCell ref="C6:C7"/>
    <mergeCell ref="D6:D7"/>
    <mergeCell ref="E6:E7"/>
    <mergeCell ref="F4:F5"/>
    <mergeCell ref="G4:G5"/>
    <mergeCell ref="E4:E5"/>
    <mergeCell ref="D4:D5"/>
  </mergeCells>
  <phoneticPr fontId="6" type="noConversion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Z8" sqref="Z8"/>
    </sheetView>
  </sheetViews>
  <sheetFormatPr baseColWidth="10" defaultColWidth="9" defaultRowHeight="15" x14ac:dyDescent="0"/>
  <cols>
    <col min="1" max="1" width="6.83203125" customWidth="1"/>
    <col min="2" max="2" width="8" customWidth="1"/>
    <col min="3" max="3" width="10.6640625" customWidth="1"/>
    <col min="4" max="4" width="2.83203125" customWidth="1"/>
    <col min="5" max="6" width="8.83203125" customWidth="1"/>
    <col min="7" max="7" width="9.83203125" customWidth="1"/>
    <col min="9" max="9" width="7.83203125" customWidth="1"/>
    <col min="10" max="10" width="2.33203125" customWidth="1"/>
    <col min="11" max="11" width="7.6640625" customWidth="1"/>
    <col min="12" max="12" width="8.1640625" customWidth="1"/>
    <col min="14" max="14" width="8.33203125" customWidth="1"/>
    <col min="16" max="16" width="8.5" customWidth="1"/>
    <col min="17" max="18" width="8" customWidth="1"/>
    <col min="19" max="19" width="6.5" customWidth="1"/>
  </cols>
  <sheetData>
    <row r="1" spans="1:26" ht="28" customHeigh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72"/>
    </row>
    <row r="2" spans="1:26" ht="28" customHeight="1">
      <c r="A2" s="74"/>
      <c r="B2" s="164" t="s">
        <v>37</v>
      </c>
      <c r="C2" s="164"/>
      <c r="D2" s="164"/>
      <c r="E2" s="164"/>
      <c r="F2" s="164"/>
      <c r="G2" s="165"/>
      <c r="H2" s="76" t="s">
        <v>4</v>
      </c>
      <c r="I2" s="77"/>
      <c r="J2" s="77"/>
      <c r="K2" s="77"/>
      <c r="L2" s="77"/>
      <c r="M2" s="78"/>
      <c r="N2" s="166" t="s">
        <v>38</v>
      </c>
      <c r="O2" s="166"/>
      <c r="P2" s="166"/>
      <c r="Q2" s="166"/>
      <c r="R2" s="87" t="s">
        <v>54</v>
      </c>
      <c r="S2" s="167" t="s">
        <v>43</v>
      </c>
      <c r="T2" s="167"/>
      <c r="U2" s="167"/>
      <c r="V2" s="167"/>
      <c r="W2" s="167"/>
      <c r="X2" s="167"/>
      <c r="Y2" s="72"/>
    </row>
    <row r="3" spans="1:26" ht="28" customHeight="1">
      <c r="A3" s="75" t="s">
        <v>6</v>
      </c>
      <c r="B3" s="69" t="s">
        <v>7</v>
      </c>
      <c r="C3" s="69" t="s">
        <v>9</v>
      </c>
      <c r="D3" s="70" t="s">
        <v>35</v>
      </c>
      <c r="E3" s="69" t="s">
        <v>8</v>
      </c>
      <c r="F3" s="69" t="s">
        <v>10</v>
      </c>
      <c r="G3" s="71" t="s">
        <v>11</v>
      </c>
      <c r="H3" s="79" t="s">
        <v>7</v>
      </c>
      <c r="I3" s="79" t="s">
        <v>9</v>
      </c>
      <c r="J3" s="80" t="s">
        <v>35</v>
      </c>
      <c r="K3" s="79" t="s">
        <v>8</v>
      </c>
      <c r="L3" s="79" t="s">
        <v>10</v>
      </c>
      <c r="M3" s="81" t="s">
        <v>11</v>
      </c>
      <c r="N3" s="82" t="s">
        <v>41</v>
      </c>
      <c r="O3" s="82" t="s">
        <v>40</v>
      </c>
      <c r="P3" s="83" t="s">
        <v>39</v>
      </c>
      <c r="Q3" s="85" t="s">
        <v>42</v>
      </c>
      <c r="R3" s="88" t="s">
        <v>55</v>
      </c>
      <c r="S3" s="90" t="s">
        <v>49</v>
      </c>
      <c r="T3" s="90" t="s">
        <v>44</v>
      </c>
      <c r="U3" s="90" t="s">
        <v>45</v>
      </c>
      <c r="V3" s="90" t="s">
        <v>47</v>
      </c>
      <c r="W3" s="90" t="s">
        <v>46</v>
      </c>
      <c r="X3" s="90" t="s">
        <v>48</v>
      </c>
      <c r="Y3" s="72"/>
    </row>
    <row r="4" spans="1:26" ht="28" customHeight="1">
      <c r="A4" s="168">
        <v>2500</v>
      </c>
      <c r="B4" s="170">
        <v>8899</v>
      </c>
      <c r="C4" s="170">
        <v>70000</v>
      </c>
      <c r="D4" s="172">
        <v>6</v>
      </c>
      <c r="E4" s="170">
        <f>B4*D4</f>
        <v>53394</v>
      </c>
      <c r="F4" s="170">
        <v>0.02</v>
      </c>
      <c r="G4" s="170">
        <f>E4*F4</f>
        <v>1067.8800000000001</v>
      </c>
      <c r="H4" s="153">
        <v>3185</v>
      </c>
      <c r="I4" s="153">
        <v>32000</v>
      </c>
      <c r="J4" s="161">
        <v>6</v>
      </c>
      <c r="K4" s="153">
        <f>H4*J4</f>
        <v>19110</v>
      </c>
      <c r="L4" s="153">
        <v>0.08</v>
      </c>
      <c r="M4" s="153">
        <f>K4*L4</f>
        <v>1528.8</v>
      </c>
      <c r="N4" s="83">
        <v>31000</v>
      </c>
      <c r="O4" s="83">
        <v>20900</v>
      </c>
      <c r="P4" s="83">
        <v>32000</v>
      </c>
      <c r="Q4" s="86">
        <v>80000</v>
      </c>
      <c r="R4" s="146">
        <v>600</v>
      </c>
      <c r="S4" s="155">
        <v>3</v>
      </c>
      <c r="T4" s="157">
        <v>70000</v>
      </c>
      <c r="U4" s="89">
        <f>T4*S4</f>
        <v>210000</v>
      </c>
      <c r="V4" s="89">
        <v>0</v>
      </c>
      <c r="W4" s="89">
        <v>5.0000000000000001E-3</v>
      </c>
      <c r="X4" s="89">
        <f>U4*W4</f>
        <v>1050</v>
      </c>
      <c r="Y4" s="150">
        <f>X4+X5</f>
        <v>3450</v>
      </c>
      <c r="Z4" s="151"/>
    </row>
    <row r="5" spans="1:26" ht="28" customHeight="1">
      <c r="A5" s="169"/>
      <c r="B5" s="171"/>
      <c r="C5" s="171"/>
      <c r="D5" s="173"/>
      <c r="E5" s="171"/>
      <c r="F5" s="171"/>
      <c r="G5" s="171"/>
      <c r="H5" s="154"/>
      <c r="I5" s="154"/>
      <c r="J5" s="162"/>
      <c r="K5" s="154"/>
      <c r="L5" s="154"/>
      <c r="M5" s="154"/>
      <c r="N5" s="83">
        <v>300</v>
      </c>
      <c r="O5" s="83">
        <v>400</v>
      </c>
      <c r="P5" s="83">
        <v>500</v>
      </c>
      <c r="Q5" s="86">
        <f>N5+O5+P5</f>
        <v>1200</v>
      </c>
      <c r="R5" s="147"/>
      <c r="S5" s="156"/>
      <c r="T5" s="158"/>
      <c r="U5" s="89">
        <v>240000</v>
      </c>
      <c r="V5" s="89">
        <f>U5-U4</f>
        <v>30000</v>
      </c>
      <c r="W5" s="89">
        <v>0.08</v>
      </c>
      <c r="X5" s="89">
        <f>V5*W5</f>
        <v>2400</v>
      </c>
      <c r="Y5" s="150"/>
      <c r="Z5" s="151"/>
    </row>
    <row r="6" spans="1:26" ht="28" customHeight="1">
      <c r="A6" s="148">
        <v>3000</v>
      </c>
      <c r="B6" s="148">
        <v>8899</v>
      </c>
      <c r="C6" s="148">
        <f>E6+K6</f>
        <v>96672</v>
      </c>
      <c r="D6" s="159">
        <v>8</v>
      </c>
      <c r="E6" s="148">
        <f>B6*D6</f>
        <v>71192</v>
      </c>
      <c r="F6" s="148">
        <v>0.03</v>
      </c>
      <c r="G6" s="148">
        <f>E6*F6</f>
        <v>2135.7599999999998</v>
      </c>
      <c r="H6" s="148">
        <v>3185</v>
      </c>
      <c r="I6" s="148"/>
      <c r="J6" s="159">
        <v>8</v>
      </c>
      <c r="K6" s="148">
        <f>H6*J6</f>
        <v>25480</v>
      </c>
      <c r="L6" s="148">
        <v>0.08</v>
      </c>
      <c r="M6" s="148">
        <f>K6*L6</f>
        <v>2038.4</v>
      </c>
      <c r="N6" s="73">
        <v>31000</v>
      </c>
      <c r="O6" s="73">
        <v>20900</v>
      </c>
      <c r="P6" s="73">
        <v>32000</v>
      </c>
      <c r="Q6" s="73">
        <v>80000</v>
      </c>
      <c r="R6" s="84"/>
      <c r="S6" s="72"/>
      <c r="T6" s="72"/>
      <c r="U6" s="72"/>
      <c r="V6" s="72"/>
      <c r="W6" s="72"/>
      <c r="X6" s="72">
        <v>862</v>
      </c>
      <c r="Y6" s="149"/>
      <c r="Z6" s="152">
        <f>A6+G6+M6+Q7+R4+X6</f>
        <v>9836.16</v>
      </c>
    </row>
    <row r="7" spans="1:26" ht="28" customHeight="1">
      <c r="A7" s="149"/>
      <c r="B7" s="149"/>
      <c r="C7" s="149"/>
      <c r="D7" s="160"/>
      <c r="E7" s="149"/>
      <c r="F7" s="149"/>
      <c r="G7" s="149"/>
      <c r="H7" s="149"/>
      <c r="I7" s="149"/>
      <c r="J7" s="160"/>
      <c r="K7" s="149"/>
      <c r="L7" s="149"/>
      <c r="M7" s="149"/>
      <c r="N7" s="73">
        <v>300</v>
      </c>
      <c r="O7" s="73">
        <v>400</v>
      </c>
      <c r="P7" s="73">
        <v>500</v>
      </c>
      <c r="Q7" s="73">
        <f>N7+O7+P7</f>
        <v>1200</v>
      </c>
      <c r="R7" s="84"/>
      <c r="S7" s="72"/>
      <c r="T7" s="72"/>
      <c r="U7" s="72"/>
      <c r="V7" s="72"/>
      <c r="W7" s="72"/>
      <c r="X7" s="72"/>
      <c r="Y7" s="149"/>
      <c r="Z7" s="152"/>
    </row>
    <row r="8" spans="1:26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</row>
    <row r="9" spans="1:26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</row>
    <row r="10" spans="1:26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</row>
    <row r="11" spans="1:26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</row>
    <row r="12" spans="1:26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</row>
    <row r="13" spans="1:26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</row>
    <row r="14" spans="1:26" ht="28" customHeight="1">
      <c r="A14" s="143" t="s">
        <v>53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5"/>
    </row>
    <row r="15" spans="1:26" ht="28" customHeight="1">
      <c r="A15" s="73">
        <v>2500</v>
      </c>
      <c r="B15" s="73"/>
      <c r="C15" s="73"/>
      <c r="D15" s="73">
        <v>8</v>
      </c>
      <c r="E15" s="73"/>
      <c r="F15" s="73">
        <v>400</v>
      </c>
      <c r="G15" s="73">
        <f>D15*F15</f>
        <v>3200</v>
      </c>
      <c r="H15" s="73"/>
      <c r="I15" s="73"/>
      <c r="J15" s="73">
        <v>8</v>
      </c>
      <c r="K15" s="73"/>
      <c r="L15" s="73">
        <v>300</v>
      </c>
      <c r="M15" s="73">
        <f>J15*L15</f>
        <v>2400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4">
        <f>A15+G15+M15</f>
        <v>8100</v>
      </c>
    </row>
  </sheetData>
  <mergeCells count="38">
    <mergeCell ref="L4:L5"/>
    <mergeCell ref="K6:K7"/>
    <mergeCell ref="L6:L7"/>
    <mergeCell ref="A1:X1"/>
    <mergeCell ref="B2:G2"/>
    <mergeCell ref="N2:Q2"/>
    <mergeCell ref="S2:X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K4:K5"/>
    <mergeCell ref="G6:G7"/>
    <mergeCell ref="H6:H7"/>
    <mergeCell ref="I6:I7"/>
    <mergeCell ref="J4:J5"/>
    <mergeCell ref="J6:J7"/>
    <mergeCell ref="A14:Z14"/>
    <mergeCell ref="R4:R5"/>
    <mergeCell ref="M6:M7"/>
    <mergeCell ref="Y4:Y5"/>
    <mergeCell ref="Y6:Y7"/>
    <mergeCell ref="Z4:Z5"/>
    <mergeCell ref="Z6:Z7"/>
    <mergeCell ref="M4:M5"/>
    <mergeCell ref="S4:S5"/>
    <mergeCell ref="T4:T5"/>
    <mergeCell ref="A6:A7"/>
    <mergeCell ref="B6:B7"/>
    <mergeCell ref="C6:C7"/>
    <mergeCell ref="D6:D7"/>
    <mergeCell ref="E6:E7"/>
    <mergeCell ref="F6:F7"/>
  </mergeCells>
  <phoneticPr fontId="6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zoomScale="125" zoomScaleNormal="125" zoomScalePageLayoutView="125" workbookViewId="0">
      <pane xSplit="2" ySplit="3" topLeftCell="C23" activePane="bottomRight" state="frozen"/>
      <selection pane="topRight"/>
      <selection pane="bottomLeft"/>
      <selection pane="bottomRight" activeCell="M2" sqref="M2:N3"/>
    </sheetView>
  </sheetViews>
  <sheetFormatPr baseColWidth="10" defaultColWidth="9" defaultRowHeight="15" x14ac:dyDescent="0"/>
  <cols>
    <col min="1" max="1" width="10.5" style="3" customWidth="1"/>
    <col min="2" max="2" width="0.33203125" style="3" customWidth="1"/>
    <col min="3" max="3" width="13.33203125" style="4" customWidth="1"/>
    <col min="4" max="4" width="8.33203125" style="4" customWidth="1"/>
    <col min="5" max="5" width="7.33203125" style="4" customWidth="1"/>
    <col min="6" max="6" width="7.6640625" style="4" customWidth="1"/>
    <col min="7" max="7" width="7.83203125" style="5" customWidth="1"/>
    <col min="8" max="8" width="0.5" style="4" customWidth="1"/>
    <col min="9" max="9" width="4.6640625" style="4" customWidth="1"/>
    <col min="10" max="10" width="8.5" style="4" customWidth="1"/>
    <col min="11" max="11" width="8.5" style="6" customWidth="1"/>
    <col min="12" max="12" width="0.33203125" style="4" customWidth="1"/>
    <col min="13" max="13" width="8" style="4" customWidth="1"/>
    <col min="14" max="14" width="6.6640625" style="4" customWidth="1"/>
    <col min="15" max="15" width="0.5" style="4" customWidth="1"/>
    <col min="16" max="16" width="7" style="4" customWidth="1"/>
    <col min="17" max="17" width="7.83203125" style="4" customWidth="1"/>
    <col min="18" max="18" width="8" style="4" customWidth="1"/>
    <col min="19" max="19" width="9" style="7" customWidth="1"/>
    <col min="20" max="20" width="8.83203125" style="5" customWidth="1"/>
    <col min="21" max="21" width="0.5" style="4" customWidth="1"/>
    <col min="22" max="23" width="8.1640625" style="4" customWidth="1"/>
    <col min="24" max="24" width="9.33203125" style="4" customWidth="1"/>
    <col min="25" max="16384" width="9" style="4"/>
  </cols>
  <sheetData>
    <row r="1" spans="1:33" ht="33" customHeight="1">
      <c r="A1" s="185" t="s">
        <v>0</v>
      </c>
      <c r="B1" s="185"/>
      <c r="C1" s="185"/>
      <c r="D1" s="185"/>
      <c r="E1" s="185"/>
      <c r="F1" s="185"/>
      <c r="G1" s="186"/>
      <c r="H1" s="185"/>
      <c r="I1" s="185"/>
      <c r="J1" s="185"/>
      <c r="K1" s="186"/>
      <c r="L1" s="185"/>
      <c r="M1" s="185"/>
      <c r="N1" s="185"/>
      <c r="O1" s="185"/>
      <c r="P1" s="185"/>
      <c r="Q1" s="185"/>
      <c r="R1" s="185"/>
      <c r="S1" s="187"/>
      <c r="T1" s="186"/>
      <c r="U1" s="185"/>
      <c r="V1" s="185"/>
      <c r="W1" s="185"/>
      <c r="X1" s="185"/>
    </row>
    <row r="2" spans="1:33" ht="20" customHeight="1">
      <c r="A2" s="8" t="s">
        <v>36</v>
      </c>
      <c r="B2" s="192"/>
      <c r="C2" s="188" t="s">
        <v>1</v>
      </c>
      <c r="D2" s="188"/>
      <c r="E2" s="188"/>
      <c r="F2" s="188"/>
      <c r="G2" s="189"/>
      <c r="H2" s="192"/>
      <c r="I2" s="188" t="s">
        <v>2</v>
      </c>
      <c r="J2" s="188"/>
      <c r="K2" s="190"/>
      <c r="L2" s="192"/>
      <c r="M2" s="188" t="s">
        <v>3</v>
      </c>
      <c r="N2" s="188"/>
      <c r="O2" s="193"/>
      <c r="P2" s="188" t="s">
        <v>4</v>
      </c>
      <c r="Q2" s="188"/>
      <c r="R2" s="188"/>
      <c r="S2" s="188"/>
      <c r="T2" s="189"/>
      <c r="U2" s="28"/>
      <c r="V2" s="191" t="s">
        <v>5</v>
      </c>
      <c r="W2" s="191"/>
      <c r="X2" s="191"/>
    </row>
    <row r="3" spans="1:33" s="1" customFormat="1" ht="20" customHeight="1">
      <c r="A3" s="9" t="s">
        <v>6</v>
      </c>
      <c r="B3" s="192"/>
      <c r="C3" s="9" t="s">
        <v>7</v>
      </c>
      <c r="D3" s="9" t="s">
        <v>8</v>
      </c>
      <c r="E3" s="9" t="s">
        <v>9</v>
      </c>
      <c r="F3" s="9" t="s">
        <v>10</v>
      </c>
      <c r="G3" s="10" t="s">
        <v>11</v>
      </c>
      <c r="H3" s="192"/>
      <c r="I3" s="55" t="s">
        <v>12</v>
      </c>
      <c r="J3" s="55" t="s">
        <v>10</v>
      </c>
      <c r="K3" s="55" t="s">
        <v>11</v>
      </c>
      <c r="L3" s="192"/>
      <c r="M3" s="9" t="s">
        <v>13</v>
      </c>
      <c r="N3" s="9" t="s">
        <v>14</v>
      </c>
      <c r="O3" s="193"/>
      <c r="P3" s="9" t="s">
        <v>7</v>
      </c>
      <c r="Q3" s="9" t="s">
        <v>8</v>
      </c>
      <c r="R3" s="9" t="s">
        <v>9</v>
      </c>
      <c r="S3" s="9" t="s">
        <v>10</v>
      </c>
      <c r="T3" s="10" t="s">
        <v>11</v>
      </c>
      <c r="U3" s="29"/>
      <c r="V3" s="9" t="s">
        <v>15</v>
      </c>
      <c r="W3" s="9" t="s">
        <v>10</v>
      </c>
      <c r="X3" s="9" t="s">
        <v>11</v>
      </c>
      <c r="AF3" s="1" t="s">
        <v>32</v>
      </c>
    </row>
    <row r="4" spans="1:33" s="7" customFormat="1" ht="20" customHeight="1">
      <c r="A4" s="40" t="s">
        <v>22</v>
      </c>
      <c r="B4" s="40"/>
      <c r="C4" s="40">
        <v>8899</v>
      </c>
      <c r="D4" s="40">
        <v>8899</v>
      </c>
      <c r="E4" s="40">
        <v>27000</v>
      </c>
      <c r="F4" s="40">
        <v>0.02</v>
      </c>
      <c r="G4" s="41">
        <f>E4*F4+S6</f>
        <v>540.08000000000004</v>
      </c>
      <c r="H4" s="40"/>
      <c r="I4" s="40">
        <v>3</v>
      </c>
      <c r="J4" s="40">
        <v>50</v>
      </c>
      <c r="K4" s="40">
        <f t="shared" ref="K4:K9" si="0">I4*J4</f>
        <v>150</v>
      </c>
      <c r="L4" s="40"/>
      <c r="M4" s="40"/>
      <c r="N4" s="40"/>
      <c r="O4" s="40"/>
      <c r="P4" s="40">
        <v>3185</v>
      </c>
      <c r="Q4" s="40">
        <v>10000</v>
      </c>
      <c r="R4" s="40">
        <v>10000</v>
      </c>
      <c r="S4" s="40">
        <v>7.0000000000000007E-2</v>
      </c>
      <c r="T4" s="41">
        <f>R4*S4</f>
        <v>700.00000000000011</v>
      </c>
      <c r="U4" s="42"/>
      <c r="V4" s="40"/>
      <c r="W4" s="40"/>
      <c r="X4" s="40"/>
    </row>
    <row r="5" spans="1:33" s="7" customFormat="1" ht="20" customHeight="1">
      <c r="A5" s="178">
        <v>2500</v>
      </c>
      <c r="B5" s="11"/>
      <c r="C5" s="31">
        <v>8899</v>
      </c>
      <c r="D5" s="12">
        <f>C5*I5</f>
        <v>53394</v>
      </c>
      <c r="E5" s="182">
        <v>70000</v>
      </c>
      <c r="F5" s="31">
        <v>0.02</v>
      </c>
      <c r="G5" s="43">
        <f>D5*F5</f>
        <v>1067.8800000000001</v>
      </c>
      <c r="H5" s="31"/>
      <c r="I5" s="31">
        <v>6</v>
      </c>
      <c r="J5" s="13">
        <v>50</v>
      </c>
      <c r="K5" s="31">
        <f t="shared" si="0"/>
        <v>300</v>
      </c>
      <c r="L5" s="13"/>
      <c r="M5" s="31">
        <v>1</v>
      </c>
      <c r="N5" s="31">
        <v>600</v>
      </c>
      <c r="O5" s="31"/>
      <c r="P5" s="31">
        <v>3185</v>
      </c>
      <c r="Q5" s="12">
        <f>I5*P5</f>
        <v>19110</v>
      </c>
      <c r="R5" s="179">
        <v>32000</v>
      </c>
      <c r="S5" s="31">
        <v>0.08</v>
      </c>
      <c r="T5" s="43">
        <f>Q5*S5</f>
        <v>1528.8</v>
      </c>
      <c r="U5" s="31"/>
      <c r="V5" s="31"/>
      <c r="W5" s="31"/>
      <c r="X5" s="31"/>
      <c r="Y5" s="51">
        <f>G5+K5+N5+T5+Y7</f>
        <v>3696.6800000000003</v>
      </c>
      <c r="Z5" s="194" t="s">
        <v>25</v>
      </c>
      <c r="AA5" s="194"/>
      <c r="AB5" s="194"/>
      <c r="AC5" s="194"/>
      <c r="AD5" s="194"/>
    </row>
    <row r="6" spans="1:33" s="7" customFormat="1" ht="20" customHeight="1">
      <c r="A6" s="178"/>
      <c r="B6" s="11"/>
      <c r="C6" s="31">
        <v>8899</v>
      </c>
      <c r="D6" s="13">
        <f t="shared" ref="D6" si="1">C6*I6</f>
        <v>62293</v>
      </c>
      <c r="E6" s="182"/>
      <c r="F6" s="31">
        <v>0.02</v>
      </c>
      <c r="G6" s="43">
        <f t="shared" ref="G6" si="2">D6*F6</f>
        <v>1245.8600000000001</v>
      </c>
      <c r="H6" s="31"/>
      <c r="I6" s="31">
        <v>7</v>
      </c>
      <c r="J6" s="13">
        <v>50</v>
      </c>
      <c r="K6" s="31">
        <f t="shared" si="0"/>
        <v>350</v>
      </c>
      <c r="L6" s="13"/>
      <c r="M6" s="31"/>
      <c r="N6" s="31"/>
      <c r="O6" s="31"/>
      <c r="P6" s="31">
        <v>3185</v>
      </c>
      <c r="Q6" s="30">
        <f t="shared" ref="Q6" si="3">I6*P6</f>
        <v>22295</v>
      </c>
      <c r="R6" s="180"/>
      <c r="S6" s="31">
        <v>0.08</v>
      </c>
      <c r="T6" s="43">
        <f t="shared" ref="T6" si="4">Q6*S6</f>
        <v>1783.6000000000001</v>
      </c>
      <c r="U6" s="31"/>
      <c r="V6" s="31">
        <v>200000</v>
      </c>
      <c r="W6" s="31">
        <v>4.0000000000000001E-3</v>
      </c>
      <c r="X6" s="31">
        <f>V6*W6</f>
        <v>800</v>
      </c>
      <c r="AF6" s="7">
        <v>0.02</v>
      </c>
      <c r="AG6" s="7">
        <f>V6*AF6</f>
        <v>4000</v>
      </c>
    </row>
    <row r="7" spans="1:33" s="7" customFormat="1" ht="20" customHeight="1">
      <c r="A7" s="178">
        <v>3000</v>
      </c>
      <c r="B7" s="11"/>
      <c r="C7" s="31">
        <v>8899</v>
      </c>
      <c r="D7" s="13">
        <f t="shared" ref="D7:D12" si="5">C7*I7</f>
        <v>71192</v>
      </c>
      <c r="E7" s="183">
        <v>120000</v>
      </c>
      <c r="F7" s="31">
        <v>0.03</v>
      </c>
      <c r="G7" s="43">
        <f t="shared" ref="G7:G32" si="6">D7*F7</f>
        <v>2135.7599999999998</v>
      </c>
      <c r="H7" s="31"/>
      <c r="I7" s="31">
        <v>8</v>
      </c>
      <c r="J7" s="13">
        <v>50</v>
      </c>
      <c r="K7" s="31">
        <f t="shared" si="0"/>
        <v>400</v>
      </c>
      <c r="L7" s="13"/>
      <c r="M7" s="31"/>
      <c r="N7" s="23"/>
      <c r="O7" s="31"/>
      <c r="P7" s="31">
        <v>3185</v>
      </c>
      <c r="Q7" s="30">
        <f t="shared" ref="Q7:Q32" si="7">I7*P7</f>
        <v>25480</v>
      </c>
      <c r="R7" s="180"/>
      <c r="S7" s="31">
        <v>0.08</v>
      </c>
      <c r="T7" s="43">
        <f t="shared" ref="T7:T32" si="8">Q7*S7</f>
        <v>2038.4</v>
      </c>
      <c r="U7" s="31"/>
      <c r="V7" s="31"/>
      <c r="W7" s="31"/>
      <c r="X7" s="31"/>
      <c r="Y7" s="7">
        <v>200</v>
      </c>
      <c r="Z7" s="36" t="s">
        <v>23</v>
      </c>
      <c r="AA7" s="36"/>
    </row>
    <row r="8" spans="1:33" s="7" customFormat="1" ht="20" customHeight="1">
      <c r="A8" s="178"/>
      <c r="B8" s="11"/>
      <c r="C8" s="31">
        <v>8899</v>
      </c>
      <c r="D8" s="13">
        <f t="shared" si="5"/>
        <v>80091</v>
      </c>
      <c r="E8" s="183"/>
      <c r="F8" s="31">
        <v>0.03</v>
      </c>
      <c r="G8" s="43">
        <f t="shared" si="6"/>
        <v>2402.73</v>
      </c>
      <c r="H8" s="31"/>
      <c r="I8" s="31">
        <v>9</v>
      </c>
      <c r="J8" s="13">
        <v>50</v>
      </c>
      <c r="K8" s="31">
        <f t="shared" si="0"/>
        <v>450</v>
      </c>
      <c r="L8" s="13"/>
      <c r="M8" s="31"/>
      <c r="N8" s="31"/>
      <c r="O8" s="31"/>
      <c r="P8" s="31">
        <v>3185</v>
      </c>
      <c r="Q8" s="30">
        <f t="shared" si="7"/>
        <v>28665</v>
      </c>
      <c r="R8" s="180"/>
      <c r="S8" s="31">
        <v>0.08</v>
      </c>
      <c r="T8" s="43">
        <f>Q8*S8</f>
        <v>2293.2000000000003</v>
      </c>
      <c r="U8" s="31"/>
      <c r="V8" s="31"/>
      <c r="W8" s="31"/>
      <c r="X8" s="31"/>
      <c r="Y8" s="7">
        <v>375</v>
      </c>
    </row>
    <row r="9" spans="1:33" s="7" customFormat="1" ht="20" customHeight="1">
      <c r="A9" s="178"/>
      <c r="B9" s="11"/>
      <c r="C9" s="31">
        <v>8899</v>
      </c>
      <c r="D9" s="13">
        <f t="shared" si="5"/>
        <v>88990</v>
      </c>
      <c r="E9" s="183"/>
      <c r="F9" s="31">
        <v>0.03</v>
      </c>
      <c r="G9" s="43">
        <f t="shared" si="6"/>
        <v>2669.7</v>
      </c>
      <c r="H9" s="31"/>
      <c r="I9" s="31">
        <v>10</v>
      </c>
      <c r="J9" s="13">
        <v>50</v>
      </c>
      <c r="K9" s="31">
        <f t="shared" si="0"/>
        <v>500</v>
      </c>
      <c r="L9" s="13"/>
      <c r="M9" s="31">
        <v>2</v>
      </c>
      <c r="N9" s="31">
        <v>800</v>
      </c>
      <c r="O9" s="31"/>
      <c r="P9" s="31">
        <v>3185</v>
      </c>
      <c r="Q9" s="30">
        <f t="shared" si="7"/>
        <v>31850</v>
      </c>
      <c r="R9" s="181"/>
      <c r="S9" s="31">
        <v>0.08</v>
      </c>
      <c r="T9" s="43">
        <f t="shared" si="8"/>
        <v>2548</v>
      </c>
      <c r="U9" s="31"/>
      <c r="V9" s="31">
        <v>300000</v>
      </c>
      <c r="W9" s="31">
        <v>5.0000000000000001E-3</v>
      </c>
      <c r="X9" s="31">
        <f>V9*W9</f>
        <v>1500</v>
      </c>
      <c r="Y9" s="51">
        <f>G9+K9+N9+T9+Y8</f>
        <v>6892.7</v>
      </c>
      <c r="Z9" s="194" t="s">
        <v>26</v>
      </c>
      <c r="AA9" s="194"/>
      <c r="AB9" s="194"/>
      <c r="AC9" s="194"/>
      <c r="AD9" s="194"/>
      <c r="AF9" s="7">
        <v>0.03</v>
      </c>
      <c r="AG9" s="7">
        <f>V9*AF9</f>
        <v>9000</v>
      </c>
    </row>
    <row r="10" spans="1:33" s="7" customFormat="1" ht="20" customHeight="1">
      <c r="A10" s="178"/>
      <c r="B10" s="11"/>
      <c r="C10" s="31">
        <v>8899</v>
      </c>
      <c r="D10" s="13">
        <f t="shared" si="5"/>
        <v>97889</v>
      </c>
      <c r="E10" s="183"/>
      <c r="F10" s="31">
        <v>0.03</v>
      </c>
      <c r="G10" s="43">
        <f t="shared" si="6"/>
        <v>2936.67</v>
      </c>
      <c r="H10" s="31"/>
      <c r="I10" s="31">
        <v>11</v>
      </c>
      <c r="J10" s="13">
        <v>50</v>
      </c>
      <c r="K10" s="31">
        <f t="shared" ref="K10" si="9">I10*J10</f>
        <v>550</v>
      </c>
      <c r="L10" s="13"/>
      <c r="M10" s="31"/>
      <c r="N10" s="31"/>
      <c r="O10" s="31"/>
      <c r="P10" s="31">
        <v>3185</v>
      </c>
      <c r="Q10" s="30">
        <f t="shared" si="7"/>
        <v>35035</v>
      </c>
      <c r="R10" s="183">
        <v>49000</v>
      </c>
      <c r="S10" s="31">
        <v>0.08</v>
      </c>
      <c r="T10" s="43">
        <f t="shared" si="8"/>
        <v>2802.8</v>
      </c>
      <c r="U10" s="31"/>
      <c r="V10" s="31"/>
      <c r="W10" s="31"/>
      <c r="X10" s="31"/>
    </row>
    <row r="11" spans="1:33" s="7" customFormat="1" ht="20" customHeight="1">
      <c r="A11" s="178"/>
      <c r="B11" s="11"/>
      <c r="C11" s="31">
        <v>8899</v>
      </c>
      <c r="D11" s="13">
        <f t="shared" si="5"/>
        <v>106788</v>
      </c>
      <c r="E11" s="183"/>
      <c r="F11" s="31">
        <v>0.03</v>
      </c>
      <c r="G11" s="43">
        <f t="shared" si="6"/>
        <v>3203.64</v>
      </c>
      <c r="H11" s="31"/>
      <c r="I11" s="31">
        <v>12</v>
      </c>
      <c r="J11" s="13">
        <v>50</v>
      </c>
      <c r="K11" s="31">
        <f t="shared" ref="K11:K32" si="10">I11*J11</f>
        <v>600</v>
      </c>
      <c r="L11" s="13"/>
      <c r="M11" s="31"/>
      <c r="N11" s="31"/>
      <c r="O11" s="31"/>
      <c r="P11" s="31">
        <v>3185</v>
      </c>
      <c r="Q11" s="30">
        <f t="shared" si="7"/>
        <v>38220</v>
      </c>
      <c r="R11" s="183"/>
      <c r="S11" s="31">
        <v>0.08</v>
      </c>
      <c r="T11" s="43">
        <f t="shared" si="8"/>
        <v>3057.6</v>
      </c>
      <c r="U11" s="31"/>
      <c r="V11" s="31"/>
      <c r="W11" s="31"/>
      <c r="X11" s="31"/>
      <c r="Y11" s="44"/>
      <c r="Z11" s="36"/>
    </row>
    <row r="12" spans="1:33" s="7" customFormat="1" ht="20" customHeight="1">
      <c r="A12" s="178"/>
      <c r="B12" s="11"/>
      <c r="C12" s="31">
        <v>8899</v>
      </c>
      <c r="D12" s="13">
        <f t="shared" si="5"/>
        <v>115687</v>
      </c>
      <c r="E12" s="183"/>
      <c r="F12" s="31">
        <v>0.03</v>
      </c>
      <c r="G12" s="43">
        <f t="shared" si="6"/>
        <v>3470.6099999999997</v>
      </c>
      <c r="H12" s="31"/>
      <c r="I12" s="31">
        <v>13</v>
      </c>
      <c r="J12" s="13">
        <v>50</v>
      </c>
      <c r="K12" s="31">
        <f t="shared" si="10"/>
        <v>650</v>
      </c>
      <c r="L12" s="13"/>
      <c r="M12" s="31"/>
      <c r="N12" s="31"/>
      <c r="O12" s="31"/>
      <c r="P12" s="31">
        <v>3185</v>
      </c>
      <c r="Q12" s="30">
        <f t="shared" si="7"/>
        <v>41405</v>
      </c>
      <c r="R12" s="183"/>
      <c r="S12" s="31">
        <v>0.08</v>
      </c>
      <c r="T12" s="43">
        <f t="shared" si="8"/>
        <v>3312.4</v>
      </c>
      <c r="U12" s="31"/>
      <c r="V12" s="31"/>
      <c r="W12" s="31"/>
      <c r="X12" s="31"/>
    </row>
    <row r="13" spans="1:33" s="7" customFormat="1" ht="20" customHeight="1">
      <c r="A13" s="178">
        <v>3500</v>
      </c>
      <c r="B13" s="11"/>
      <c r="C13" s="31">
        <v>8899</v>
      </c>
      <c r="D13" s="13">
        <f>I13*C13</f>
        <v>124586</v>
      </c>
      <c r="E13" s="183">
        <v>160000</v>
      </c>
      <c r="F13" s="31">
        <v>0.04</v>
      </c>
      <c r="G13" s="43">
        <f t="shared" si="6"/>
        <v>4983.4400000000005</v>
      </c>
      <c r="H13" s="31"/>
      <c r="I13" s="31">
        <v>14</v>
      </c>
      <c r="J13" s="13">
        <v>50</v>
      </c>
      <c r="K13" s="31">
        <f t="shared" si="10"/>
        <v>700</v>
      </c>
      <c r="L13" s="13"/>
      <c r="M13" s="31"/>
      <c r="N13" s="31"/>
      <c r="O13" s="31"/>
      <c r="P13" s="31">
        <v>3185</v>
      </c>
      <c r="Q13" s="30">
        <f t="shared" si="7"/>
        <v>44590</v>
      </c>
      <c r="R13" s="183"/>
      <c r="S13" s="31">
        <v>0.08</v>
      </c>
      <c r="T13" s="43">
        <f t="shared" si="8"/>
        <v>3567.2000000000003</v>
      </c>
      <c r="U13" s="31"/>
      <c r="V13" s="31"/>
      <c r="W13" s="31"/>
      <c r="X13" s="31"/>
      <c r="Y13" s="7">
        <v>600</v>
      </c>
    </row>
    <row r="14" spans="1:33" s="7" customFormat="1" ht="20" customHeight="1">
      <c r="A14" s="178"/>
      <c r="B14" s="11"/>
      <c r="C14" s="31">
        <v>8899</v>
      </c>
      <c r="D14" s="13">
        <f t="shared" ref="D14" si="11">C14*I14</f>
        <v>133485</v>
      </c>
      <c r="E14" s="183"/>
      <c r="F14" s="31">
        <v>0.04</v>
      </c>
      <c r="G14" s="43">
        <f t="shared" si="6"/>
        <v>5339.4000000000005</v>
      </c>
      <c r="H14" s="31"/>
      <c r="I14" s="31">
        <v>15</v>
      </c>
      <c r="J14" s="13">
        <v>60</v>
      </c>
      <c r="K14" s="31">
        <f t="shared" si="10"/>
        <v>900</v>
      </c>
      <c r="L14" s="13"/>
      <c r="M14" s="31">
        <v>3</v>
      </c>
      <c r="N14" s="31">
        <v>1000</v>
      </c>
      <c r="O14" s="31"/>
      <c r="P14" s="31">
        <v>3185</v>
      </c>
      <c r="Q14" s="30">
        <f t="shared" si="7"/>
        <v>47775</v>
      </c>
      <c r="R14" s="183"/>
      <c r="S14" s="31">
        <v>0.08</v>
      </c>
      <c r="T14" s="43">
        <f t="shared" si="8"/>
        <v>3822</v>
      </c>
      <c r="U14" s="31"/>
      <c r="V14" s="31">
        <v>400000</v>
      </c>
      <c r="W14" s="31">
        <v>6.0000000000000001E-3</v>
      </c>
      <c r="X14" s="31">
        <f>V14*W14</f>
        <v>2400</v>
      </c>
      <c r="Y14" s="51">
        <f>G14+K14+N14+T14+Y13</f>
        <v>11661.400000000001</v>
      </c>
      <c r="Z14" s="194" t="s">
        <v>27</v>
      </c>
      <c r="AA14" s="194"/>
      <c r="AB14" s="194"/>
      <c r="AC14" s="194"/>
      <c r="AD14" s="194"/>
      <c r="AF14" s="7">
        <v>0.03</v>
      </c>
      <c r="AG14" s="7">
        <f>V14*AF14</f>
        <v>12000</v>
      </c>
    </row>
    <row r="15" spans="1:33" s="7" customFormat="1" ht="20" customHeight="1">
      <c r="A15" s="178"/>
      <c r="B15" s="11"/>
      <c r="C15" s="31">
        <v>8899</v>
      </c>
      <c r="D15" s="13">
        <f t="shared" ref="D15:D20" si="12">C15*I15</f>
        <v>142384</v>
      </c>
      <c r="E15" s="183"/>
      <c r="F15" s="31">
        <v>0.04</v>
      </c>
      <c r="G15" s="43">
        <f t="shared" si="6"/>
        <v>5695.36</v>
      </c>
      <c r="H15" s="31"/>
      <c r="I15" s="31">
        <v>16</v>
      </c>
      <c r="J15" s="13">
        <v>60</v>
      </c>
      <c r="K15" s="31">
        <f t="shared" si="10"/>
        <v>960</v>
      </c>
      <c r="L15" s="13"/>
      <c r="M15" s="31"/>
      <c r="N15" s="31"/>
      <c r="O15" s="31"/>
      <c r="P15" s="31">
        <v>3185</v>
      </c>
      <c r="Q15" s="30">
        <f t="shared" si="7"/>
        <v>50960</v>
      </c>
      <c r="R15" s="183">
        <v>64000</v>
      </c>
      <c r="S15" s="31">
        <v>0.09</v>
      </c>
      <c r="T15" s="43">
        <f t="shared" si="8"/>
        <v>4586.3999999999996</v>
      </c>
      <c r="U15" s="31"/>
      <c r="V15" s="31"/>
      <c r="W15" s="31"/>
      <c r="X15" s="31"/>
    </row>
    <row r="16" spans="1:33" s="7" customFormat="1" ht="20" customHeight="1">
      <c r="A16" s="178"/>
      <c r="B16" s="11"/>
      <c r="C16" s="31">
        <v>8899</v>
      </c>
      <c r="D16" s="13">
        <f t="shared" si="12"/>
        <v>151283</v>
      </c>
      <c r="E16" s="183"/>
      <c r="F16" s="31">
        <v>0.04</v>
      </c>
      <c r="G16" s="43">
        <f t="shared" si="6"/>
        <v>6051.32</v>
      </c>
      <c r="H16" s="31"/>
      <c r="I16" s="31">
        <v>17</v>
      </c>
      <c r="J16" s="13">
        <v>60</v>
      </c>
      <c r="K16" s="31">
        <f t="shared" si="10"/>
        <v>1020</v>
      </c>
      <c r="L16" s="13"/>
      <c r="M16" s="31"/>
      <c r="N16" s="31"/>
      <c r="O16" s="31"/>
      <c r="P16" s="31">
        <v>3185</v>
      </c>
      <c r="Q16" s="30">
        <f t="shared" si="7"/>
        <v>54145</v>
      </c>
      <c r="R16" s="183"/>
      <c r="S16" s="31">
        <v>0.09</v>
      </c>
      <c r="T16" s="43">
        <f t="shared" si="8"/>
        <v>4873.05</v>
      </c>
      <c r="U16" s="31"/>
      <c r="V16" s="31"/>
      <c r="W16" s="31"/>
      <c r="X16" s="31"/>
    </row>
    <row r="17" spans="1:33" s="7" customFormat="1" ht="20" customHeight="1">
      <c r="A17" s="178">
        <v>4000</v>
      </c>
      <c r="B17" s="11"/>
      <c r="C17" s="31">
        <v>8899</v>
      </c>
      <c r="D17" s="13">
        <f t="shared" si="12"/>
        <v>160182</v>
      </c>
      <c r="E17" s="184">
        <v>200000</v>
      </c>
      <c r="F17" s="31">
        <v>0.05</v>
      </c>
      <c r="G17" s="43">
        <f t="shared" si="6"/>
        <v>8009.1</v>
      </c>
      <c r="H17" s="31"/>
      <c r="I17" s="31">
        <v>18</v>
      </c>
      <c r="J17" s="13">
        <v>60</v>
      </c>
      <c r="K17" s="31">
        <f t="shared" si="10"/>
        <v>1080</v>
      </c>
      <c r="L17" s="13"/>
      <c r="M17" s="31"/>
      <c r="N17" s="31"/>
      <c r="O17" s="31"/>
      <c r="P17" s="31">
        <v>3185</v>
      </c>
      <c r="Q17" s="30">
        <f t="shared" si="7"/>
        <v>57330</v>
      </c>
      <c r="R17" s="183"/>
      <c r="S17" s="31">
        <v>0.09</v>
      </c>
      <c r="T17" s="43">
        <f t="shared" si="8"/>
        <v>5159.7</v>
      </c>
      <c r="U17" s="31"/>
      <c r="V17" s="31"/>
      <c r="W17" s="31"/>
      <c r="X17" s="31"/>
    </row>
    <row r="18" spans="1:33" s="7" customFormat="1" ht="20" customHeight="1">
      <c r="A18" s="178"/>
      <c r="B18" s="11"/>
      <c r="C18" s="31">
        <v>8899</v>
      </c>
      <c r="D18" s="13">
        <f t="shared" si="12"/>
        <v>169081</v>
      </c>
      <c r="E18" s="184"/>
      <c r="F18" s="31">
        <v>0.05</v>
      </c>
      <c r="G18" s="43">
        <f t="shared" si="6"/>
        <v>8454.0500000000011</v>
      </c>
      <c r="H18" s="31"/>
      <c r="I18" s="31">
        <v>19</v>
      </c>
      <c r="J18" s="13">
        <v>60</v>
      </c>
      <c r="K18" s="31">
        <f t="shared" si="10"/>
        <v>1140</v>
      </c>
      <c r="L18" s="13"/>
      <c r="M18" s="31"/>
      <c r="N18" s="31"/>
      <c r="O18" s="31"/>
      <c r="P18" s="31">
        <v>3185</v>
      </c>
      <c r="Q18" s="30">
        <f t="shared" si="7"/>
        <v>60515</v>
      </c>
      <c r="R18" s="183"/>
      <c r="S18" s="31">
        <v>0.09</v>
      </c>
      <c r="T18" s="43">
        <f t="shared" si="8"/>
        <v>5446.3499999999995</v>
      </c>
      <c r="U18" s="31"/>
      <c r="V18" s="31"/>
      <c r="W18" s="31"/>
      <c r="X18" s="31"/>
      <c r="Y18" s="7">
        <v>875</v>
      </c>
    </row>
    <row r="19" spans="1:33" s="7" customFormat="1" ht="20" customHeight="1">
      <c r="A19" s="178"/>
      <c r="B19" s="11"/>
      <c r="C19" s="31">
        <v>8899</v>
      </c>
      <c r="D19" s="13">
        <f t="shared" si="12"/>
        <v>177980</v>
      </c>
      <c r="E19" s="184"/>
      <c r="F19" s="31">
        <v>0.05</v>
      </c>
      <c r="G19" s="43">
        <f t="shared" si="6"/>
        <v>8899</v>
      </c>
      <c r="H19" s="31"/>
      <c r="I19" s="31">
        <v>20</v>
      </c>
      <c r="J19" s="13">
        <v>60</v>
      </c>
      <c r="K19" s="31">
        <f t="shared" si="10"/>
        <v>1200</v>
      </c>
      <c r="L19" s="13"/>
      <c r="M19" s="31">
        <v>4</v>
      </c>
      <c r="N19" s="31">
        <v>1200</v>
      </c>
      <c r="O19" s="31"/>
      <c r="P19" s="31">
        <v>3185</v>
      </c>
      <c r="Q19" s="30">
        <f t="shared" si="7"/>
        <v>63700</v>
      </c>
      <c r="R19" s="183"/>
      <c r="S19" s="31">
        <v>0.09</v>
      </c>
      <c r="T19" s="43">
        <f t="shared" si="8"/>
        <v>5733</v>
      </c>
      <c r="U19" s="31"/>
      <c r="V19" s="31">
        <v>500000</v>
      </c>
      <c r="W19" s="31">
        <v>7.0000000000000001E-3</v>
      </c>
      <c r="X19" s="31">
        <f>V19*W19</f>
        <v>3500</v>
      </c>
      <c r="Y19" s="51">
        <f>G19+K19+N19+T19+Y18</f>
        <v>17907</v>
      </c>
      <c r="Z19" s="194" t="s">
        <v>28</v>
      </c>
      <c r="AA19" s="194"/>
      <c r="AB19" s="194"/>
      <c r="AC19" s="194"/>
      <c r="AD19" s="194"/>
      <c r="AF19" s="7">
        <v>0.04</v>
      </c>
      <c r="AG19" s="7">
        <f>V19*AF19</f>
        <v>20000</v>
      </c>
    </row>
    <row r="20" spans="1:33" s="7" customFormat="1" ht="20" customHeight="1">
      <c r="A20" s="178"/>
      <c r="B20" s="11"/>
      <c r="C20" s="31">
        <v>8899</v>
      </c>
      <c r="D20" s="13">
        <f t="shared" si="12"/>
        <v>186879</v>
      </c>
      <c r="E20" s="184"/>
      <c r="F20" s="31">
        <v>0.05</v>
      </c>
      <c r="G20" s="43">
        <f t="shared" si="6"/>
        <v>9343.9500000000007</v>
      </c>
      <c r="H20" s="31"/>
      <c r="I20" s="31">
        <v>21</v>
      </c>
      <c r="J20" s="13">
        <v>60</v>
      </c>
      <c r="K20" s="31">
        <f t="shared" si="10"/>
        <v>1260</v>
      </c>
      <c r="L20" s="13"/>
      <c r="M20" s="31"/>
      <c r="N20" s="31"/>
      <c r="O20" s="31"/>
      <c r="P20" s="31">
        <v>3185</v>
      </c>
      <c r="Q20" s="30">
        <f t="shared" si="7"/>
        <v>66885</v>
      </c>
      <c r="R20" s="184">
        <v>80000</v>
      </c>
      <c r="S20" s="31">
        <v>0.09</v>
      </c>
      <c r="T20" s="43">
        <f t="shared" si="8"/>
        <v>6019.65</v>
      </c>
      <c r="U20" s="31"/>
      <c r="V20" s="31"/>
      <c r="W20" s="31"/>
      <c r="X20" s="31"/>
    </row>
    <row r="21" spans="1:33" s="7" customFormat="1" ht="20" customHeight="1">
      <c r="A21" s="178"/>
      <c r="B21" s="11"/>
      <c r="C21" s="31">
        <v>8899</v>
      </c>
      <c r="D21" s="13">
        <f t="shared" ref="D21" si="13">I21*C21</f>
        <v>195778</v>
      </c>
      <c r="E21" s="184"/>
      <c r="F21" s="31">
        <v>0.05</v>
      </c>
      <c r="G21" s="43">
        <f t="shared" si="6"/>
        <v>9788.9</v>
      </c>
      <c r="H21" s="31"/>
      <c r="I21" s="31">
        <v>22</v>
      </c>
      <c r="J21" s="13">
        <v>60</v>
      </c>
      <c r="K21" s="31">
        <f t="shared" si="10"/>
        <v>1320</v>
      </c>
      <c r="L21" s="13"/>
      <c r="M21" s="31"/>
      <c r="N21" s="31"/>
      <c r="O21" s="31"/>
      <c r="P21" s="31">
        <v>3185</v>
      </c>
      <c r="Q21" s="30">
        <f t="shared" si="7"/>
        <v>70070</v>
      </c>
      <c r="R21" s="184"/>
      <c r="S21" s="31">
        <v>0.09</v>
      </c>
      <c r="T21" s="43">
        <f t="shared" si="8"/>
        <v>6306.3</v>
      </c>
      <c r="U21" s="31"/>
      <c r="V21" s="31"/>
      <c r="W21" s="31"/>
      <c r="X21" s="31"/>
    </row>
    <row r="22" spans="1:33" s="7" customFormat="1" ht="20" customHeight="1">
      <c r="A22" s="178">
        <v>4500</v>
      </c>
      <c r="B22" s="11"/>
      <c r="C22" s="31">
        <v>8899</v>
      </c>
      <c r="D22" s="13">
        <f>I22*C22</f>
        <v>204677</v>
      </c>
      <c r="E22" s="184">
        <v>250000</v>
      </c>
      <c r="F22" s="31">
        <v>0.06</v>
      </c>
      <c r="G22" s="43">
        <f t="shared" si="6"/>
        <v>12280.619999999999</v>
      </c>
      <c r="H22" s="31"/>
      <c r="I22" s="31">
        <v>23</v>
      </c>
      <c r="J22" s="13">
        <v>60</v>
      </c>
      <c r="K22" s="31">
        <f t="shared" si="10"/>
        <v>1380</v>
      </c>
      <c r="L22" s="13"/>
      <c r="M22" s="31"/>
      <c r="N22" s="31"/>
      <c r="O22" s="31"/>
      <c r="P22" s="31">
        <v>3185</v>
      </c>
      <c r="Q22" s="30">
        <f t="shared" si="7"/>
        <v>73255</v>
      </c>
      <c r="R22" s="184"/>
      <c r="S22" s="31">
        <v>0.09</v>
      </c>
      <c r="T22" s="43">
        <f t="shared" si="8"/>
        <v>6592.95</v>
      </c>
      <c r="U22" s="31"/>
      <c r="V22" s="31"/>
      <c r="W22" s="31"/>
      <c r="X22" s="31"/>
    </row>
    <row r="23" spans="1:33" s="7" customFormat="1" ht="20" customHeight="1">
      <c r="A23" s="178"/>
      <c r="B23" s="11"/>
      <c r="C23" s="31">
        <v>8899</v>
      </c>
      <c r="D23" s="13">
        <f>I23*C23</f>
        <v>213576</v>
      </c>
      <c r="E23" s="184"/>
      <c r="F23" s="31">
        <v>0.06</v>
      </c>
      <c r="G23" s="43">
        <f t="shared" si="6"/>
        <v>12814.56</v>
      </c>
      <c r="H23" s="31"/>
      <c r="I23" s="31">
        <v>24</v>
      </c>
      <c r="J23" s="13">
        <v>60</v>
      </c>
      <c r="K23" s="31">
        <f t="shared" si="10"/>
        <v>1440</v>
      </c>
      <c r="L23" s="13"/>
      <c r="M23" s="31"/>
      <c r="N23" s="31"/>
      <c r="O23" s="31"/>
      <c r="P23" s="31">
        <v>3185</v>
      </c>
      <c r="Q23" s="30">
        <f t="shared" si="7"/>
        <v>76440</v>
      </c>
      <c r="R23" s="184"/>
      <c r="S23" s="31">
        <v>0.09</v>
      </c>
      <c r="T23" s="43">
        <f t="shared" si="8"/>
        <v>6879.5999999999995</v>
      </c>
      <c r="U23" s="31"/>
      <c r="V23" s="31"/>
      <c r="W23" s="31"/>
      <c r="X23" s="31"/>
      <c r="Y23" s="7">
        <v>1200</v>
      </c>
    </row>
    <row r="24" spans="1:33" s="7" customFormat="1" ht="20" customHeight="1">
      <c r="A24" s="178"/>
      <c r="B24" s="11"/>
      <c r="C24" s="31">
        <v>8899</v>
      </c>
      <c r="D24" s="13">
        <f>C24*I24</f>
        <v>222475</v>
      </c>
      <c r="E24" s="184"/>
      <c r="F24" s="31">
        <v>0.06</v>
      </c>
      <c r="G24" s="43">
        <f t="shared" si="6"/>
        <v>13348.5</v>
      </c>
      <c r="H24" s="31"/>
      <c r="I24" s="31">
        <v>25</v>
      </c>
      <c r="J24" s="13">
        <v>60</v>
      </c>
      <c r="K24" s="31">
        <f t="shared" si="10"/>
        <v>1500</v>
      </c>
      <c r="L24" s="13"/>
      <c r="M24" s="31">
        <v>5</v>
      </c>
      <c r="N24" s="31">
        <v>1400</v>
      </c>
      <c r="O24" s="31"/>
      <c r="P24" s="31">
        <v>3185</v>
      </c>
      <c r="Q24" s="30">
        <f t="shared" si="7"/>
        <v>79625</v>
      </c>
      <c r="R24" s="184"/>
      <c r="S24" s="31">
        <v>0.09</v>
      </c>
      <c r="T24" s="43">
        <f t="shared" si="8"/>
        <v>7166.25</v>
      </c>
      <c r="U24" s="31"/>
      <c r="V24" s="31">
        <v>600000</v>
      </c>
      <c r="W24" s="31">
        <v>8.0000000000000002E-3</v>
      </c>
      <c r="X24" s="31">
        <f>V24*W24</f>
        <v>4800</v>
      </c>
      <c r="Y24" s="51">
        <f>G24+K24+N24+T24+Y23</f>
        <v>24614.75</v>
      </c>
      <c r="Z24" s="194" t="s">
        <v>29</v>
      </c>
      <c r="AA24" s="194"/>
      <c r="AB24" s="194"/>
      <c r="AC24" s="194"/>
      <c r="AD24" s="194"/>
      <c r="AF24" s="7">
        <v>0.04</v>
      </c>
      <c r="AG24" s="7">
        <f>V24*AF24</f>
        <v>24000</v>
      </c>
    </row>
    <row r="25" spans="1:33" s="7" customFormat="1" ht="20" customHeight="1">
      <c r="A25" s="178"/>
      <c r="B25" s="11"/>
      <c r="C25" s="31">
        <v>8899</v>
      </c>
      <c r="D25" s="13">
        <f t="shared" ref="D25" si="14">I25*C25</f>
        <v>231374</v>
      </c>
      <c r="E25" s="184"/>
      <c r="F25" s="31">
        <v>0.06</v>
      </c>
      <c r="G25" s="43">
        <f t="shared" si="6"/>
        <v>13882.439999999999</v>
      </c>
      <c r="H25" s="31"/>
      <c r="I25" s="31">
        <v>26</v>
      </c>
      <c r="J25" s="13">
        <v>70</v>
      </c>
      <c r="K25" s="31">
        <f t="shared" si="10"/>
        <v>1820</v>
      </c>
      <c r="L25" s="13"/>
      <c r="M25" s="31"/>
      <c r="N25" s="31"/>
      <c r="O25" s="31"/>
      <c r="P25" s="31">
        <v>3185</v>
      </c>
      <c r="Q25" s="30">
        <f t="shared" si="7"/>
        <v>82810</v>
      </c>
      <c r="R25" s="184">
        <v>96000</v>
      </c>
      <c r="S25" s="32">
        <v>0.1</v>
      </c>
      <c r="T25" s="43">
        <f t="shared" si="8"/>
        <v>8281</v>
      </c>
      <c r="U25" s="31"/>
      <c r="V25" s="31"/>
      <c r="W25" s="31"/>
      <c r="X25" s="31"/>
    </row>
    <row r="26" spans="1:33" s="7" customFormat="1" ht="20" customHeight="1">
      <c r="A26" s="178"/>
      <c r="B26" s="11"/>
      <c r="C26" s="31">
        <v>8899</v>
      </c>
      <c r="D26" s="13">
        <f>I26*C26</f>
        <v>240273</v>
      </c>
      <c r="E26" s="184"/>
      <c r="F26" s="31">
        <v>0.06</v>
      </c>
      <c r="G26" s="43">
        <f t="shared" si="6"/>
        <v>14416.38</v>
      </c>
      <c r="H26" s="31"/>
      <c r="I26" s="31">
        <v>27</v>
      </c>
      <c r="J26" s="13">
        <v>70</v>
      </c>
      <c r="K26" s="31">
        <f t="shared" si="10"/>
        <v>1890</v>
      </c>
      <c r="L26" s="13"/>
      <c r="M26" s="31"/>
      <c r="N26" s="31"/>
      <c r="O26" s="31"/>
      <c r="P26" s="31">
        <v>3185</v>
      </c>
      <c r="Q26" s="30">
        <f t="shared" si="7"/>
        <v>85995</v>
      </c>
      <c r="R26" s="184"/>
      <c r="S26" s="32">
        <v>0.1</v>
      </c>
      <c r="T26" s="43">
        <f t="shared" si="8"/>
        <v>8599.5</v>
      </c>
      <c r="U26" s="31"/>
      <c r="V26" s="31"/>
      <c r="W26" s="31"/>
      <c r="X26" s="31"/>
    </row>
    <row r="27" spans="1:33" s="7" customFormat="1" ht="20" customHeight="1">
      <c r="A27" s="178"/>
      <c r="B27" s="11"/>
      <c r="C27" s="31">
        <v>8899</v>
      </c>
      <c r="D27" s="13">
        <f>I27*C27</f>
        <v>249172</v>
      </c>
      <c r="E27" s="184"/>
      <c r="F27" s="31">
        <v>0.06</v>
      </c>
      <c r="G27" s="43">
        <f t="shared" si="6"/>
        <v>14950.32</v>
      </c>
      <c r="H27" s="31"/>
      <c r="I27" s="31">
        <v>28</v>
      </c>
      <c r="J27" s="13">
        <v>70</v>
      </c>
      <c r="K27" s="31">
        <f t="shared" si="10"/>
        <v>1960</v>
      </c>
      <c r="L27" s="13"/>
      <c r="M27" s="31"/>
      <c r="N27" s="31"/>
      <c r="O27" s="31"/>
      <c r="P27" s="31">
        <v>3185</v>
      </c>
      <c r="Q27" s="30">
        <f t="shared" si="7"/>
        <v>89180</v>
      </c>
      <c r="R27" s="184"/>
      <c r="S27" s="32">
        <v>0.1</v>
      </c>
      <c r="T27" s="43">
        <f t="shared" si="8"/>
        <v>8918</v>
      </c>
      <c r="U27" s="31"/>
      <c r="V27" s="31"/>
      <c r="W27" s="31"/>
      <c r="X27" s="31"/>
    </row>
    <row r="28" spans="1:33" s="7" customFormat="1" ht="20" customHeight="1">
      <c r="A28" s="178">
        <v>5000</v>
      </c>
      <c r="B28" s="39"/>
      <c r="C28" s="32">
        <v>8899</v>
      </c>
      <c r="D28" s="24">
        <f>I28*C28</f>
        <v>258071</v>
      </c>
      <c r="E28" s="196">
        <v>300000</v>
      </c>
      <c r="F28" s="32">
        <v>7.0000000000000007E-2</v>
      </c>
      <c r="G28" s="43">
        <f t="shared" si="6"/>
        <v>18064.97</v>
      </c>
      <c r="H28" s="32"/>
      <c r="I28" s="32">
        <v>29</v>
      </c>
      <c r="J28" s="24">
        <v>70</v>
      </c>
      <c r="K28" s="31">
        <f t="shared" si="10"/>
        <v>2030</v>
      </c>
      <c r="L28" s="13"/>
      <c r="M28" s="31"/>
      <c r="N28" s="31"/>
      <c r="O28" s="31"/>
      <c r="P28" s="31">
        <v>3185</v>
      </c>
      <c r="Q28" s="30">
        <f t="shared" si="7"/>
        <v>92365</v>
      </c>
      <c r="R28" s="184"/>
      <c r="S28" s="32">
        <v>0.1</v>
      </c>
      <c r="T28" s="43">
        <f t="shared" si="8"/>
        <v>9236.5</v>
      </c>
      <c r="U28" s="31"/>
      <c r="V28" s="31"/>
      <c r="W28" s="31"/>
      <c r="X28" s="31"/>
      <c r="Y28" s="7">
        <v>1800</v>
      </c>
    </row>
    <row r="29" spans="1:33" s="7" customFormat="1" ht="20" customHeight="1">
      <c r="A29" s="178"/>
      <c r="B29" s="39"/>
      <c r="C29" s="32">
        <v>8899</v>
      </c>
      <c r="D29" s="24">
        <f>C29*I29</f>
        <v>266970</v>
      </c>
      <c r="E29" s="196"/>
      <c r="F29" s="32">
        <v>7.0000000000000007E-2</v>
      </c>
      <c r="G29" s="43">
        <f t="shared" si="6"/>
        <v>18687.900000000001</v>
      </c>
      <c r="H29" s="32"/>
      <c r="I29" s="32">
        <v>30</v>
      </c>
      <c r="J29" s="24">
        <v>80</v>
      </c>
      <c r="K29" s="31">
        <f t="shared" si="10"/>
        <v>2400</v>
      </c>
      <c r="L29" s="13"/>
      <c r="M29" s="31">
        <v>6</v>
      </c>
      <c r="N29" s="31">
        <v>1600</v>
      </c>
      <c r="O29" s="31"/>
      <c r="P29" s="31">
        <v>3185</v>
      </c>
      <c r="Q29" s="30">
        <f t="shared" si="7"/>
        <v>95550</v>
      </c>
      <c r="R29" s="184"/>
      <c r="S29" s="32">
        <v>0.1</v>
      </c>
      <c r="T29" s="43">
        <f t="shared" si="8"/>
        <v>9555</v>
      </c>
      <c r="U29" s="31"/>
      <c r="V29" s="31">
        <v>800000</v>
      </c>
      <c r="W29" s="31">
        <v>8.9999999999999993E-3</v>
      </c>
      <c r="X29" s="31">
        <f>V29*W29</f>
        <v>7199.9999999999991</v>
      </c>
      <c r="Y29" s="51">
        <f>G29+K29+N29+T29+Y28</f>
        <v>34042.9</v>
      </c>
      <c r="Z29" s="194" t="s">
        <v>30</v>
      </c>
      <c r="AA29" s="194"/>
      <c r="AB29" s="194"/>
      <c r="AC29" s="194"/>
      <c r="AD29" s="194"/>
      <c r="AF29" s="7">
        <v>0.05</v>
      </c>
      <c r="AG29" s="7">
        <f>V29*AF29</f>
        <v>40000</v>
      </c>
    </row>
    <row r="30" spans="1:33" s="7" customFormat="1" ht="20" customHeight="1">
      <c r="A30" s="178"/>
      <c r="B30" s="39"/>
      <c r="C30" s="32">
        <v>8899</v>
      </c>
      <c r="D30" s="24">
        <f>C30*I30</f>
        <v>275869</v>
      </c>
      <c r="E30" s="196"/>
      <c r="F30" s="32">
        <v>7.0000000000000007E-2</v>
      </c>
      <c r="G30" s="43">
        <f t="shared" si="6"/>
        <v>19310.830000000002</v>
      </c>
      <c r="H30" s="32"/>
      <c r="I30" s="32">
        <v>31</v>
      </c>
      <c r="J30" s="24">
        <v>80</v>
      </c>
      <c r="K30" s="31">
        <f t="shared" si="10"/>
        <v>2480</v>
      </c>
      <c r="L30" s="24"/>
      <c r="M30" s="32"/>
      <c r="N30" s="32"/>
      <c r="O30" s="32"/>
      <c r="P30" s="31">
        <v>3185</v>
      </c>
      <c r="Q30" s="30">
        <f t="shared" si="7"/>
        <v>98735</v>
      </c>
      <c r="R30" s="196">
        <v>110000</v>
      </c>
      <c r="S30" s="32">
        <v>0.1</v>
      </c>
      <c r="T30" s="43">
        <f t="shared" si="8"/>
        <v>9873.5</v>
      </c>
      <c r="U30" s="32"/>
      <c r="V30" s="32"/>
      <c r="W30" s="32"/>
      <c r="X30" s="32"/>
    </row>
    <row r="31" spans="1:33" s="7" customFormat="1" ht="20" customHeight="1">
      <c r="A31" s="178"/>
      <c r="B31" s="39"/>
      <c r="C31" s="32">
        <v>8899</v>
      </c>
      <c r="D31" s="24">
        <f>C31*I31</f>
        <v>284768</v>
      </c>
      <c r="E31" s="196"/>
      <c r="F31" s="32">
        <v>7.0000000000000007E-2</v>
      </c>
      <c r="G31" s="43">
        <f t="shared" si="6"/>
        <v>19933.760000000002</v>
      </c>
      <c r="H31" s="32"/>
      <c r="I31" s="32">
        <v>32</v>
      </c>
      <c r="J31" s="24">
        <v>80</v>
      </c>
      <c r="K31" s="31">
        <f t="shared" si="10"/>
        <v>2560</v>
      </c>
      <c r="L31" s="24"/>
      <c r="M31" s="32"/>
      <c r="N31" s="32"/>
      <c r="O31" s="32"/>
      <c r="P31" s="31">
        <v>3185</v>
      </c>
      <c r="Q31" s="30">
        <f t="shared" si="7"/>
        <v>101920</v>
      </c>
      <c r="R31" s="196"/>
      <c r="S31" s="32">
        <v>0.1</v>
      </c>
      <c r="T31" s="43">
        <f t="shared" si="8"/>
        <v>10192</v>
      </c>
      <c r="U31" s="32"/>
      <c r="V31" s="32"/>
      <c r="W31" s="32"/>
      <c r="X31" s="32"/>
      <c r="Y31" s="7">
        <v>2500</v>
      </c>
    </row>
    <row r="32" spans="1:33" s="7" customFormat="1" ht="20" customHeight="1">
      <c r="A32" s="178"/>
      <c r="B32" s="39"/>
      <c r="C32" s="32">
        <v>8899</v>
      </c>
      <c r="D32" s="24">
        <f>C32*I32</f>
        <v>293667</v>
      </c>
      <c r="E32" s="196"/>
      <c r="F32" s="32">
        <v>7.0000000000000007E-2</v>
      </c>
      <c r="G32" s="43">
        <f t="shared" si="6"/>
        <v>20556.690000000002</v>
      </c>
      <c r="H32" s="32"/>
      <c r="I32" s="32">
        <v>33</v>
      </c>
      <c r="J32" s="24">
        <v>80</v>
      </c>
      <c r="K32" s="31">
        <f t="shared" si="10"/>
        <v>2640</v>
      </c>
      <c r="L32" s="24"/>
      <c r="M32" s="32">
        <v>7</v>
      </c>
      <c r="N32" s="32">
        <v>1800</v>
      </c>
      <c r="O32" s="32"/>
      <c r="P32" s="31">
        <v>3185</v>
      </c>
      <c r="Q32" s="30">
        <f t="shared" si="7"/>
        <v>105105</v>
      </c>
      <c r="R32" s="196"/>
      <c r="S32" s="32">
        <v>0.1</v>
      </c>
      <c r="T32" s="43">
        <f t="shared" si="8"/>
        <v>10510.5</v>
      </c>
      <c r="U32" s="32"/>
      <c r="V32" s="31">
        <v>1000000</v>
      </c>
      <c r="W32" s="31">
        <v>0.01</v>
      </c>
      <c r="X32" s="31">
        <f>W32*V32</f>
        <v>10000</v>
      </c>
      <c r="AF32" s="7">
        <v>0.06</v>
      </c>
      <c r="AG32" s="7">
        <f>V32*AF32</f>
        <v>60000</v>
      </c>
    </row>
    <row r="33" spans="1:24" ht="20" customHeight="1">
      <c r="A33" s="14"/>
      <c r="B33" s="14"/>
      <c r="C33" s="1"/>
      <c r="D33" s="14"/>
      <c r="E33" s="1"/>
      <c r="F33" s="1"/>
      <c r="G33" s="15"/>
      <c r="H33" s="1"/>
    </row>
    <row r="34" spans="1:24" ht="20" customHeight="1">
      <c r="A34" s="199"/>
      <c r="B34" s="199"/>
      <c r="C34" s="199"/>
      <c r="D34" s="199"/>
      <c r="E34" s="199"/>
      <c r="F34" s="4">
        <f>D32+Q32</f>
        <v>398772</v>
      </c>
      <c r="N34" s="38"/>
      <c r="P34" s="38">
        <f>G32+K32+N32+T32+Y31</f>
        <v>38007.19</v>
      </c>
      <c r="Q34" s="38"/>
      <c r="R34" s="4">
        <v>5000</v>
      </c>
      <c r="S34" s="7">
        <f>P34+R34</f>
        <v>43007.19</v>
      </c>
      <c r="V34" s="16">
        <f>SUM(S34/F34)</f>
        <v>0.10784907164996541</v>
      </c>
    </row>
    <row r="35" spans="1:24" ht="20" customHeight="1">
      <c r="A35" s="16" t="s">
        <v>16</v>
      </c>
      <c r="B35" s="16"/>
      <c r="C35" s="16"/>
      <c r="D35" s="16"/>
      <c r="E35" s="16"/>
      <c r="F35" s="17">
        <f>D5+Q5</f>
        <v>72504</v>
      </c>
      <c r="G35" s="5" t="s">
        <v>24</v>
      </c>
      <c r="J35" s="197" t="s">
        <v>17</v>
      </c>
      <c r="K35" s="198"/>
      <c r="L35" s="197"/>
      <c r="M35" s="197"/>
      <c r="N35" s="197"/>
      <c r="O35" s="16"/>
      <c r="P35" s="37">
        <f>G5+K5+N5+T5+Y7</f>
        <v>3696.6800000000003</v>
      </c>
      <c r="Q35" s="33" t="s">
        <v>18</v>
      </c>
      <c r="R35" s="16">
        <v>2500</v>
      </c>
      <c r="S35" s="34">
        <f>P35+R35</f>
        <v>6196.68</v>
      </c>
      <c r="T35" s="35"/>
      <c r="U35" s="16"/>
      <c r="V35" s="16">
        <f>S35/F35</f>
        <v>8.5466732869910633E-2</v>
      </c>
      <c r="W35" s="16"/>
      <c r="X35" s="16"/>
    </row>
    <row r="36" spans="1:24">
      <c r="A36" s="3" t="s">
        <v>19</v>
      </c>
      <c r="D36" s="3"/>
    </row>
    <row r="37" spans="1:24">
      <c r="A37" s="201" t="s">
        <v>20</v>
      </c>
      <c r="B37" s="201"/>
      <c r="C37" s="201"/>
      <c r="D37" s="201"/>
      <c r="E37" s="201"/>
      <c r="F37" s="201"/>
      <c r="G37" s="202"/>
      <c r="H37" s="201"/>
      <c r="I37" s="201"/>
      <c r="J37" s="201"/>
      <c r="K37" s="203"/>
      <c r="L37" s="201"/>
      <c r="M37" s="201"/>
      <c r="N37" s="201"/>
      <c r="O37" s="201"/>
      <c r="P37" s="201"/>
      <c r="Q37" s="201"/>
      <c r="R37" s="201"/>
      <c r="S37" s="199"/>
      <c r="T37" s="202"/>
      <c r="U37" s="201"/>
      <c r="V37" s="201"/>
      <c r="W37" s="201"/>
      <c r="X37" s="201"/>
    </row>
    <row r="38" spans="1:24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25"/>
      <c r="L38" s="18"/>
      <c r="M38" s="18"/>
      <c r="N38" s="18"/>
      <c r="O38" s="18"/>
      <c r="P38" s="18"/>
      <c r="Q38" s="18"/>
      <c r="R38" s="18"/>
      <c r="S38" s="14"/>
      <c r="T38" s="19"/>
      <c r="U38" s="18"/>
      <c r="V38" s="18"/>
      <c r="W38" s="18"/>
      <c r="X38" s="18"/>
    </row>
    <row r="39" spans="1:24">
      <c r="A39" s="27" t="s">
        <v>34</v>
      </c>
      <c r="B39" s="27"/>
      <c r="C39" s="27"/>
      <c r="D39" s="20"/>
      <c r="E39" s="20"/>
      <c r="F39" s="20"/>
      <c r="G39" s="21"/>
      <c r="H39" s="20"/>
      <c r="I39" s="20"/>
      <c r="J39" s="20"/>
      <c r="K39" s="26"/>
      <c r="L39" s="27"/>
      <c r="M39" s="52">
        <v>0.105</v>
      </c>
      <c r="N39" s="174">
        <v>0.13650000000000001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>
      <c r="A40" s="175" t="s">
        <v>33</v>
      </c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M40" s="53">
        <v>0.16800000000000001</v>
      </c>
      <c r="N40" s="174"/>
      <c r="S40" s="4"/>
      <c r="T40" s="4"/>
    </row>
    <row r="41" spans="1:24">
      <c r="A41" s="175"/>
      <c r="B41" s="175"/>
      <c r="C41" s="175"/>
      <c r="D41" s="175"/>
      <c r="E41" s="175"/>
      <c r="F41" s="175"/>
      <c r="G41" s="176"/>
      <c r="H41" s="175"/>
      <c r="I41" s="175"/>
      <c r="J41" s="175"/>
      <c r="K41" s="177"/>
    </row>
    <row r="42" spans="1:24">
      <c r="D42" s="3"/>
      <c r="G42" s="22"/>
    </row>
    <row r="43" spans="1:24">
      <c r="A43" s="200" t="s">
        <v>21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</row>
    <row r="44" spans="1:24">
      <c r="A44" s="45"/>
      <c r="B44" s="45"/>
      <c r="C44" s="46"/>
      <c r="D44" s="45"/>
      <c r="E44" s="46"/>
      <c r="F44" s="46"/>
      <c r="G44" s="47"/>
      <c r="H44" s="46"/>
      <c r="I44" s="46"/>
      <c r="J44" s="46"/>
      <c r="K44" s="48"/>
      <c r="L44" s="46"/>
      <c r="M44" s="46"/>
      <c r="N44" s="46"/>
      <c r="O44" s="46"/>
      <c r="P44" s="46"/>
      <c r="Q44" s="46"/>
      <c r="R44" s="46"/>
      <c r="S44" s="49"/>
      <c r="T44" s="50"/>
      <c r="U44" s="46"/>
      <c r="V44" s="46"/>
      <c r="W44" s="46"/>
      <c r="X44" s="46"/>
    </row>
    <row r="45" spans="1:24" s="2" customFormat="1">
      <c r="A45" s="195" t="s">
        <v>31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46"/>
      <c r="X45" s="46"/>
    </row>
    <row r="46" spans="1:24" s="2" customFormat="1">
      <c r="A46" s="3"/>
      <c r="B46" s="3"/>
      <c r="C46" s="4"/>
      <c r="D46" s="3"/>
      <c r="E46" s="4"/>
      <c r="F46" s="4"/>
      <c r="G46" s="5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7"/>
      <c r="T46" s="5"/>
      <c r="U46" s="4"/>
      <c r="V46" s="4"/>
      <c r="W46" s="4"/>
      <c r="X46" s="4"/>
    </row>
    <row r="47" spans="1:24">
      <c r="D47" s="3"/>
    </row>
    <row r="48" spans="1:24">
      <c r="D48" s="3"/>
    </row>
    <row r="49" spans="1:4">
      <c r="D49" s="3"/>
    </row>
    <row r="50" spans="1:4">
      <c r="A50" s="4"/>
      <c r="B50" s="4"/>
      <c r="D50" s="3"/>
    </row>
    <row r="51" spans="1:4">
      <c r="A51" s="4"/>
      <c r="B51" s="4"/>
      <c r="D51" s="3"/>
    </row>
    <row r="52" spans="1:4">
      <c r="A52" s="4"/>
      <c r="B52" s="4"/>
      <c r="D52" s="3"/>
    </row>
    <row r="53" spans="1:4">
      <c r="A53" s="4"/>
      <c r="B53" s="4"/>
      <c r="D53" s="3"/>
    </row>
    <row r="54" spans="1:4">
      <c r="A54" s="4"/>
      <c r="B54" s="4"/>
      <c r="D54" s="3"/>
    </row>
    <row r="55" spans="1:4">
      <c r="A55" s="4"/>
      <c r="B55" s="4"/>
      <c r="D55" s="3"/>
    </row>
    <row r="56" spans="1:4">
      <c r="A56" s="4"/>
      <c r="B56" s="4"/>
      <c r="D56" s="3"/>
    </row>
    <row r="57" spans="1:4">
      <c r="A57" s="4"/>
      <c r="B57" s="4"/>
      <c r="D57" s="3"/>
    </row>
    <row r="58" spans="1:4">
      <c r="A58" s="4"/>
      <c r="B58" s="4"/>
      <c r="D58" s="3"/>
    </row>
    <row r="59" spans="1:4">
      <c r="A59" s="4"/>
      <c r="B59" s="4"/>
      <c r="D59" s="3"/>
    </row>
    <row r="60" spans="1:4">
      <c r="A60" s="4"/>
      <c r="B60" s="4"/>
      <c r="D60" s="3"/>
    </row>
    <row r="61" spans="1:4">
      <c r="A61" s="4"/>
      <c r="B61" s="4"/>
      <c r="D61" s="3"/>
    </row>
    <row r="62" spans="1:4">
      <c r="A62" s="4"/>
      <c r="B62" s="4"/>
      <c r="D62" s="3"/>
    </row>
    <row r="63" spans="1:4">
      <c r="A63" s="4"/>
      <c r="B63" s="4"/>
      <c r="D63" s="3"/>
    </row>
    <row r="64" spans="1:4">
      <c r="A64" s="4"/>
      <c r="B64" s="4"/>
      <c r="D64" s="3"/>
    </row>
    <row r="65" spans="1:4">
      <c r="A65" s="4"/>
      <c r="B65" s="4"/>
      <c r="D65" s="3"/>
    </row>
    <row r="66" spans="1:4">
      <c r="A66" s="4"/>
      <c r="B66" s="4"/>
      <c r="D66" s="3"/>
    </row>
    <row r="67" spans="1:4">
      <c r="A67" s="4"/>
      <c r="B67" s="4"/>
      <c r="D67" s="3"/>
    </row>
    <row r="68" spans="1:4">
      <c r="A68" s="4"/>
      <c r="B68" s="4"/>
      <c r="D68" s="3"/>
    </row>
    <row r="69" spans="1:4">
      <c r="A69" s="4"/>
      <c r="B69" s="4"/>
      <c r="D69" s="3"/>
    </row>
    <row r="70" spans="1:4">
      <c r="A70" s="4"/>
      <c r="B70" s="4"/>
      <c r="D70" s="3"/>
    </row>
    <row r="71" spans="1:4">
      <c r="A71" s="4"/>
      <c r="B71" s="4"/>
      <c r="D71" s="3"/>
    </row>
    <row r="72" spans="1:4">
      <c r="A72" s="4"/>
      <c r="B72" s="4"/>
      <c r="D72" s="3"/>
    </row>
    <row r="73" spans="1:4">
      <c r="A73" s="4"/>
      <c r="B73" s="4"/>
      <c r="D73" s="3"/>
    </row>
    <row r="74" spans="1:4">
      <c r="A74" s="4"/>
      <c r="B74" s="4"/>
      <c r="D74" s="3"/>
    </row>
    <row r="75" spans="1:4">
      <c r="A75" s="4"/>
      <c r="B75" s="4"/>
      <c r="D75" s="3"/>
    </row>
    <row r="76" spans="1:4">
      <c r="A76" s="4"/>
      <c r="B76" s="4"/>
      <c r="D76" s="3"/>
    </row>
    <row r="77" spans="1:4">
      <c r="A77" s="4"/>
      <c r="B77" s="4"/>
      <c r="D77" s="3"/>
    </row>
    <row r="78" spans="1:4">
      <c r="A78" s="4"/>
      <c r="B78" s="4"/>
      <c r="D78" s="3"/>
    </row>
    <row r="79" spans="1:4">
      <c r="A79" s="4"/>
      <c r="B79" s="4"/>
      <c r="D79" s="3"/>
    </row>
    <row r="80" spans="1:4">
      <c r="A80" s="4"/>
      <c r="B80" s="4"/>
      <c r="D80" s="3"/>
    </row>
    <row r="81" spans="1:4">
      <c r="A81" s="4"/>
      <c r="B81" s="4"/>
      <c r="D81" s="3"/>
    </row>
    <row r="82" spans="1:4">
      <c r="A82" s="4"/>
      <c r="B82" s="4"/>
      <c r="D82" s="3"/>
    </row>
    <row r="83" spans="1:4">
      <c r="A83" s="4"/>
      <c r="B83" s="4"/>
      <c r="D83" s="3"/>
    </row>
    <row r="84" spans="1:4">
      <c r="A84" s="4"/>
      <c r="B84" s="4"/>
      <c r="D84" s="3"/>
    </row>
    <row r="85" spans="1:4">
      <c r="A85" s="4"/>
      <c r="B85" s="4"/>
      <c r="D85" s="3"/>
    </row>
    <row r="86" spans="1:4">
      <c r="A86" s="4"/>
      <c r="B86" s="4"/>
      <c r="D86" s="3"/>
    </row>
  </sheetData>
  <mergeCells count="42">
    <mergeCell ref="Z29:AD29"/>
    <mergeCell ref="A45:V45"/>
    <mergeCell ref="Z5:AD5"/>
    <mergeCell ref="Z9:AD9"/>
    <mergeCell ref="Z14:AD14"/>
    <mergeCell ref="Z19:AD19"/>
    <mergeCell ref="Z24:AD24"/>
    <mergeCell ref="E7:E12"/>
    <mergeCell ref="E13:E16"/>
    <mergeCell ref="R30:R32"/>
    <mergeCell ref="J35:N35"/>
    <mergeCell ref="A34:E34"/>
    <mergeCell ref="A43:X43"/>
    <mergeCell ref="A28:A32"/>
    <mergeCell ref="E28:E32"/>
    <mergeCell ref="A37:X37"/>
    <mergeCell ref="A1:X1"/>
    <mergeCell ref="C2:G2"/>
    <mergeCell ref="I2:K2"/>
    <mergeCell ref="M2:N2"/>
    <mergeCell ref="P2:T2"/>
    <mergeCell ref="V2:X2"/>
    <mergeCell ref="H2:H3"/>
    <mergeCell ref="L2:L3"/>
    <mergeCell ref="O2:O3"/>
    <mergeCell ref="B2:B3"/>
    <mergeCell ref="N39:N40"/>
    <mergeCell ref="A40:K40"/>
    <mergeCell ref="A41:K41"/>
    <mergeCell ref="A22:A27"/>
    <mergeCell ref="R5:R9"/>
    <mergeCell ref="E5:E6"/>
    <mergeCell ref="A5:A6"/>
    <mergeCell ref="A7:A12"/>
    <mergeCell ref="A13:A16"/>
    <mergeCell ref="R10:R14"/>
    <mergeCell ref="R15:R19"/>
    <mergeCell ref="R20:R24"/>
    <mergeCell ref="R25:R29"/>
    <mergeCell ref="E17:E21"/>
    <mergeCell ref="E22:E27"/>
    <mergeCell ref="A17:A21"/>
  </mergeCells>
  <phoneticPr fontId="6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绩效考核（终）</vt:lpstr>
      <vt:lpstr>薪水算法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2014-11-06T01:28:00Z</dcterms:created>
  <dcterms:modified xsi:type="dcterms:W3CDTF">2014-12-30T08:47:19Z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