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93" documentId="13_ncr:1_{91DA8E27-5ACF-4380-87CC-50BBBF04FE27}" xr6:coauthVersionLast="47" xr6:coauthVersionMax="47" xr10:uidLastSave="{130B6D0D-3D5D-471A-AF62-F8713F0A4024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J38" i="1"/>
  <c r="S25" i="1"/>
  <c r="S24" i="1"/>
  <c r="V24" i="1" s="1"/>
  <c r="S23" i="1"/>
  <c r="V38" i="1"/>
  <c r="V40" i="1"/>
  <c r="J40" i="1"/>
  <c r="S21" i="1"/>
  <c r="S53" i="1"/>
  <c r="J53" i="1"/>
  <c r="J52" i="1"/>
  <c r="J51" i="1"/>
  <c r="S50" i="1"/>
  <c r="V50" i="1" s="1"/>
  <c r="J50" i="1"/>
  <c r="S49" i="1"/>
  <c r="V49" i="1" s="1"/>
  <c r="J49" i="1"/>
  <c r="S48" i="1"/>
  <c r="J48" i="1"/>
  <c r="S47" i="1"/>
  <c r="S39" i="1"/>
  <c r="J47" i="1"/>
  <c r="S46" i="1"/>
  <c r="J46" i="1"/>
  <c r="S45" i="1"/>
  <c r="J45" i="1"/>
  <c r="S44" i="1"/>
  <c r="J44" i="1"/>
  <c r="S43" i="1"/>
  <c r="J43" i="1"/>
  <c r="S42" i="1"/>
  <c r="J42" i="1"/>
  <c r="S41" i="1"/>
  <c r="J41" i="1"/>
  <c r="J39" i="1"/>
  <c r="S37" i="1"/>
  <c r="J37" i="1"/>
  <c r="J36" i="1"/>
  <c r="S35" i="1"/>
  <c r="J35" i="1"/>
  <c r="S34" i="1"/>
  <c r="S32" i="1"/>
  <c r="S28" i="1"/>
  <c r="S27" i="1"/>
  <c r="S26" i="1"/>
  <c r="J23" i="1"/>
  <c r="J24" i="1"/>
  <c r="J25" i="1"/>
  <c r="J26" i="1"/>
  <c r="J27" i="1"/>
  <c r="J28" i="1"/>
  <c r="J29" i="1"/>
  <c r="J30" i="1"/>
  <c r="J31" i="1"/>
  <c r="J32" i="1"/>
  <c r="J33" i="1"/>
  <c r="J34" i="1"/>
  <c r="S22" i="1"/>
  <c r="S20" i="1"/>
  <c r="S19" i="1"/>
  <c r="S18" i="1"/>
  <c r="V18" i="1" s="1"/>
  <c r="S17" i="1"/>
  <c r="S16" i="1"/>
  <c r="S15" i="1"/>
  <c r="S14" i="1"/>
  <c r="V14" i="1" s="1"/>
  <c r="S13" i="1"/>
  <c r="S10" i="1"/>
  <c r="S8" i="1"/>
  <c r="V8" i="1" s="1"/>
  <c r="S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S6" i="1"/>
  <c r="J6" i="1"/>
  <c r="V52" i="1"/>
  <c r="V51" i="1"/>
  <c r="V31" i="1"/>
  <c r="V33" i="1"/>
  <c r="V47" i="1" l="1"/>
  <c r="V48" i="1"/>
  <c r="V53" i="1"/>
  <c r="V46" i="1"/>
  <c r="V45" i="1"/>
  <c r="V42" i="1"/>
  <c r="V41" i="1"/>
  <c r="V37" i="1"/>
  <c r="V39" i="1"/>
  <c r="V43" i="1"/>
  <c r="V44" i="1"/>
  <c r="V36" i="1"/>
  <c r="V35" i="1"/>
  <c r="V34" i="1"/>
  <c r="V32" i="1"/>
  <c r="V30" i="1"/>
  <c r="V29" i="1"/>
  <c r="V27" i="1"/>
  <c r="V26" i="1"/>
  <c r="V22" i="1"/>
  <c r="V21" i="1"/>
  <c r="V23" i="1"/>
  <c r="V25" i="1"/>
  <c r="V28" i="1"/>
  <c r="V20" i="1"/>
  <c r="V17" i="1"/>
  <c r="V16" i="1"/>
  <c r="V10" i="1"/>
  <c r="V7" i="1"/>
  <c r="V9" i="1"/>
  <c r="V11" i="1"/>
  <c r="V12" i="1"/>
  <c r="V13" i="1"/>
  <c r="V15" i="1"/>
  <c r="V19" i="1"/>
  <c r="V6" i="1"/>
  <c r="V56" i="1" l="1"/>
  <c r="S56" i="1"/>
</calcChain>
</file>

<file path=xl/sharedStrings.xml><?xml version="1.0" encoding="utf-8"?>
<sst xmlns="http://schemas.openxmlformats.org/spreadsheetml/2006/main" count="405" uniqueCount="156">
  <si>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</si>
  <si>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</si>
  <si>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</si>
  <si>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</si>
  <si>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</si>
  <si>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</si>
  <si>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</si>
  <si>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</si>
  <si>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</si>
  <si>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</si>
  <si>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</si>
  <si>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</si>
  <si>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</si>
  <si>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</si>
  <si>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</si>
  <si>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</si>
  <si>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</si>
  <si>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</si>
  <si>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</si>
  <si>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</si>
  <si>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</si>
  <si>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</si>
  <si>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</si>
  <si>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</si>
  <si>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Rs.2000</t>
  </si>
  <si>
    <t>TN09CF2653</t>
  </si>
  <si>
    <t>Crysta</t>
  </si>
  <si>
    <t>Rs.3200</t>
  </si>
  <si>
    <t>TN09BW2104</t>
  </si>
  <si>
    <t>9:00PM</t>
  </si>
  <si>
    <t>10:00PM</t>
  </si>
  <si>
    <t>6:00PM</t>
  </si>
  <si>
    <t>4hrs</t>
  </si>
  <si>
    <t>5:30PM</t>
  </si>
  <si>
    <t>2:00PM</t>
  </si>
  <si>
    <t>8hrs</t>
  </si>
  <si>
    <t>6:00AM</t>
  </si>
  <si>
    <t>9:30PM</t>
  </si>
  <si>
    <t>15hrs</t>
  </si>
  <si>
    <t>7hrs</t>
  </si>
  <si>
    <t>8:30PM</t>
  </si>
  <si>
    <t>1day</t>
  </si>
  <si>
    <t>Rs.19/km</t>
  </si>
  <si>
    <t>6:30AM</t>
  </si>
  <si>
    <t>12:00PM</t>
  </si>
  <si>
    <t>10hrs</t>
  </si>
  <si>
    <t>7:00PM</t>
  </si>
  <si>
    <t>2:00AM</t>
  </si>
  <si>
    <t>8:00PM</t>
  </si>
  <si>
    <t>Rs.13/km</t>
  </si>
  <si>
    <t>7:30PM</t>
  </si>
  <si>
    <t>9:30AM</t>
  </si>
  <si>
    <t>11:30AM</t>
  </si>
  <si>
    <t>Mr RajMohan Krishnan</t>
  </si>
  <si>
    <t>12:00AM</t>
  </si>
  <si>
    <t>7:30AM</t>
  </si>
  <si>
    <t>2hrs</t>
  </si>
  <si>
    <t>11:00PM</t>
  </si>
  <si>
    <t>12hrs</t>
  </si>
  <si>
    <t>18hrs</t>
  </si>
  <si>
    <t>Rs.200/hr</t>
  </si>
  <si>
    <t>1:30PM</t>
  </si>
  <si>
    <t>10:30AM</t>
  </si>
  <si>
    <t>8:00AM</t>
  </si>
  <si>
    <t>4:30PM</t>
  </si>
  <si>
    <t>11:30PM</t>
  </si>
  <si>
    <t>3:30PM</t>
  </si>
  <si>
    <t>9hrs</t>
  </si>
  <si>
    <t>Rs.320/hr</t>
  </si>
  <si>
    <t>3:00PM</t>
  </si>
  <si>
    <t>9:00AM</t>
  </si>
  <si>
    <t>PY05Y7700</t>
  </si>
  <si>
    <t>8:30AM</t>
  </si>
  <si>
    <t>TN22DY9444</t>
  </si>
  <si>
    <t>13hrs</t>
  </si>
  <si>
    <t>5hrs</t>
  </si>
  <si>
    <t>5:00PM</t>
  </si>
  <si>
    <t>1hr</t>
  </si>
  <si>
    <t>11:00AM</t>
  </si>
  <si>
    <t>6:30PM</t>
  </si>
  <si>
    <t>Rs.1800</t>
  </si>
  <si>
    <t>2:30AM</t>
  </si>
  <si>
    <t>Innova</t>
  </si>
  <si>
    <t>Rs.17/km</t>
  </si>
  <si>
    <t>1:00PM</t>
  </si>
  <si>
    <t>TN22DZ7277</t>
  </si>
  <si>
    <t>INVOICE NO : 8525</t>
  </si>
  <si>
    <t xml:space="preserve">STATEMENT FOR MONTH OF OCTOBER 01 to 23 2023 </t>
  </si>
  <si>
    <t>Dr Jose Paul</t>
  </si>
  <si>
    <t>TN07CM6370</t>
  </si>
  <si>
    <t>TN02BA8037</t>
  </si>
  <si>
    <t>11:20PM</t>
  </si>
  <si>
    <t>Mr Sreenivas Meenakshi Sundaram</t>
  </si>
  <si>
    <t>TN06F2515</t>
  </si>
  <si>
    <t>Rs.2800</t>
  </si>
  <si>
    <t>Mr Prasad Soray</t>
  </si>
  <si>
    <t>Ms Vidhya</t>
  </si>
  <si>
    <t>Mr Arnab Mukhopadhyay</t>
  </si>
  <si>
    <t>PY01DA5288</t>
  </si>
  <si>
    <t>Mr Anand Mulwad</t>
  </si>
  <si>
    <t>TN07BP8402</t>
  </si>
  <si>
    <t>Mr Manish Bajaj</t>
  </si>
  <si>
    <t>Mr Ranendra Chakraborty</t>
  </si>
  <si>
    <t>Dr Kranthi Kiran</t>
  </si>
  <si>
    <t>Ms Pratima Tripati</t>
  </si>
  <si>
    <t>Dr Ashish Mungatiwar</t>
  </si>
  <si>
    <t>11hrs</t>
  </si>
  <si>
    <t>3hrs</t>
  </si>
  <si>
    <t>Skoda</t>
  </si>
  <si>
    <t>TN09CC2377</t>
  </si>
  <si>
    <t>Dr Narayanasami+2</t>
  </si>
  <si>
    <t>2days</t>
  </si>
  <si>
    <t>Mr Ganesh Masne</t>
  </si>
  <si>
    <t>TN19S0378</t>
  </si>
  <si>
    <t>Mr Y Venkata Ramana Reddy</t>
  </si>
  <si>
    <t>Mr Ramana MV</t>
  </si>
  <si>
    <t>Dr Danasegaran</t>
  </si>
  <si>
    <t>Mr Nagavelu</t>
  </si>
  <si>
    <t>TN32AY3666</t>
  </si>
  <si>
    <t>Mr Vincent John</t>
  </si>
  <si>
    <t>Mr Srivarthan</t>
  </si>
  <si>
    <t>TN07BU1378</t>
  </si>
  <si>
    <t>Mr AS Baskaran</t>
  </si>
  <si>
    <t>TN09CL1330</t>
  </si>
  <si>
    <t>4days</t>
  </si>
  <si>
    <t>Dr Vijayashree</t>
  </si>
  <si>
    <t>TN05BV1177</t>
  </si>
  <si>
    <t>12kms</t>
  </si>
  <si>
    <t>Mr P Vignesh
Mr Sundaresan</t>
  </si>
  <si>
    <t>TN10AM9640</t>
  </si>
  <si>
    <t>Dr Parvan Shetty</t>
  </si>
  <si>
    <t>9:45AM</t>
  </si>
  <si>
    <t>10:35PM</t>
  </si>
  <si>
    <t>12:10AM</t>
  </si>
  <si>
    <t>Mr Ajay Agarwal</t>
  </si>
  <si>
    <t>Mr Vivek Gupta</t>
  </si>
  <si>
    <t>34kms</t>
  </si>
  <si>
    <t>Mr Abhishek Prakash</t>
  </si>
  <si>
    <t>TN85E0310</t>
  </si>
  <si>
    <t>TN10BV6680</t>
  </si>
  <si>
    <t>3:00AM</t>
  </si>
  <si>
    <t>Dr Shanmugam RP</t>
  </si>
  <si>
    <t>8:20PM</t>
  </si>
  <si>
    <t>Dr Banu Priya</t>
  </si>
  <si>
    <t>TN10BU6680</t>
  </si>
  <si>
    <t>Rs.15/km</t>
  </si>
  <si>
    <t>Dr Sailaza</t>
  </si>
  <si>
    <t>PY05X4876</t>
  </si>
  <si>
    <t>10:00AM</t>
  </si>
  <si>
    <t>14hrs</t>
  </si>
  <si>
    <t>6hrs</t>
  </si>
  <si>
    <t>Dr VijayaBaskar</t>
  </si>
  <si>
    <t>1:00AM</t>
  </si>
  <si>
    <t>7:00AM</t>
  </si>
  <si>
    <t>16hrs</t>
  </si>
  <si>
    <t>Rupees Two Lakhs Sixteen Thousand Four Hundred and Thirty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</si>
</sst>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4"/>
  <sheetViews>
    <sheetView tabSelected="1" topLeftCell="B1" zoomScaleNormal="100" workbookViewId="0">
      <selection activeCell="V6" sqref="V6:V5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</row>
    <row r="3" spans="2:22" ht="13" customHeight="1" x14ac:dyDescent="0.25">
      <c r="B3" s="15"/>
      <c r="C3" s="40" t="s">
        <v>18</v>
      </c>
      <c r="D3" s="40"/>
      <c r="E3" s="40"/>
      <c r="F3" s="40"/>
      <c r="G3" s="40"/>
      <c r="H3" s="40" t="s">
        <v>86</v>
      </c>
      <c r="I3" s="40"/>
      <c r="J3" s="40"/>
      <c r="K3" s="40"/>
      <c r="L3" s="40"/>
      <c r="M3" s="40"/>
      <c r="N3" s="41" t="s">
        <v>22</v>
      </c>
      <c r="O3" s="40"/>
      <c r="P3" s="40"/>
      <c r="Q3" s="40"/>
      <c r="R3" s="40"/>
      <c r="S3" s="40"/>
      <c r="T3" s="40"/>
      <c r="U3" s="40"/>
      <c r="V3" s="42"/>
    </row>
    <row r="4" spans="2:22" ht="13" customHeight="1" x14ac:dyDescent="0.25">
      <c r="B4" s="43" t="s">
        <v>87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2"/>
    </row>
    <row r="5" spans="2:22" ht="18" customHeight="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3" customHeight="1" x14ac:dyDescent="0.25">
      <c r="B6" s="9">
        <v>1</v>
      </c>
      <c r="C6" s="16" t="s">
        <v>88</v>
      </c>
      <c r="D6" s="34">
        <v>45191</v>
      </c>
      <c r="E6" s="34">
        <v>45191</v>
      </c>
      <c r="F6" s="16" t="s">
        <v>26</v>
      </c>
      <c r="G6" s="16" t="s">
        <v>89</v>
      </c>
      <c r="H6" s="17">
        <v>55310</v>
      </c>
      <c r="I6" s="17">
        <v>55425</v>
      </c>
      <c r="J6" s="23">
        <f>I6-H6</f>
        <v>115</v>
      </c>
      <c r="K6" s="24" t="s">
        <v>50</v>
      </c>
      <c r="L6" s="25" t="s">
        <v>65</v>
      </c>
      <c r="M6" s="17" t="s">
        <v>41</v>
      </c>
      <c r="N6" s="23"/>
      <c r="O6" s="23"/>
      <c r="P6" s="23"/>
      <c r="Q6" s="23"/>
      <c r="R6" s="23" t="s">
        <v>42</v>
      </c>
      <c r="S6" s="23">
        <f>250*19</f>
        <v>4750</v>
      </c>
      <c r="T6" s="23">
        <v>500</v>
      </c>
      <c r="U6" s="17">
        <v>0</v>
      </c>
      <c r="V6" s="27">
        <f>SUM(S6:U6)</f>
        <v>5250</v>
      </c>
    </row>
    <row r="7" spans="2:22" ht="13" customHeight="1" x14ac:dyDescent="0.25">
      <c r="B7" s="9">
        <v>2</v>
      </c>
      <c r="C7" s="16" t="s">
        <v>53</v>
      </c>
      <c r="D7" s="34">
        <v>45204</v>
      </c>
      <c r="E7" s="34">
        <v>45204</v>
      </c>
      <c r="F7" s="16" t="s">
        <v>23</v>
      </c>
      <c r="G7" s="16" t="s">
        <v>90</v>
      </c>
      <c r="H7" s="17">
        <v>206253</v>
      </c>
      <c r="I7" s="17">
        <v>206292</v>
      </c>
      <c r="J7" s="23">
        <f t="shared" ref="J7:J53" si="0">I7-H7</f>
        <v>39</v>
      </c>
      <c r="K7" s="24" t="s">
        <v>61</v>
      </c>
      <c r="L7" s="25" t="s">
        <v>91</v>
      </c>
      <c r="M7" s="17" t="s">
        <v>45</v>
      </c>
      <c r="N7" s="23"/>
      <c r="O7" s="23" t="s">
        <v>56</v>
      </c>
      <c r="P7" s="23"/>
      <c r="Q7" s="23" t="s">
        <v>60</v>
      </c>
      <c r="R7" s="23" t="s">
        <v>24</v>
      </c>
      <c r="S7" s="23">
        <f>2000+(2*200)</f>
        <v>2400</v>
      </c>
      <c r="T7" s="23">
        <v>0</v>
      </c>
      <c r="U7" s="17">
        <v>0</v>
      </c>
      <c r="V7" s="27">
        <f t="shared" ref="V7:V53" si="1">SUM(S7:U7)</f>
        <v>2400</v>
      </c>
    </row>
    <row r="8" spans="2:22" ht="13" customHeight="1" x14ac:dyDescent="0.25">
      <c r="B8" s="9">
        <v>3</v>
      </c>
      <c r="C8" s="16" t="s">
        <v>53</v>
      </c>
      <c r="D8" s="34">
        <v>45205</v>
      </c>
      <c r="E8" s="34">
        <v>45205</v>
      </c>
      <c r="F8" s="16" t="s">
        <v>23</v>
      </c>
      <c r="G8" s="16" t="s">
        <v>90</v>
      </c>
      <c r="H8" s="17">
        <v>206292</v>
      </c>
      <c r="I8" s="17">
        <v>206429</v>
      </c>
      <c r="J8" s="23">
        <f t="shared" si="0"/>
        <v>137</v>
      </c>
      <c r="K8" s="24" t="s">
        <v>43</v>
      </c>
      <c r="L8" s="25" t="s">
        <v>54</v>
      </c>
      <c r="M8" s="17" t="s">
        <v>59</v>
      </c>
      <c r="N8" s="23"/>
      <c r="O8" s="23" t="s">
        <v>45</v>
      </c>
      <c r="P8" s="23"/>
      <c r="Q8" s="23" t="s">
        <v>60</v>
      </c>
      <c r="R8" s="23" t="s">
        <v>24</v>
      </c>
      <c r="S8" s="23">
        <f>2000+(10*200)</f>
        <v>4000</v>
      </c>
      <c r="T8" s="23">
        <v>0</v>
      </c>
      <c r="U8" s="17">
        <v>0</v>
      </c>
      <c r="V8" s="27">
        <f t="shared" si="1"/>
        <v>4000</v>
      </c>
    </row>
    <row r="9" spans="2:22" ht="13" customHeight="1" x14ac:dyDescent="0.25">
      <c r="B9" s="9">
        <v>4</v>
      </c>
      <c r="C9" s="16" t="s">
        <v>92</v>
      </c>
      <c r="D9" s="34">
        <v>45204</v>
      </c>
      <c r="E9" s="34">
        <v>45204</v>
      </c>
      <c r="F9" s="16" t="s">
        <v>82</v>
      </c>
      <c r="G9" s="16" t="s">
        <v>93</v>
      </c>
      <c r="H9" s="17">
        <v>221165</v>
      </c>
      <c r="I9" s="17">
        <v>221206</v>
      </c>
      <c r="J9" s="23">
        <f t="shared" si="0"/>
        <v>41</v>
      </c>
      <c r="K9" s="24" t="s">
        <v>84</v>
      </c>
      <c r="L9" s="25" t="s">
        <v>31</v>
      </c>
      <c r="M9" s="17" t="s">
        <v>35</v>
      </c>
      <c r="N9" s="23"/>
      <c r="O9" s="23"/>
      <c r="P9" s="23"/>
      <c r="Q9" s="23"/>
      <c r="R9" s="23" t="s">
        <v>94</v>
      </c>
      <c r="S9" s="23">
        <v>2800</v>
      </c>
      <c r="T9" s="23">
        <v>0</v>
      </c>
      <c r="U9" s="17">
        <v>0</v>
      </c>
      <c r="V9" s="27">
        <f t="shared" si="1"/>
        <v>2800</v>
      </c>
    </row>
    <row r="10" spans="2:22" ht="13" customHeight="1" x14ac:dyDescent="0.25">
      <c r="B10" s="9">
        <v>5</v>
      </c>
      <c r="C10" s="16" t="s">
        <v>95</v>
      </c>
      <c r="D10" s="34">
        <v>45206</v>
      </c>
      <c r="E10" s="34">
        <v>45206</v>
      </c>
      <c r="F10" s="16" t="s">
        <v>23</v>
      </c>
      <c r="G10" s="16" t="s">
        <v>25</v>
      </c>
      <c r="H10" s="17">
        <v>313465</v>
      </c>
      <c r="I10" s="17">
        <v>313574</v>
      </c>
      <c r="J10" s="23">
        <f t="shared" si="0"/>
        <v>109</v>
      </c>
      <c r="K10" s="24" t="s">
        <v>72</v>
      </c>
      <c r="L10" s="25" t="s">
        <v>40</v>
      </c>
      <c r="M10" s="17" t="s">
        <v>41</v>
      </c>
      <c r="N10" s="23"/>
      <c r="O10" s="23"/>
      <c r="P10" s="23"/>
      <c r="Q10" s="23"/>
      <c r="R10" s="23" t="s">
        <v>49</v>
      </c>
      <c r="S10" s="23">
        <f>250*13</f>
        <v>3250</v>
      </c>
      <c r="T10" s="23">
        <v>500</v>
      </c>
      <c r="U10" s="17">
        <v>70</v>
      </c>
      <c r="V10" s="27">
        <f t="shared" si="1"/>
        <v>3820</v>
      </c>
    </row>
    <row r="11" spans="2:22" ht="13" customHeight="1" x14ac:dyDescent="0.25">
      <c r="B11" s="9">
        <v>6</v>
      </c>
      <c r="C11" s="16" t="s">
        <v>96</v>
      </c>
      <c r="D11" s="34">
        <v>45211</v>
      </c>
      <c r="E11" s="34">
        <v>45211</v>
      </c>
      <c r="F11" s="16" t="s">
        <v>23</v>
      </c>
      <c r="G11" s="16" t="s">
        <v>28</v>
      </c>
      <c r="H11" s="17">
        <v>294091</v>
      </c>
      <c r="I11" s="17">
        <v>294128</v>
      </c>
      <c r="J11" s="23">
        <f t="shared" si="0"/>
        <v>37</v>
      </c>
      <c r="K11" s="24" t="s">
        <v>78</v>
      </c>
      <c r="L11" s="25" t="s">
        <v>46</v>
      </c>
      <c r="M11" s="17" t="s">
        <v>35</v>
      </c>
      <c r="N11" s="23"/>
      <c r="O11" s="23"/>
      <c r="P11" s="23"/>
      <c r="Q11" s="23"/>
      <c r="R11" s="23" t="s">
        <v>24</v>
      </c>
      <c r="S11" s="23">
        <v>2000</v>
      </c>
      <c r="T11" s="23">
        <v>0</v>
      </c>
      <c r="U11" s="17">
        <v>0</v>
      </c>
      <c r="V11" s="27">
        <f t="shared" si="1"/>
        <v>2000</v>
      </c>
    </row>
    <row r="12" spans="2:22" ht="13" customHeight="1" x14ac:dyDescent="0.25">
      <c r="B12" s="9">
        <v>7</v>
      </c>
      <c r="C12" s="16" t="s">
        <v>96</v>
      </c>
      <c r="D12" s="34">
        <v>45212</v>
      </c>
      <c r="E12" s="34">
        <v>45212</v>
      </c>
      <c r="F12" s="16" t="s">
        <v>23</v>
      </c>
      <c r="G12" s="16" t="s">
        <v>28</v>
      </c>
      <c r="H12" s="17">
        <v>294183</v>
      </c>
      <c r="I12" s="17">
        <v>294244</v>
      </c>
      <c r="J12" s="23">
        <f t="shared" si="0"/>
        <v>61</v>
      </c>
      <c r="K12" s="24" t="s">
        <v>78</v>
      </c>
      <c r="L12" s="25" t="s">
        <v>76</v>
      </c>
      <c r="M12" s="17" t="s">
        <v>35</v>
      </c>
      <c r="N12" s="23"/>
      <c r="O12" s="23"/>
      <c r="P12" s="23"/>
      <c r="Q12" s="23"/>
      <c r="R12" s="23" t="s">
        <v>24</v>
      </c>
      <c r="S12" s="23">
        <v>2000</v>
      </c>
      <c r="T12" s="23">
        <v>0</v>
      </c>
      <c r="U12" s="17">
        <v>0</v>
      </c>
      <c r="V12" s="27">
        <f t="shared" si="1"/>
        <v>2000</v>
      </c>
    </row>
    <row r="13" spans="2:22" ht="13" customHeight="1" x14ac:dyDescent="0.25">
      <c r="B13" s="9">
        <v>8</v>
      </c>
      <c r="C13" s="16" t="s">
        <v>97</v>
      </c>
      <c r="D13" s="34">
        <v>45208</v>
      </c>
      <c r="E13" s="34">
        <v>45208</v>
      </c>
      <c r="F13" s="16" t="s">
        <v>26</v>
      </c>
      <c r="G13" s="16" t="s">
        <v>98</v>
      </c>
      <c r="H13" s="17">
        <v>17056</v>
      </c>
      <c r="I13" s="17">
        <v>17191</v>
      </c>
      <c r="J13" s="23">
        <f t="shared" si="0"/>
        <v>135</v>
      </c>
      <c r="K13" s="24" t="s">
        <v>55</v>
      </c>
      <c r="L13" s="25" t="s">
        <v>69</v>
      </c>
      <c r="M13" s="17" t="s">
        <v>41</v>
      </c>
      <c r="N13" s="23"/>
      <c r="O13" s="23"/>
      <c r="P13" s="23"/>
      <c r="Q13" s="23"/>
      <c r="R13" s="23" t="s">
        <v>42</v>
      </c>
      <c r="S13" s="23">
        <f t="shared" ref="S13:S18" si="2">250*19</f>
        <v>4750</v>
      </c>
      <c r="T13" s="23">
        <v>500</v>
      </c>
      <c r="U13" s="17">
        <v>0</v>
      </c>
      <c r="V13" s="27">
        <f t="shared" si="1"/>
        <v>5250</v>
      </c>
    </row>
    <row r="14" spans="2:22" ht="13" customHeight="1" x14ac:dyDescent="0.25">
      <c r="B14" s="9">
        <v>9</v>
      </c>
      <c r="C14" s="16" t="s">
        <v>99</v>
      </c>
      <c r="D14" s="34">
        <v>45208</v>
      </c>
      <c r="E14" s="34">
        <v>45208</v>
      </c>
      <c r="F14" s="16" t="s">
        <v>26</v>
      </c>
      <c r="G14" s="16" t="s">
        <v>100</v>
      </c>
      <c r="H14" s="17">
        <v>245540</v>
      </c>
      <c r="I14" s="17">
        <v>245670</v>
      </c>
      <c r="J14" s="23">
        <f t="shared" si="0"/>
        <v>130</v>
      </c>
      <c r="K14" s="24" t="s">
        <v>62</v>
      </c>
      <c r="L14" s="25" t="s">
        <v>66</v>
      </c>
      <c r="M14" s="17" t="s">
        <v>41</v>
      </c>
      <c r="N14" s="23"/>
      <c r="O14" s="23"/>
      <c r="P14" s="23"/>
      <c r="Q14" s="23"/>
      <c r="R14" s="23" t="s">
        <v>42</v>
      </c>
      <c r="S14" s="23">
        <f t="shared" si="2"/>
        <v>4750</v>
      </c>
      <c r="T14" s="23">
        <v>500</v>
      </c>
      <c r="U14" s="17">
        <v>190</v>
      </c>
      <c r="V14" s="27">
        <f t="shared" si="1"/>
        <v>5440</v>
      </c>
    </row>
    <row r="15" spans="2:22" ht="13" customHeight="1" x14ac:dyDescent="0.25">
      <c r="B15" s="9">
        <v>10</v>
      </c>
      <c r="C15" s="16" t="s">
        <v>101</v>
      </c>
      <c r="D15" s="34">
        <v>45208</v>
      </c>
      <c r="E15" s="34">
        <v>45208</v>
      </c>
      <c r="F15" s="16" t="s">
        <v>26</v>
      </c>
      <c r="G15" s="16" t="s">
        <v>73</v>
      </c>
      <c r="H15" s="17">
        <v>23639</v>
      </c>
      <c r="I15" s="17">
        <v>23736</v>
      </c>
      <c r="J15" s="23">
        <f t="shared" si="0"/>
        <v>97</v>
      </c>
      <c r="K15" s="24" t="s">
        <v>43</v>
      </c>
      <c r="L15" s="25" t="s">
        <v>52</v>
      </c>
      <c r="M15" s="17" t="s">
        <v>41</v>
      </c>
      <c r="N15" s="23"/>
      <c r="O15" s="23"/>
      <c r="P15" s="23"/>
      <c r="Q15" s="23"/>
      <c r="R15" s="23" t="s">
        <v>42</v>
      </c>
      <c r="S15" s="23">
        <f t="shared" si="2"/>
        <v>4750</v>
      </c>
      <c r="T15" s="23">
        <v>500</v>
      </c>
      <c r="U15" s="17">
        <v>47</v>
      </c>
      <c r="V15" s="27">
        <f t="shared" si="1"/>
        <v>5297</v>
      </c>
    </row>
    <row r="16" spans="2:22" ht="13" customHeight="1" x14ac:dyDescent="0.25">
      <c r="B16" s="9">
        <v>11</v>
      </c>
      <c r="C16" s="16" t="s">
        <v>102</v>
      </c>
      <c r="D16" s="34">
        <v>45208</v>
      </c>
      <c r="E16" s="34">
        <v>45208</v>
      </c>
      <c r="F16" s="16" t="s">
        <v>26</v>
      </c>
      <c r="G16" s="16" t="s">
        <v>73</v>
      </c>
      <c r="H16" s="17">
        <v>23736</v>
      </c>
      <c r="I16" s="17">
        <v>23829</v>
      </c>
      <c r="J16" s="23">
        <f t="shared" si="0"/>
        <v>93</v>
      </c>
      <c r="K16" s="24" t="s">
        <v>78</v>
      </c>
      <c r="L16" s="25" t="s">
        <v>33</v>
      </c>
      <c r="M16" s="17" t="s">
        <v>41</v>
      </c>
      <c r="N16" s="23"/>
      <c r="O16" s="23"/>
      <c r="P16" s="23"/>
      <c r="Q16" s="23"/>
      <c r="R16" s="23" t="s">
        <v>42</v>
      </c>
      <c r="S16" s="23">
        <f t="shared" si="2"/>
        <v>4750</v>
      </c>
      <c r="T16" s="23">
        <v>500</v>
      </c>
      <c r="U16" s="17">
        <v>70</v>
      </c>
      <c r="V16" s="27">
        <f t="shared" si="1"/>
        <v>5320</v>
      </c>
    </row>
    <row r="17" spans="2:23" ht="13" customHeight="1" x14ac:dyDescent="0.25">
      <c r="B17" s="9">
        <v>12</v>
      </c>
      <c r="C17" s="16" t="s">
        <v>101</v>
      </c>
      <c r="D17" s="34">
        <v>45210</v>
      </c>
      <c r="E17" s="34">
        <v>45210</v>
      </c>
      <c r="F17" s="16" t="s">
        <v>26</v>
      </c>
      <c r="G17" s="16" t="s">
        <v>73</v>
      </c>
      <c r="H17" s="17">
        <v>23941</v>
      </c>
      <c r="I17" s="17">
        <v>24035</v>
      </c>
      <c r="J17" s="23">
        <f t="shared" si="0"/>
        <v>94</v>
      </c>
      <c r="K17" s="24" t="s">
        <v>34</v>
      </c>
      <c r="L17" s="25" t="s">
        <v>46</v>
      </c>
      <c r="M17" s="17" t="s">
        <v>41</v>
      </c>
      <c r="N17" s="23"/>
      <c r="O17" s="23"/>
      <c r="P17" s="23"/>
      <c r="Q17" s="23"/>
      <c r="R17" s="23" t="s">
        <v>42</v>
      </c>
      <c r="S17" s="23">
        <f t="shared" si="2"/>
        <v>4750</v>
      </c>
      <c r="T17" s="23">
        <v>500</v>
      </c>
      <c r="U17" s="17">
        <v>70</v>
      </c>
      <c r="V17" s="27">
        <f t="shared" si="1"/>
        <v>5320</v>
      </c>
    </row>
    <row r="18" spans="2:23" ht="13" customHeight="1" x14ac:dyDescent="0.25">
      <c r="B18" s="9">
        <v>13</v>
      </c>
      <c r="C18" s="16" t="s">
        <v>103</v>
      </c>
      <c r="D18" s="34">
        <v>45208</v>
      </c>
      <c r="E18" s="34">
        <v>45208</v>
      </c>
      <c r="F18" s="16" t="s">
        <v>26</v>
      </c>
      <c r="G18" s="16" t="s">
        <v>28</v>
      </c>
      <c r="H18" s="17">
        <v>293210</v>
      </c>
      <c r="I18" s="17">
        <v>293330</v>
      </c>
      <c r="J18" s="23">
        <f t="shared" si="0"/>
        <v>120</v>
      </c>
      <c r="K18" s="24" t="s">
        <v>70</v>
      </c>
      <c r="L18" s="25" t="s">
        <v>69</v>
      </c>
      <c r="M18" s="17" t="s">
        <v>41</v>
      </c>
      <c r="N18" s="23"/>
      <c r="O18" s="23"/>
      <c r="P18" s="23"/>
      <c r="Q18" s="23"/>
      <c r="R18" s="23" t="s">
        <v>42</v>
      </c>
      <c r="S18" s="23">
        <f t="shared" si="2"/>
        <v>4750</v>
      </c>
      <c r="T18" s="23">
        <v>500</v>
      </c>
      <c r="U18" s="17">
        <v>145</v>
      </c>
      <c r="V18" s="27">
        <f t="shared" ref="V18" si="3">SUM(S18:U18)</f>
        <v>5395</v>
      </c>
    </row>
    <row r="19" spans="2:23" ht="13" customHeight="1" x14ac:dyDescent="0.25">
      <c r="B19" s="9">
        <v>14</v>
      </c>
      <c r="C19" s="16" t="s">
        <v>104</v>
      </c>
      <c r="D19" s="34">
        <v>45208</v>
      </c>
      <c r="E19" s="34">
        <v>45208</v>
      </c>
      <c r="F19" s="16" t="s">
        <v>23</v>
      </c>
      <c r="G19" s="16" t="s">
        <v>25</v>
      </c>
      <c r="H19" s="17">
        <v>313606</v>
      </c>
      <c r="I19" s="17">
        <v>313705</v>
      </c>
      <c r="J19" s="23">
        <f t="shared" si="0"/>
        <v>99</v>
      </c>
      <c r="K19" s="24" t="s">
        <v>78</v>
      </c>
      <c r="L19" s="25" t="s">
        <v>64</v>
      </c>
      <c r="M19" s="17" t="s">
        <v>41</v>
      </c>
      <c r="N19" s="23"/>
      <c r="O19" s="23"/>
      <c r="P19" s="23"/>
      <c r="Q19" s="23"/>
      <c r="R19" s="23" t="s">
        <v>49</v>
      </c>
      <c r="S19" s="23">
        <f>250*13</f>
        <v>3250</v>
      </c>
      <c r="T19" s="23">
        <v>500</v>
      </c>
      <c r="U19" s="17">
        <v>70</v>
      </c>
      <c r="V19" s="27">
        <f t="shared" si="1"/>
        <v>3820</v>
      </c>
    </row>
    <row r="20" spans="2:23" ht="13" customHeight="1" x14ac:dyDescent="0.25">
      <c r="B20" s="9">
        <v>15</v>
      </c>
      <c r="C20" s="16" t="s">
        <v>105</v>
      </c>
      <c r="D20" s="34">
        <v>45209</v>
      </c>
      <c r="E20" s="34">
        <v>45209</v>
      </c>
      <c r="F20" s="16" t="s">
        <v>26</v>
      </c>
      <c r="G20" s="16" t="s">
        <v>73</v>
      </c>
      <c r="H20" s="17">
        <v>23829</v>
      </c>
      <c r="I20" s="17">
        <v>23880</v>
      </c>
      <c r="J20" s="23">
        <f t="shared" si="0"/>
        <v>51</v>
      </c>
      <c r="K20" s="24" t="s">
        <v>55</v>
      </c>
      <c r="L20" s="25" t="s">
        <v>31</v>
      </c>
      <c r="M20" s="17" t="s">
        <v>106</v>
      </c>
      <c r="N20" s="23"/>
      <c r="O20" s="23" t="s">
        <v>107</v>
      </c>
      <c r="P20" s="23"/>
      <c r="Q20" s="23" t="s">
        <v>68</v>
      </c>
      <c r="R20" s="23" t="s">
        <v>27</v>
      </c>
      <c r="S20" s="23">
        <f>3200+(3*320)</f>
        <v>4160</v>
      </c>
      <c r="T20" s="23">
        <v>0</v>
      </c>
      <c r="U20" s="17">
        <v>0</v>
      </c>
      <c r="V20" s="27">
        <f t="shared" si="1"/>
        <v>4160</v>
      </c>
    </row>
    <row r="21" spans="2:23" ht="13" customHeight="1" x14ac:dyDescent="0.25">
      <c r="B21" s="9">
        <v>16</v>
      </c>
      <c r="C21" s="16" t="s">
        <v>104</v>
      </c>
      <c r="D21" s="34">
        <v>45210</v>
      </c>
      <c r="E21" s="34">
        <v>45210</v>
      </c>
      <c r="F21" s="16" t="s">
        <v>108</v>
      </c>
      <c r="G21" s="16" t="s">
        <v>109</v>
      </c>
      <c r="H21" s="17">
        <v>70926</v>
      </c>
      <c r="I21" s="17">
        <v>71077</v>
      </c>
      <c r="J21" s="23">
        <f t="shared" si="0"/>
        <v>151</v>
      </c>
      <c r="K21" s="24" t="s">
        <v>72</v>
      </c>
      <c r="L21" s="25" t="s">
        <v>76</v>
      </c>
      <c r="M21" s="17" t="s">
        <v>41</v>
      </c>
      <c r="N21" s="23"/>
      <c r="O21" s="23"/>
      <c r="P21" s="23"/>
      <c r="Q21" s="23"/>
      <c r="R21" s="23" t="s">
        <v>145</v>
      </c>
      <c r="S21" s="23">
        <f>250*15</f>
        <v>3750</v>
      </c>
      <c r="T21" s="23">
        <v>500</v>
      </c>
      <c r="U21" s="17">
        <v>0</v>
      </c>
      <c r="V21" s="27">
        <f t="shared" si="1"/>
        <v>4250</v>
      </c>
    </row>
    <row r="22" spans="2:23" ht="13" customHeight="1" x14ac:dyDescent="0.25">
      <c r="B22" s="9">
        <v>17</v>
      </c>
      <c r="C22" s="16" t="s">
        <v>110</v>
      </c>
      <c r="D22" s="34">
        <v>45211</v>
      </c>
      <c r="E22" s="34">
        <v>45212</v>
      </c>
      <c r="F22" s="16" t="s">
        <v>26</v>
      </c>
      <c r="G22" s="16" t="s">
        <v>73</v>
      </c>
      <c r="H22" s="17">
        <v>24113</v>
      </c>
      <c r="I22" s="17">
        <v>24499</v>
      </c>
      <c r="J22" s="23">
        <f t="shared" si="0"/>
        <v>386</v>
      </c>
      <c r="K22" s="24" t="s">
        <v>30</v>
      </c>
      <c r="L22" s="25" t="s">
        <v>62</v>
      </c>
      <c r="M22" s="17" t="s">
        <v>111</v>
      </c>
      <c r="N22" s="23"/>
      <c r="O22" s="23"/>
      <c r="P22" s="23"/>
      <c r="Q22" s="23"/>
      <c r="R22" s="23" t="s">
        <v>42</v>
      </c>
      <c r="S22" s="23">
        <f>386*19</f>
        <v>7334</v>
      </c>
      <c r="T22" s="23">
        <v>1000</v>
      </c>
      <c r="U22" s="17">
        <v>538</v>
      </c>
      <c r="V22" s="27">
        <f t="shared" si="1"/>
        <v>8872</v>
      </c>
    </row>
    <row r="23" spans="2:23" ht="13" customHeight="1" x14ac:dyDescent="0.25">
      <c r="B23" s="9">
        <v>18</v>
      </c>
      <c r="C23" s="16" t="s">
        <v>112</v>
      </c>
      <c r="D23" s="34">
        <v>45209</v>
      </c>
      <c r="E23" s="34">
        <v>45209</v>
      </c>
      <c r="F23" s="16" t="s">
        <v>23</v>
      </c>
      <c r="G23" s="18" t="s">
        <v>113</v>
      </c>
      <c r="H23" s="16">
        <v>189589</v>
      </c>
      <c r="I23" s="17">
        <v>189649</v>
      </c>
      <c r="J23" s="23">
        <f t="shared" si="0"/>
        <v>60</v>
      </c>
      <c r="K23" s="24" t="s">
        <v>148</v>
      </c>
      <c r="L23" s="25" t="s">
        <v>40</v>
      </c>
      <c r="M23" s="17" t="s">
        <v>106</v>
      </c>
      <c r="N23" s="23"/>
      <c r="O23" s="23" t="s">
        <v>107</v>
      </c>
      <c r="P23" s="23"/>
      <c r="Q23" s="23" t="s">
        <v>60</v>
      </c>
      <c r="R23" s="23" t="s">
        <v>24</v>
      </c>
      <c r="S23" s="23">
        <f>2000+(3*200)</f>
        <v>2600</v>
      </c>
      <c r="T23" s="23">
        <v>0</v>
      </c>
      <c r="U23" s="17">
        <v>0</v>
      </c>
      <c r="V23" s="27">
        <f t="shared" si="1"/>
        <v>2600</v>
      </c>
    </row>
    <row r="24" spans="2:23" ht="13" customHeight="1" x14ac:dyDescent="0.25">
      <c r="B24" s="9">
        <v>19</v>
      </c>
      <c r="C24" s="16" t="s">
        <v>112</v>
      </c>
      <c r="D24" s="34">
        <v>45210</v>
      </c>
      <c r="E24" s="34">
        <v>45210</v>
      </c>
      <c r="F24" s="16" t="s">
        <v>23</v>
      </c>
      <c r="G24" s="18" t="s">
        <v>113</v>
      </c>
      <c r="H24" s="16">
        <v>189649</v>
      </c>
      <c r="I24" s="17">
        <v>189703</v>
      </c>
      <c r="J24" s="23">
        <f t="shared" si="0"/>
        <v>54</v>
      </c>
      <c r="K24" s="24" t="s">
        <v>55</v>
      </c>
      <c r="L24" s="25" t="s">
        <v>29</v>
      </c>
      <c r="M24" s="17" t="s">
        <v>149</v>
      </c>
      <c r="N24" s="23"/>
      <c r="O24" s="23" t="s">
        <v>150</v>
      </c>
      <c r="P24" s="23"/>
      <c r="Q24" s="23" t="s">
        <v>60</v>
      </c>
      <c r="R24" s="23" t="s">
        <v>24</v>
      </c>
      <c r="S24" s="23">
        <f>2000+(6*200)</f>
        <v>3200</v>
      </c>
      <c r="T24" s="23">
        <v>0</v>
      </c>
      <c r="U24" s="17">
        <v>0</v>
      </c>
      <c r="V24" s="27">
        <f t="shared" si="1"/>
        <v>3200</v>
      </c>
      <c r="W24" s="33"/>
    </row>
    <row r="25" spans="2:23" ht="13" customHeight="1" x14ac:dyDescent="0.25">
      <c r="B25" s="9">
        <v>20</v>
      </c>
      <c r="C25" s="16" t="s">
        <v>112</v>
      </c>
      <c r="D25" s="34">
        <v>45211</v>
      </c>
      <c r="E25" s="34">
        <v>45211</v>
      </c>
      <c r="F25" s="16" t="s">
        <v>23</v>
      </c>
      <c r="G25" s="18" t="s">
        <v>113</v>
      </c>
      <c r="H25" s="17">
        <v>189703</v>
      </c>
      <c r="I25" s="17">
        <v>189761</v>
      </c>
      <c r="J25" s="23">
        <f t="shared" si="0"/>
        <v>58</v>
      </c>
      <c r="K25" s="24" t="s">
        <v>36</v>
      </c>
      <c r="L25" s="25" t="s">
        <v>31</v>
      </c>
      <c r="M25" s="17" t="s">
        <v>58</v>
      </c>
      <c r="N25" s="23"/>
      <c r="O25" s="23" t="s">
        <v>32</v>
      </c>
      <c r="P25" s="23"/>
      <c r="Q25" s="23" t="s">
        <v>60</v>
      </c>
      <c r="R25" s="23" t="s">
        <v>24</v>
      </c>
      <c r="S25" s="23">
        <f>2000+(4*200)</f>
        <v>2800</v>
      </c>
      <c r="T25" s="23">
        <v>0</v>
      </c>
      <c r="U25" s="17">
        <v>0</v>
      </c>
      <c r="V25" s="27">
        <f t="shared" si="1"/>
        <v>2800</v>
      </c>
    </row>
    <row r="26" spans="2:23" ht="13" customHeight="1" x14ac:dyDescent="0.25">
      <c r="B26" s="9">
        <v>21</v>
      </c>
      <c r="C26" s="16" t="s">
        <v>114</v>
      </c>
      <c r="D26" s="34">
        <v>45216</v>
      </c>
      <c r="E26" s="34">
        <v>45216</v>
      </c>
      <c r="F26" s="16" t="s">
        <v>26</v>
      </c>
      <c r="G26" s="18" t="s">
        <v>73</v>
      </c>
      <c r="H26" s="17">
        <v>25130</v>
      </c>
      <c r="I26" s="17">
        <v>25229</v>
      </c>
      <c r="J26" s="23">
        <f t="shared" si="0"/>
        <v>99</v>
      </c>
      <c r="K26" s="24" t="s">
        <v>43</v>
      </c>
      <c r="L26" s="25" t="s">
        <v>37</v>
      </c>
      <c r="M26" s="17" t="s">
        <v>38</v>
      </c>
      <c r="N26" s="23"/>
      <c r="O26" s="23" t="s">
        <v>39</v>
      </c>
      <c r="P26" s="23"/>
      <c r="Q26" s="23" t="s">
        <v>68</v>
      </c>
      <c r="R26" s="23" t="s">
        <v>27</v>
      </c>
      <c r="S26" s="23">
        <f>3200+(7*320)</f>
        <v>5440</v>
      </c>
      <c r="T26" s="23">
        <v>0</v>
      </c>
      <c r="U26" s="17">
        <v>0</v>
      </c>
      <c r="V26" s="27">
        <f t="shared" si="1"/>
        <v>5440</v>
      </c>
    </row>
    <row r="27" spans="2:23" ht="13" customHeight="1" x14ac:dyDescent="0.25">
      <c r="B27" s="9">
        <v>22</v>
      </c>
      <c r="C27" s="16" t="s">
        <v>114</v>
      </c>
      <c r="D27" s="34">
        <v>45217</v>
      </c>
      <c r="E27" s="34">
        <v>45217</v>
      </c>
      <c r="F27" s="16" t="s">
        <v>26</v>
      </c>
      <c r="G27" s="18" t="s">
        <v>73</v>
      </c>
      <c r="H27" s="17">
        <v>25229</v>
      </c>
      <c r="I27" s="17">
        <v>25288</v>
      </c>
      <c r="J27" s="23">
        <f t="shared" si="0"/>
        <v>59</v>
      </c>
      <c r="K27" s="24" t="s">
        <v>70</v>
      </c>
      <c r="L27" s="25" t="s">
        <v>48</v>
      </c>
      <c r="M27" s="17" t="s">
        <v>106</v>
      </c>
      <c r="N27" s="23"/>
      <c r="O27" s="23" t="s">
        <v>107</v>
      </c>
      <c r="P27" s="23"/>
      <c r="Q27" s="23" t="s">
        <v>68</v>
      </c>
      <c r="R27" s="23" t="s">
        <v>27</v>
      </c>
      <c r="S27" s="23">
        <f>3200+(3*320)</f>
        <v>4160</v>
      </c>
      <c r="T27" s="23">
        <v>0</v>
      </c>
      <c r="U27" s="17">
        <v>0</v>
      </c>
      <c r="V27" s="27">
        <f t="shared" si="1"/>
        <v>4160</v>
      </c>
    </row>
    <row r="28" spans="2:23" ht="13" customHeight="1" x14ac:dyDescent="0.25">
      <c r="B28" s="9">
        <v>23</v>
      </c>
      <c r="C28" s="16" t="s">
        <v>114</v>
      </c>
      <c r="D28" s="34">
        <v>45218</v>
      </c>
      <c r="E28" s="34">
        <v>45218</v>
      </c>
      <c r="F28" s="16" t="s">
        <v>26</v>
      </c>
      <c r="G28" s="16" t="s">
        <v>71</v>
      </c>
      <c r="H28" s="17">
        <v>163974</v>
      </c>
      <c r="I28" s="17">
        <v>164056</v>
      </c>
      <c r="J28" s="23">
        <f t="shared" si="0"/>
        <v>82</v>
      </c>
      <c r="K28" s="24" t="s">
        <v>51</v>
      </c>
      <c r="L28" s="25" t="s">
        <v>31</v>
      </c>
      <c r="M28" s="17" t="s">
        <v>45</v>
      </c>
      <c r="N28" s="23"/>
      <c r="O28" s="23" t="s">
        <v>107</v>
      </c>
      <c r="P28" s="23"/>
      <c r="Q28" s="23" t="s">
        <v>68</v>
      </c>
      <c r="R28" s="23" t="s">
        <v>27</v>
      </c>
      <c r="S28" s="23">
        <f>3200+(2*320)</f>
        <v>3840</v>
      </c>
      <c r="T28" s="23">
        <v>0</v>
      </c>
      <c r="U28" s="17">
        <v>0</v>
      </c>
      <c r="V28" s="27">
        <f t="shared" si="1"/>
        <v>3840</v>
      </c>
    </row>
    <row r="29" spans="2:23" ht="13" customHeight="1" x14ac:dyDescent="0.25">
      <c r="B29" s="9">
        <v>24</v>
      </c>
      <c r="C29" s="16" t="s">
        <v>115</v>
      </c>
      <c r="D29" s="34">
        <v>45206</v>
      </c>
      <c r="E29" s="34">
        <v>45206</v>
      </c>
      <c r="F29" s="16" t="s">
        <v>26</v>
      </c>
      <c r="G29" s="16" t="s">
        <v>71</v>
      </c>
      <c r="H29" s="17">
        <v>162701</v>
      </c>
      <c r="I29" s="17">
        <v>162765</v>
      </c>
      <c r="J29" s="23">
        <f t="shared" si="0"/>
        <v>64</v>
      </c>
      <c r="K29" s="24" t="s">
        <v>66</v>
      </c>
      <c r="L29" s="25" t="s">
        <v>57</v>
      </c>
      <c r="M29" s="17" t="s">
        <v>35</v>
      </c>
      <c r="N29" s="23"/>
      <c r="O29" s="23"/>
      <c r="P29" s="23"/>
      <c r="Q29" s="23"/>
      <c r="R29" s="23" t="s">
        <v>27</v>
      </c>
      <c r="S29" s="23">
        <v>3200</v>
      </c>
      <c r="T29" s="23">
        <v>0</v>
      </c>
      <c r="U29" s="17">
        <v>0</v>
      </c>
      <c r="V29" s="27">
        <f t="shared" si="1"/>
        <v>3200</v>
      </c>
    </row>
    <row r="30" spans="2:23" ht="13" customHeight="1" x14ac:dyDescent="0.25">
      <c r="B30" s="9">
        <v>25</v>
      </c>
      <c r="C30" s="16" t="s">
        <v>115</v>
      </c>
      <c r="D30" s="34">
        <v>45207</v>
      </c>
      <c r="E30" s="34">
        <v>45207</v>
      </c>
      <c r="F30" s="16" t="s">
        <v>26</v>
      </c>
      <c r="G30" s="16" t="s">
        <v>71</v>
      </c>
      <c r="H30" s="17">
        <v>162765</v>
      </c>
      <c r="I30" s="17">
        <v>162856</v>
      </c>
      <c r="J30" s="23">
        <f t="shared" si="0"/>
        <v>91</v>
      </c>
      <c r="K30" s="24" t="s">
        <v>153</v>
      </c>
      <c r="L30" s="25" t="s">
        <v>57</v>
      </c>
      <c r="M30" s="17" t="s">
        <v>154</v>
      </c>
      <c r="N30" s="23"/>
      <c r="O30" s="23" t="s">
        <v>35</v>
      </c>
      <c r="P30" s="23"/>
      <c r="Q30" s="23" t="s">
        <v>68</v>
      </c>
      <c r="R30" s="23" t="s">
        <v>27</v>
      </c>
      <c r="S30" s="23">
        <f>3200+(8*320)</f>
        <v>5760</v>
      </c>
      <c r="T30" s="23">
        <v>0</v>
      </c>
      <c r="U30" s="17">
        <v>0</v>
      </c>
      <c r="V30" s="27">
        <f t="shared" si="1"/>
        <v>5760</v>
      </c>
    </row>
    <row r="31" spans="2:23" ht="13" customHeight="1" x14ac:dyDescent="0.25">
      <c r="B31" s="9">
        <v>26</v>
      </c>
      <c r="C31" s="16" t="s">
        <v>115</v>
      </c>
      <c r="D31" s="34">
        <v>45208</v>
      </c>
      <c r="E31" s="34">
        <v>45208</v>
      </c>
      <c r="F31" s="16" t="s">
        <v>26</v>
      </c>
      <c r="G31" s="16" t="s">
        <v>71</v>
      </c>
      <c r="H31" s="17">
        <v>162856</v>
      </c>
      <c r="I31" s="17">
        <v>162904</v>
      </c>
      <c r="J31" s="23">
        <f t="shared" si="0"/>
        <v>48</v>
      </c>
      <c r="K31" s="24" t="s">
        <v>63</v>
      </c>
      <c r="L31" s="25" t="s">
        <v>44</v>
      </c>
      <c r="M31" s="17" t="s">
        <v>32</v>
      </c>
      <c r="N31" s="23"/>
      <c r="O31" s="23"/>
      <c r="P31" s="23"/>
      <c r="Q31" s="23"/>
      <c r="R31" s="23" t="s">
        <v>80</v>
      </c>
      <c r="S31" s="23">
        <v>1800</v>
      </c>
      <c r="T31" s="23">
        <v>0</v>
      </c>
      <c r="U31" s="17">
        <v>0</v>
      </c>
      <c r="V31" s="27">
        <f t="shared" si="1"/>
        <v>1800</v>
      </c>
    </row>
    <row r="32" spans="2:23" ht="13" customHeight="1" x14ac:dyDescent="0.25">
      <c r="B32" s="9">
        <v>27</v>
      </c>
      <c r="C32" s="16" t="s">
        <v>110</v>
      </c>
      <c r="D32" s="34">
        <v>45214</v>
      </c>
      <c r="E32" s="34">
        <v>45215</v>
      </c>
      <c r="F32" s="16" t="s">
        <v>26</v>
      </c>
      <c r="G32" s="16" t="s">
        <v>73</v>
      </c>
      <c r="H32" s="17">
        <v>24648</v>
      </c>
      <c r="I32" s="17">
        <v>25035</v>
      </c>
      <c r="J32" s="23">
        <f t="shared" si="0"/>
        <v>387</v>
      </c>
      <c r="K32" s="24" t="s">
        <v>66</v>
      </c>
      <c r="L32" s="25" t="s">
        <v>47</v>
      </c>
      <c r="M32" s="17" t="s">
        <v>111</v>
      </c>
      <c r="N32" s="23"/>
      <c r="O32" s="23"/>
      <c r="P32" s="23"/>
      <c r="Q32" s="23"/>
      <c r="R32" s="23" t="s">
        <v>42</v>
      </c>
      <c r="S32" s="23">
        <f>387*19</f>
        <v>7353</v>
      </c>
      <c r="T32" s="23">
        <v>1000</v>
      </c>
      <c r="U32" s="17">
        <v>435</v>
      </c>
      <c r="V32" s="27">
        <f t="shared" si="1"/>
        <v>8788</v>
      </c>
    </row>
    <row r="33" spans="2:22" ht="13" customHeight="1" x14ac:dyDescent="0.25">
      <c r="B33" s="9">
        <v>28</v>
      </c>
      <c r="C33" s="16" t="s">
        <v>116</v>
      </c>
      <c r="D33" s="34">
        <v>45214</v>
      </c>
      <c r="E33" s="34">
        <v>45214</v>
      </c>
      <c r="F33" s="16" t="s">
        <v>26</v>
      </c>
      <c r="G33" s="16" t="s">
        <v>85</v>
      </c>
      <c r="H33" s="17">
        <v>5120</v>
      </c>
      <c r="I33" s="17">
        <v>5179</v>
      </c>
      <c r="J33" s="23">
        <f t="shared" si="0"/>
        <v>59</v>
      </c>
      <c r="K33" s="24" t="s">
        <v>33</v>
      </c>
      <c r="L33" s="25" t="s">
        <v>54</v>
      </c>
      <c r="M33" s="17" t="s">
        <v>35</v>
      </c>
      <c r="N33" s="23"/>
      <c r="O33" s="23"/>
      <c r="P33" s="23"/>
      <c r="Q33" s="23"/>
      <c r="R33" s="23" t="s">
        <v>27</v>
      </c>
      <c r="S33" s="23">
        <v>3200</v>
      </c>
      <c r="T33" s="23">
        <v>0</v>
      </c>
      <c r="U33" s="17">
        <v>0</v>
      </c>
      <c r="V33" s="27">
        <f t="shared" ref="V33" si="4">SUM(S33:U33)</f>
        <v>3200</v>
      </c>
    </row>
    <row r="34" spans="2:22" ht="13" customHeight="1" x14ac:dyDescent="0.25">
      <c r="B34" s="9">
        <v>29</v>
      </c>
      <c r="C34" s="16" t="s">
        <v>117</v>
      </c>
      <c r="D34" s="34">
        <v>45215</v>
      </c>
      <c r="E34" s="34">
        <v>45215</v>
      </c>
      <c r="F34" s="16" t="s">
        <v>82</v>
      </c>
      <c r="G34" s="16" t="s">
        <v>118</v>
      </c>
      <c r="H34" s="17">
        <v>205817</v>
      </c>
      <c r="I34" s="17">
        <v>206254</v>
      </c>
      <c r="J34" s="23">
        <f t="shared" si="0"/>
        <v>437</v>
      </c>
      <c r="K34" s="24" t="s">
        <v>36</v>
      </c>
      <c r="L34" s="25" t="s">
        <v>65</v>
      </c>
      <c r="M34" s="17" t="s">
        <v>41</v>
      </c>
      <c r="N34" s="23"/>
      <c r="O34" s="23"/>
      <c r="P34" s="23"/>
      <c r="Q34" s="23"/>
      <c r="R34" s="23" t="s">
        <v>83</v>
      </c>
      <c r="S34" s="23">
        <f>437*17</f>
        <v>7429</v>
      </c>
      <c r="T34" s="23">
        <v>500</v>
      </c>
      <c r="U34" s="17">
        <v>2765</v>
      </c>
      <c r="V34" s="27">
        <f t="shared" si="1"/>
        <v>10694</v>
      </c>
    </row>
    <row r="35" spans="2:22" ht="13" customHeight="1" x14ac:dyDescent="0.25">
      <c r="B35" s="9">
        <v>30</v>
      </c>
      <c r="C35" s="16" t="s">
        <v>119</v>
      </c>
      <c r="D35" s="34">
        <v>45215</v>
      </c>
      <c r="E35" s="34">
        <v>45215</v>
      </c>
      <c r="F35" s="16" t="s">
        <v>26</v>
      </c>
      <c r="G35" s="16" t="s">
        <v>73</v>
      </c>
      <c r="H35" s="17">
        <v>25035</v>
      </c>
      <c r="I35" s="17">
        <v>25130</v>
      </c>
      <c r="J35" s="23">
        <f t="shared" si="0"/>
        <v>95</v>
      </c>
      <c r="K35" s="24" t="s">
        <v>72</v>
      </c>
      <c r="L35" s="25" t="s">
        <v>40</v>
      </c>
      <c r="M35" s="17" t="s">
        <v>58</v>
      </c>
      <c r="N35" s="23"/>
      <c r="O35" s="23" t="s">
        <v>32</v>
      </c>
      <c r="P35" s="23"/>
      <c r="Q35" s="23" t="s">
        <v>68</v>
      </c>
      <c r="R35" s="23" t="s">
        <v>27</v>
      </c>
      <c r="S35" s="23">
        <f>3200+(4*320)</f>
        <v>4480</v>
      </c>
      <c r="T35" s="23">
        <v>0</v>
      </c>
      <c r="U35" s="17">
        <v>0</v>
      </c>
      <c r="V35" s="27">
        <f t="shared" si="1"/>
        <v>4480</v>
      </c>
    </row>
    <row r="36" spans="2:22" ht="13" customHeight="1" x14ac:dyDescent="0.25">
      <c r="B36" s="9">
        <v>31</v>
      </c>
      <c r="C36" s="16" t="s">
        <v>120</v>
      </c>
      <c r="D36" s="34">
        <v>45219</v>
      </c>
      <c r="E36" s="34">
        <v>45219</v>
      </c>
      <c r="F36" s="16" t="s">
        <v>82</v>
      </c>
      <c r="G36" s="16" t="s">
        <v>121</v>
      </c>
      <c r="H36" s="17">
        <v>292383</v>
      </c>
      <c r="I36" s="17">
        <v>292420</v>
      </c>
      <c r="J36" s="23">
        <f t="shared" si="0"/>
        <v>37</v>
      </c>
      <c r="K36" s="24" t="s">
        <v>84</v>
      </c>
      <c r="L36" s="25" t="s">
        <v>31</v>
      </c>
      <c r="M36" s="17" t="s">
        <v>35</v>
      </c>
      <c r="N36" s="23"/>
      <c r="O36" s="23"/>
      <c r="P36" s="23"/>
      <c r="Q36" s="23"/>
      <c r="R36" s="23" t="s">
        <v>94</v>
      </c>
      <c r="S36" s="23">
        <v>2800</v>
      </c>
      <c r="T36" s="23">
        <v>0</v>
      </c>
      <c r="U36" s="17">
        <v>0</v>
      </c>
      <c r="V36" s="27">
        <f t="shared" si="1"/>
        <v>2800</v>
      </c>
    </row>
    <row r="37" spans="2:22" ht="13" customHeight="1" x14ac:dyDescent="0.25">
      <c r="B37" s="9">
        <v>32</v>
      </c>
      <c r="C37" s="16" t="s">
        <v>122</v>
      </c>
      <c r="D37" s="34">
        <v>45214</v>
      </c>
      <c r="E37" s="34">
        <v>45217</v>
      </c>
      <c r="F37" s="16" t="s">
        <v>23</v>
      </c>
      <c r="G37" s="16" t="s">
        <v>123</v>
      </c>
      <c r="H37" s="17">
        <v>203415</v>
      </c>
      <c r="I37" s="17">
        <v>204395</v>
      </c>
      <c r="J37" s="23">
        <f t="shared" si="0"/>
        <v>980</v>
      </c>
      <c r="K37" s="24" t="s">
        <v>34</v>
      </c>
      <c r="L37" s="25" t="s">
        <v>52</v>
      </c>
      <c r="M37" s="17" t="s">
        <v>124</v>
      </c>
      <c r="N37" s="23"/>
      <c r="O37" s="23"/>
      <c r="P37" s="23"/>
      <c r="Q37" s="23"/>
      <c r="R37" s="23" t="s">
        <v>49</v>
      </c>
      <c r="S37" s="23">
        <f>1000*13</f>
        <v>13000</v>
      </c>
      <c r="T37" s="23">
        <v>2000</v>
      </c>
      <c r="U37" s="17">
        <v>717</v>
      </c>
      <c r="V37" s="27">
        <f t="shared" si="1"/>
        <v>15717</v>
      </c>
    </row>
    <row r="38" spans="2:22" ht="13" customHeight="1" x14ac:dyDescent="0.25">
      <c r="B38" s="9">
        <v>33</v>
      </c>
      <c r="C38" s="16" t="s">
        <v>151</v>
      </c>
      <c r="D38" s="34">
        <v>45214</v>
      </c>
      <c r="E38" s="34">
        <v>45214</v>
      </c>
      <c r="F38" s="16" t="s">
        <v>23</v>
      </c>
      <c r="G38" s="16" t="s">
        <v>25</v>
      </c>
      <c r="H38" s="17">
        <v>313782</v>
      </c>
      <c r="I38" s="17">
        <v>313834</v>
      </c>
      <c r="J38" s="23">
        <f t="shared" si="0"/>
        <v>52</v>
      </c>
      <c r="K38" s="24" t="s">
        <v>76</v>
      </c>
      <c r="L38" s="25" t="s">
        <v>152</v>
      </c>
      <c r="M38" s="17" t="s">
        <v>35</v>
      </c>
      <c r="N38" s="23"/>
      <c r="O38" s="23"/>
      <c r="P38" s="23"/>
      <c r="Q38" s="23"/>
      <c r="R38" s="23" t="s">
        <v>24</v>
      </c>
      <c r="S38" s="23">
        <v>2000</v>
      </c>
      <c r="T38" s="23">
        <v>0</v>
      </c>
      <c r="U38" s="17">
        <v>0</v>
      </c>
      <c r="V38" s="27">
        <f t="shared" si="1"/>
        <v>2000</v>
      </c>
    </row>
    <row r="39" spans="2:22" ht="13" customHeight="1" x14ac:dyDescent="0.25">
      <c r="B39" s="9">
        <v>34</v>
      </c>
      <c r="C39" s="16" t="s">
        <v>125</v>
      </c>
      <c r="D39" s="34">
        <v>45216</v>
      </c>
      <c r="E39" s="34">
        <v>45216</v>
      </c>
      <c r="F39" s="16" t="s">
        <v>26</v>
      </c>
      <c r="G39" s="16" t="s">
        <v>126</v>
      </c>
      <c r="H39" s="17">
        <v>192632</v>
      </c>
      <c r="I39" s="17">
        <v>192684</v>
      </c>
      <c r="J39" s="23">
        <f t="shared" si="0"/>
        <v>52</v>
      </c>
      <c r="K39" s="24" t="s">
        <v>76</v>
      </c>
      <c r="L39" s="25" t="s">
        <v>29</v>
      </c>
      <c r="M39" s="17" t="s">
        <v>32</v>
      </c>
      <c r="N39" s="23" t="s">
        <v>127</v>
      </c>
      <c r="O39" s="23"/>
      <c r="P39" s="23" t="s">
        <v>42</v>
      </c>
      <c r="Q39" s="23"/>
      <c r="R39" s="23" t="s">
        <v>80</v>
      </c>
      <c r="S39" s="23">
        <f>1800+(19*12)</f>
        <v>2028</v>
      </c>
      <c r="T39" s="23">
        <v>0</v>
      </c>
      <c r="U39" s="17">
        <v>0</v>
      </c>
      <c r="V39" s="27">
        <f t="shared" si="1"/>
        <v>2028</v>
      </c>
    </row>
    <row r="40" spans="2:22" ht="13" customHeight="1" x14ac:dyDescent="0.25">
      <c r="B40" s="9">
        <v>35</v>
      </c>
      <c r="C40" s="16" t="s">
        <v>141</v>
      </c>
      <c r="D40" s="34">
        <v>45216</v>
      </c>
      <c r="E40" s="34">
        <v>45216</v>
      </c>
      <c r="F40" s="16" t="s">
        <v>26</v>
      </c>
      <c r="G40" s="16" t="s">
        <v>147</v>
      </c>
      <c r="H40" s="17">
        <v>100502</v>
      </c>
      <c r="I40" s="17">
        <v>100540</v>
      </c>
      <c r="J40" s="23">
        <f t="shared" si="0"/>
        <v>38</v>
      </c>
      <c r="K40" s="24" t="s">
        <v>76</v>
      </c>
      <c r="L40" s="25" t="s">
        <v>40</v>
      </c>
      <c r="M40" s="17" t="s">
        <v>32</v>
      </c>
      <c r="N40" s="23"/>
      <c r="O40" s="23"/>
      <c r="P40" s="23"/>
      <c r="Q40" s="23"/>
      <c r="R40" s="23" t="s">
        <v>80</v>
      </c>
      <c r="S40" s="23">
        <v>1800</v>
      </c>
      <c r="T40" s="23">
        <v>0</v>
      </c>
      <c r="U40" s="17">
        <v>0</v>
      </c>
      <c r="V40" s="27">
        <f t="shared" si="1"/>
        <v>1800</v>
      </c>
    </row>
    <row r="41" spans="2:22" ht="13" customHeight="1" x14ac:dyDescent="0.25">
      <c r="B41" s="9">
        <v>36</v>
      </c>
      <c r="C41" s="35" t="s">
        <v>128</v>
      </c>
      <c r="D41" s="34">
        <v>45217</v>
      </c>
      <c r="E41" s="34">
        <v>45218</v>
      </c>
      <c r="F41" s="16" t="s">
        <v>82</v>
      </c>
      <c r="G41" s="16" t="s">
        <v>129</v>
      </c>
      <c r="H41" s="17">
        <v>191200</v>
      </c>
      <c r="I41" s="17">
        <v>191923</v>
      </c>
      <c r="J41" s="23">
        <f t="shared" si="0"/>
        <v>723</v>
      </c>
      <c r="K41" s="24" t="s">
        <v>44</v>
      </c>
      <c r="L41" s="25" t="s">
        <v>57</v>
      </c>
      <c r="M41" s="17" t="s">
        <v>111</v>
      </c>
      <c r="N41" s="23"/>
      <c r="O41" s="23"/>
      <c r="P41" s="23"/>
      <c r="Q41" s="23"/>
      <c r="R41" s="23" t="s">
        <v>42</v>
      </c>
      <c r="S41" s="23">
        <f>723*19</f>
        <v>13737</v>
      </c>
      <c r="T41" s="23">
        <v>1000</v>
      </c>
      <c r="U41" s="17">
        <v>600</v>
      </c>
      <c r="V41" s="27">
        <f t="shared" si="1"/>
        <v>15337</v>
      </c>
    </row>
    <row r="42" spans="2:22" ht="13" customHeight="1" x14ac:dyDescent="0.25">
      <c r="B42" s="9">
        <v>37</v>
      </c>
      <c r="C42" s="16" t="s">
        <v>130</v>
      </c>
      <c r="D42" s="34">
        <v>45218</v>
      </c>
      <c r="E42" s="34">
        <v>45218</v>
      </c>
      <c r="F42" s="16" t="s">
        <v>23</v>
      </c>
      <c r="G42" s="16" t="s">
        <v>25</v>
      </c>
      <c r="H42" s="17">
        <v>314690</v>
      </c>
      <c r="I42" s="17">
        <v>314770</v>
      </c>
      <c r="J42" s="23">
        <f t="shared" si="0"/>
        <v>80</v>
      </c>
      <c r="K42" s="24" t="s">
        <v>131</v>
      </c>
      <c r="L42" s="25" t="s">
        <v>132</v>
      </c>
      <c r="M42" s="17" t="s">
        <v>74</v>
      </c>
      <c r="N42" s="23"/>
      <c r="O42" s="23" t="s">
        <v>75</v>
      </c>
      <c r="P42" s="23"/>
      <c r="Q42" s="23" t="s">
        <v>60</v>
      </c>
      <c r="R42" s="23" t="s">
        <v>24</v>
      </c>
      <c r="S42" s="23">
        <f>2000+(5*200)</f>
        <v>3000</v>
      </c>
      <c r="T42" s="23">
        <v>0</v>
      </c>
      <c r="U42" s="17">
        <v>0</v>
      </c>
      <c r="V42" s="27">
        <f t="shared" si="1"/>
        <v>3000</v>
      </c>
    </row>
    <row r="43" spans="2:22" ht="13" customHeight="1" x14ac:dyDescent="0.25">
      <c r="B43" s="9">
        <v>38</v>
      </c>
      <c r="C43" s="16" t="s">
        <v>130</v>
      </c>
      <c r="D43" s="34">
        <v>45219</v>
      </c>
      <c r="E43" s="34">
        <v>45219</v>
      </c>
      <c r="F43" s="16" t="s">
        <v>23</v>
      </c>
      <c r="G43" s="16" t="s">
        <v>25</v>
      </c>
      <c r="H43" s="17">
        <v>314770</v>
      </c>
      <c r="I43" s="17">
        <v>314907</v>
      </c>
      <c r="J43" s="23">
        <f t="shared" si="0"/>
        <v>137</v>
      </c>
      <c r="K43" s="24" t="s">
        <v>70</v>
      </c>
      <c r="L43" s="25" t="s">
        <v>133</v>
      </c>
      <c r="M43" s="17" t="s">
        <v>38</v>
      </c>
      <c r="N43" s="23"/>
      <c r="O43" s="23" t="s">
        <v>39</v>
      </c>
      <c r="P43" s="23"/>
      <c r="Q43" s="23" t="s">
        <v>60</v>
      </c>
      <c r="R43" s="23" t="s">
        <v>24</v>
      </c>
      <c r="S43" s="23">
        <f>2000+(7*200)</f>
        <v>3400</v>
      </c>
      <c r="T43" s="23">
        <v>0</v>
      </c>
      <c r="U43" s="17">
        <v>0</v>
      </c>
      <c r="V43" s="27">
        <f t="shared" si="1"/>
        <v>3400</v>
      </c>
    </row>
    <row r="44" spans="2:22" ht="13" customHeight="1" x14ac:dyDescent="0.25">
      <c r="B44" s="9">
        <v>39</v>
      </c>
      <c r="C44" s="16" t="s">
        <v>130</v>
      </c>
      <c r="D44" s="34">
        <v>45220</v>
      </c>
      <c r="E44" s="34">
        <v>45220</v>
      </c>
      <c r="F44" s="16" t="s">
        <v>23</v>
      </c>
      <c r="G44" s="16" t="s">
        <v>25</v>
      </c>
      <c r="H44" s="17">
        <v>314907</v>
      </c>
      <c r="I44" s="17">
        <v>314978</v>
      </c>
      <c r="J44" s="23">
        <f t="shared" si="0"/>
        <v>71</v>
      </c>
      <c r="K44" s="24" t="s">
        <v>70</v>
      </c>
      <c r="L44" s="25" t="s">
        <v>79</v>
      </c>
      <c r="M44" s="17" t="s">
        <v>45</v>
      </c>
      <c r="N44" s="23"/>
      <c r="O44" s="23" t="s">
        <v>56</v>
      </c>
      <c r="P44" s="23"/>
      <c r="Q44" s="23" t="s">
        <v>60</v>
      </c>
      <c r="R44" s="23" t="s">
        <v>24</v>
      </c>
      <c r="S44" s="23">
        <f>2000+(2*200)</f>
        <v>2400</v>
      </c>
      <c r="T44" s="23">
        <v>0</v>
      </c>
      <c r="U44" s="17">
        <v>0</v>
      </c>
      <c r="V44" s="27">
        <f t="shared" si="1"/>
        <v>2400</v>
      </c>
    </row>
    <row r="45" spans="2:22" ht="13" customHeight="1" x14ac:dyDescent="0.25">
      <c r="B45" s="9">
        <v>40</v>
      </c>
      <c r="C45" s="16" t="s">
        <v>134</v>
      </c>
      <c r="D45" s="34">
        <v>45220</v>
      </c>
      <c r="E45" s="34">
        <v>45220</v>
      </c>
      <c r="F45" s="16" t="s">
        <v>26</v>
      </c>
      <c r="G45" s="16" t="s">
        <v>73</v>
      </c>
      <c r="H45" s="17">
        <v>26372</v>
      </c>
      <c r="I45" s="17">
        <v>26448</v>
      </c>
      <c r="J45" s="23">
        <f t="shared" si="0"/>
        <v>76</v>
      </c>
      <c r="K45" s="24" t="s">
        <v>51</v>
      </c>
      <c r="L45" s="25" t="s">
        <v>79</v>
      </c>
      <c r="M45" s="17" t="s">
        <v>67</v>
      </c>
      <c r="N45" s="23"/>
      <c r="O45" s="23" t="s">
        <v>77</v>
      </c>
      <c r="P45" s="23"/>
      <c r="Q45" s="23" t="s">
        <v>68</v>
      </c>
      <c r="R45" s="23" t="s">
        <v>27</v>
      </c>
      <c r="S45" s="23">
        <f>3200+320</f>
        <v>3520</v>
      </c>
      <c r="T45" s="23">
        <v>0</v>
      </c>
      <c r="U45" s="17">
        <v>0</v>
      </c>
      <c r="V45" s="27">
        <f t="shared" si="1"/>
        <v>3520</v>
      </c>
    </row>
    <row r="46" spans="2:22" ht="13" customHeight="1" x14ac:dyDescent="0.25">
      <c r="B46" s="9">
        <v>41</v>
      </c>
      <c r="C46" s="16" t="s">
        <v>135</v>
      </c>
      <c r="D46" s="34">
        <v>45217</v>
      </c>
      <c r="E46" s="34">
        <v>45217</v>
      </c>
      <c r="F46" s="16" t="s">
        <v>23</v>
      </c>
      <c r="G46" s="16" t="s">
        <v>28</v>
      </c>
      <c r="H46" s="17">
        <v>295131</v>
      </c>
      <c r="I46" s="17">
        <v>295257</v>
      </c>
      <c r="J46" s="23">
        <f t="shared" si="0"/>
        <v>126</v>
      </c>
      <c r="K46" s="24" t="s">
        <v>63</v>
      </c>
      <c r="L46" s="25" t="s">
        <v>40</v>
      </c>
      <c r="M46" s="17" t="s">
        <v>74</v>
      </c>
      <c r="N46" s="23"/>
      <c r="O46" s="23" t="s">
        <v>75</v>
      </c>
      <c r="P46" s="23"/>
      <c r="Q46" s="23" t="s">
        <v>60</v>
      </c>
      <c r="R46" s="23" t="s">
        <v>24</v>
      </c>
      <c r="S46" s="23">
        <f>2000+(5*200)</f>
        <v>3000</v>
      </c>
      <c r="T46" s="23">
        <v>0</v>
      </c>
      <c r="U46" s="17">
        <v>0</v>
      </c>
      <c r="V46" s="27">
        <f t="shared" si="1"/>
        <v>3000</v>
      </c>
    </row>
    <row r="47" spans="2:22" ht="13" customHeight="1" x14ac:dyDescent="0.25">
      <c r="B47" s="9">
        <v>42</v>
      </c>
      <c r="C47" s="16" t="s">
        <v>135</v>
      </c>
      <c r="D47" s="34">
        <v>45218</v>
      </c>
      <c r="E47" s="34">
        <v>45218</v>
      </c>
      <c r="F47" s="16" t="s">
        <v>23</v>
      </c>
      <c r="G47" s="16" t="s">
        <v>28</v>
      </c>
      <c r="H47" s="17">
        <v>295257</v>
      </c>
      <c r="I47" s="17">
        <v>295391</v>
      </c>
      <c r="J47" s="23">
        <f t="shared" si="0"/>
        <v>134</v>
      </c>
      <c r="K47" s="24" t="s">
        <v>55</v>
      </c>
      <c r="L47" s="25" t="s">
        <v>33</v>
      </c>
      <c r="M47" s="17" t="s">
        <v>45</v>
      </c>
      <c r="N47" s="23" t="s">
        <v>136</v>
      </c>
      <c r="O47" s="23" t="s">
        <v>56</v>
      </c>
      <c r="P47" s="23" t="s">
        <v>49</v>
      </c>
      <c r="Q47" s="23" t="s">
        <v>60</v>
      </c>
      <c r="R47" s="23" t="s">
        <v>24</v>
      </c>
      <c r="S47" s="23">
        <f>2000+(2*200)+(34*13)</f>
        <v>2842</v>
      </c>
      <c r="T47" s="23">
        <v>0</v>
      </c>
      <c r="U47" s="17">
        <v>0</v>
      </c>
      <c r="V47" s="27">
        <f t="shared" si="1"/>
        <v>2842</v>
      </c>
    </row>
    <row r="48" spans="2:22" ht="13" customHeight="1" x14ac:dyDescent="0.25">
      <c r="B48" s="9">
        <v>43</v>
      </c>
      <c r="C48" s="16" t="s">
        <v>146</v>
      </c>
      <c r="D48" s="34">
        <v>45221</v>
      </c>
      <c r="E48" s="34">
        <v>45222</v>
      </c>
      <c r="F48" s="16" t="s">
        <v>26</v>
      </c>
      <c r="G48" s="16" t="s">
        <v>71</v>
      </c>
      <c r="H48" s="17">
        <v>164425</v>
      </c>
      <c r="I48" s="17">
        <v>164752</v>
      </c>
      <c r="J48" s="23">
        <f t="shared" si="0"/>
        <v>327</v>
      </c>
      <c r="K48" s="24" t="s">
        <v>33</v>
      </c>
      <c r="L48" s="25" t="s">
        <v>81</v>
      </c>
      <c r="M48" s="25" t="s">
        <v>41</v>
      </c>
      <c r="N48" s="23"/>
      <c r="O48" s="23"/>
      <c r="P48" s="23"/>
      <c r="Q48" s="23"/>
      <c r="R48" s="23" t="s">
        <v>49</v>
      </c>
      <c r="S48" s="26">
        <f>13*327</f>
        <v>4251</v>
      </c>
      <c r="T48" s="23">
        <v>1000</v>
      </c>
      <c r="U48" s="17">
        <v>1395</v>
      </c>
      <c r="V48" s="27">
        <f t="shared" si="1"/>
        <v>6646</v>
      </c>
    </row>
    <row r="49" spans="2:24" ht="13" customHeight="1" x14ac:dyDescent="0.25">
      <c r="B49" s="9">
        <v>44</v>
      </c>
      <c r="C49" s="16" t="s">
        <v>137</v>
      </c>
      <c r="D49" s="34">
        <v>45220</v>
      </c>
      <c r="E49" s="34">
        <v>45220</v>
      </c>
      <c r="F49" s="16" t="s">
        <v>23</v>
      </c>
      <c r="G49" s="16" t="s">
        <v>138</v>
      </c>
      <c r="H49" s="17">
        <v>14052</v>
      </c>
      <c r="I49" s="17">
        <v>14397</v>
      </c>
      <c r="J49" s="23">
        <f t="shared" si="0"/>
        <v>345</v>
      </c>
      <c r="K49" s="24" t="s">
        <v>47</v>
      </c>
      <c r="L49" s="25" t="s">
        <v>62</v>
      </c>
      <c r="M49" s="25" t="s">
        <v>41</v>
      </c>
      <c r="N49" s="23"/>
      <c r="O49" s="23"/>
      <c r="P49" s="23"/>
      <c r="Q49" s="23"/>
      <c r="R49" s="23" t="s">
        <v>49</v>
      </c>
      <c r="S49" s="26">
        <f>345*13</f>
        <v>4485</v>
      </c>
      <c r="T49" s="23">
        <v>500</v>
      </c>
      <c r="U49" s="17">
        <v>695</v>
      </c>
      <c r="V49" s="27">
        <f t="shared" si="1"/>
        <v>5680</v>
      </c>
    </row>
    <row r="50" spans="2:24" ht="13" customHeight="1" x14ac:dyDescent="0.25">
      <c r="B50" s="9">
        <v>45</v>
      </c>
      <c r="C50" s="16" t="s">
        <v>125</v>
      </c>
      <c r="D50" s="34">
        <v>45222</v>
      </c>
      <c r="E50" s="34">
        <v>45222</v>
      </c>
      <c r="F50" s="16" t="s">
        <v>26</v>
      </c>
      <c r="G50" s="16" t="s">
        <v>139</v>
      </c>
      <c r="H50" s="17">
        <v>6011</v>
      </c>
      <c r="I50" s="17">
        <v>6063</v>
      </c>
      <c r="J50" s="23">
        <f t="shared" si="0"/>
        <v>52</v>
      </c>
      <c r="K50" s="24" t="s">
        <v>57</v>
      </c>
      <c r="L50" s="25" t="s">
        <v>140</v>
      </c>
      <c r="M50" s="25" t="s">
        <v>32</v>
      </c>
      <c r="N50" s="23" t="s">
        <v>127</v>
      </c>
      <c r="O50" s="23"/>
      <c r="P50" s="23" t="s">
        <v>42</v>
      </c>
      <c r="Q50" s="23"/>
      <c r="R50" s="23" t="s">
        <v>80</v>
      </c>
      <c r="S50" s="26">
        <f>1800+(12*19)</f>
        <v>2028</v>
      </c>
      <c r="T50" s="23">
        <v>0</v>
      </c>
      <c r="U50" s="17">
        <v>0</v>
      </c>
      <c r="V50" s="27">
        <f t="shared" si="1"/>
        <v>2028</v>
      </c>
    </row>
    <row r="51" spans="2:24" ht="13" customHeight="1" x14ac:dyDescent="0.25">
      <c r="B51" s="9">
        <v>46</v>
      </c>
      <c r="C51" s="16" t="s">
        <v>141</v>
      </c>
      <c r="D51" s="34">
        <v>45221</v>
      </c>
      <c r="E51" s="34">
        <v>45221</v>
      </c>
      <c r="F51" s="16" t="s">
        <v>26</v>
      </c>
      <c r="G51" s="16" t="s">
        <v>73</v>
      </c>
      <c r="H51" s="17">
        <v>26484</v>
      </c>
      <c r="I51" s="17">
        <v>26522</v>
      </c>
      <c r="J51" s="23">
        <f t="shared" si="0"/>
        <v>38</v>
      </c>
      <c r="K51" s="24" t="s">
        <v>57</v>
      </c>
      <c r="L51" s="25" t="s">
        <v>47</v>
      </c>
      <c r="M51" s="25" t="s">
        <v>32</v>
      </c>
      <c r="N51" s="23"/>
      <c r="O51" s="23"/>
      <c r="P51" s="23"/>
      <c r="Q51" s="23"/>
      <c r="R51" s="23" t="s">
        <v>80</v>
      </c>
      <c r="S51" s="26">
        <v>1800</v>
      </c>
      <c r="T51" s="23">
        <v>0</v>
      </c>
      <c r="U51" s="17">
        <v>40</v>
      </c>
      <c r="V51" s="27">
        <f t="shared" si="1"/>
        <v>1840</v>
      </c>
    </row>
    <row r="52" spans="2:24" ht="13" customHeight="1" x14ac:dyDescent="0.25">
      <c r="B52" s="9">
        <v>47</v>
      </c>
      <c r="C52" s="16" t="s">
        <v>119</v>
      </c>
      <c r="D52" s="34">
        <v>45219</v>
      </c>
      <c r="E52" s="34">
        <v>45219</v>
      </c>
      <c r="F52" s="16" t="s">
        <v>26</v>
      </c>
      <c r="G52" s="16" t="s">
        <v>73</v>
      </c>
      <c r="H52" s="17">
        <v>26327</v>
      </c>
      <c r="I52" s="17">
        <v>26372</v>
      </c>
      <c r="J52" s="23">
        <f t="shared" si="0"/>
        <v>45</v>
      </c>
      <c r="K52" s="24" t="s">
        <v>66</v>
      </c>
      <c r="L52" s="25" t="s">
        <v>142</v>
      </c>
      <c r="M52" s="25" t="s">
        <v>35</v>
      </c>
      <c r="N52" s="23"/>
      <c r="O52" s="23"/>
      <c r="P52" s="23"/>
      <c r="Q52" s="23"/>
      <c r="R52" s="23" t="s">
        <v>27</v>
      </c>
      <c r="S52" s="26">
        <v>3200</v>
      </c>
      <c r="T52" s="23">
        <v>0</v>
      </c>
      <c r="U52" s="17">
        <v>0</v>
      </c>
      <c r="V52" s="27">
        <f t="shared" si="1"/>
        <v>3200</v>
      </c>
    </row>
    <row r="53" spans="2:24" ht="13" customHeight="1" x14ac:dyDescent="0.25">
      <c r="B53" s="9">
        <v>48</v>
      </c>
      <c r="C53" s="18" t="s">
        <v>143</v>
      </c>
      <c r="D53" s="34">
        <v>45219</v>
      </c>
      <c r="E53" s="34">
        <v>45219</v>
      </c>
      <c r="F53" s="16" t="s">
        <v>26</v>
      </c>
      <c r="G53" s="18" t="s">
        <v>144</v>
      </c>
      <c r="H53" s="17">
        <v>5966</v>
      </c>
      <c r="I53" s="18">
        <v>6021</v>
      </c>
      <c r="J53" s="23">
        <f t="shared" si="0"/>
        <v>55</v>
      </c>
      <c r="K53" s="24" t="s">
        <v>70</v>
      </c>
      <c r="L53" s="25" t="s">
        <v>79</v>
      </c>
      <c r="M53" s="17" t="s">
        <v>45</v>
      </c>
      <c r="N53" s="23"/>
      <c r="O53" s="23" t="s">
        <v>56</v>
      </c>
      <c r="P53" s="23"/>
      <c r="Q53" s="23" t="s">
        <v>68</v>
      </c>
      <c r="R53" s="23" t="s">
        <v>27</v>
      </c>
      <c r="S53" s="26">
        <f>3200+(2*320)</f>
        <v>3840</v>
      </c>
      <c r="T53" s="23">
        <v>0</v>
      </c>
      <c r="U53" s="17">
        <v>0</v>
      </c>
      <c r="V53" s="27">
        <f t="shared" si="1"/>
        <v>3840</v>
      </c>
    </row>
    <row r="54" spans="2:24" ht="13" customHeight="1" x14ac:dyDescent="0.25">
      <c r="B54" s="9"/>
      <c r="C54" s="32"/>
      <c r="D54" s="30"/>
      <c r="E54" s="30"/>
      <c r="F54" s="18"/>
      <c r="G54" s="18"/>
      <c r="H54" s="17"/>
      <c r="I54" s="17"/>
      <c r="J54" s="23"/>
      <c r="K54" s="24"/>
      <c r="L54" s="24"/>
      <c r="M54" s="17"/>
      <c r="N54" s="23"/>
      <c r="O54" s="23"/>
      <c r="P54" s="23"/>
      <c r="Q54" s="18"/>
      <c r="S54" s="26"/>
      <c r="T54" s="23"/>
      <c r="U54" s="17"/>
      <c r="V54" s="27"/>
    </row>
    <row r="55" spans="2:24" ht="13" customHeight="1" x14ac:dyDescent="0.25">
      <c r="B55" s="22"/>
      <c r="C55" s="29"/>
      <c r="D55" s="28"/>
      <c r="E55" s="28"/>
      <c r="F55" s="16"/>
      <c r="G55" s="16"/>
      <c r="H55" s="16"/>
      <c r="I55" s="17"/>
      <c r="J55" s="23"/>
      <c r="K55" s="24"/>
      <c r="L55" s="25"/>
      <c r="M55" s="17"/>
      <c r="N55" s="23"/>
      <c r="O55" s="23"/>
      <c r="P55" s="23"/>
      <c r="Q55" s="23"/>
      <c r="R55" s="18"/>
      <c r="S55" s="26"/>
      <c r="T55" s="23"/>
      <c r="U55" s="17"/>
      <c r="V55" s="27"/>
    </row>
    <row r="56" spans="2:24" ht="13" customHeight="1" x14ac:dyDescent="0.25">
      <c r="B56" s="9"/>
      <c r="C56" s="10"/>
      <c r="D56" s="19"/>
      <c r="E56" s="19"/>
      <c r="F56" s="10"/>
      <c r="G56" s="10"/>
      <c r="H56" s="10"/>
      <c r="I56" s="10"/>
      <c r="J56" s="10"/>
      <c r="K56" s="44" t="s">
        <v>155</v>
      </c>
      <c r="L56" s="45"/>
      <c r="M56" s="45"/>
      <c r="N56" s="45"/>
      <c r="O56" s="46"/>
      <c r="P56" s="10"/>
      <c r="Q56" s="10"/>
      <c r="R56" s="10"/>
      <c r="S56" s="31">
        <f>SUM(S6:S55)</f>
        <v>196587</v>
      </c>
      <c r="T56" s="36" t="s">
        <v>14</v>
      </c>
      <c r="U56" s="36"/>
      <c r="V56" s="11">
        <f>SUM(V6:V55)</f>
        <v>216434</v>
      </c>
      <c r="W56" s="3"/>
      <c r="X56" s="3"/>
    </row>
    <row r="57" spans="2:24" s="2" customFormat="1" ht="13" customHeight="1" thickBot="1" x14ac:dyDescent="0.3">
      <c r="B57" s="12"/>
      <c r="C57" s="13"/>
      <c r="D57" s="20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</row>
    <row r="58" spans="2:24" ht="13" customHeight="1" x14ac:dyDescent="0.25">
      <c r="D58" s="21"/>
      <c r="E58" s="21"/>
    </row>
    <row r="64" spans="2:24" ht="13" customHeight="1" x14ac:dyDescent="0.25">
      <c r="O64" s="23"/>
    </row>
  </sheetData>
  <mergeCells count="7">
    <mergeCell ref="T56:U56"/>
    <mergeCell ref="B2:V2"/>
    <mergeCell ref="C3:G3"/>
    <mergeCell ref="H3:M3"/>
    <mergeCell ref="N3:V3"/>
    <mergeCell ref="B4:V4"/>
    <mergeCell ref="K56:O56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2023-10-29T13:14:13Z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