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8220" documentId="13_ncr:1_{D6EDC9CE-4394-4B16-A56F-3B34A2A38870}" xr6:coauthVersionLast="47" xr6:coauthVersionMax="47" xr10:uidLastSave="{8F7FADE8-5203-4A3A-942D-61CB5CF90D79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J24" i="1"/>
  <c r="S23" i="1"/>
  <c r="V14" i="1"/>
  <c r="J14" i="1"/>
  <c r="S101" i="1"/>
  <c r="V101" i="1" s="1"/>
  <c r="J101" i="1"/>
  <c r="V100" i="1"/>
  <c r="S100" i="1"/>
  <c r="J100" i="1"/>
  <c r="S99" i="1"/>
  <c r="V99" i="1" s="1"/>
  <c r="J99" i="1"/>
  <c r="J98" i="1"/>
  <c r="J97" i="1"/>
  <c r="V97" i="1"/>
  <c r="V98" i="1"/>
  <c r="S96" i="1"/>
  <c r="V96" i="1" s="1"/>
  <c r="J96" i="1"/>
  <c r="J95" i="1"/>
  <c r="J94" i="1"/>
  <c r="J93" i="1"/>
  <c r="J92" i="1"/>
  <c r="J91" i="1"/>
  <c r="J90" i="1"/>
  <c r="S89" i="1"/>
  <c r="J89" i="1"/>
  <c r="S88" i="1"/>
  <c r="J88" i="1"/>
  <c r="S87" i="1"/>
  <c r="V87" i="1" s="1"/>
  <c r="J87" i="1"/>
  <c r="S86" i="1"/>
  <c r="V86" i="1" s="1"/>
  <c r="J86" i="1"/>
  <c r="J85" i="1"/>
  <c r="V84" i="1"/>
  <c r="V85" i="1"/>
  <c r="V88" i="1"/>
  <c r="V89" i="1"/>
  <c r="V90" i="1"/>
  <c r="V91" i="1"/>
  <c r="V92" i="1"/>
  <c r="V93" i="1"/>
  <c r="V94" i="1"/>
  <c r="V95" i="1"/>
  <c r="J84" i="1"/>
  <c r="S83" i="1"/>
  <c r="V83" i="1" s="1"/>
  <c r="J83" i="1"/>
  <c r="V82" i="1"/>
  <c r="S82" i="1"/>
  <c r="J82" i="1"/>
  <c r="S81" i="1"/>
  <c r="V81" i="1" s="1"/>
  <c r="J81" i="1"/>
  <c r="S80" i="1"/>
  <c r="V80" i="1" s="1"/>
  <c r="J80" i="1"/>
  <c r="V79" i="1"/>
  <c r="S79" i="1"/>
  <c r="J79" i="1"/>
  <c r="S78" i="1"/>
  <c r="V78" i="1" s="1"/>
  <c r="J78" i="1"/>
  <c r="S77" i="1"/>
  <c r="V77" i="1" s="1"/>
  <c r="J77" i="1"/>
  <c r="S76" i="1"/>
  <c r="V76" i="1" s="1"/>
  <c r="J76" i="1"/>
  <c r="S75" i="1"/>
  <c r="V75" i="1" s="1"/>
  <c r="J75" i="1"/>
  <c r="J74" i="1"/>
  <c r="J73" i="1"/>
  <c r="S72" i="1"/>
  <c r="V72" i="1" s="1"/>
  <c r="J72" i="1"/>
  <c r="S71" i="1"/>
  <c r="V71" i="1" s="1"/>
  <c r="J71" i="1"/>
  <c r="S70" i="1"/>
  <c r="V70" i="1" s="1"/>
  <c r="J70" i="1"/>
  <c r="J69" i="1"/>
  <c r="S68" i="1"/>
  <c r="V68" i="1" s="1"/>
  <c r="J68" i="1"/>
  <c r="V69" i="1"/>
  <c r="V73" i="1"/>
  <c r="V74" i="1"/>
  <c r="S67" i="1"/>
  <c r="V67" i="1" s="1"/>
  <c r="J67" i="1"/>
  <c r="V66" i="1"/>
  <c r="J66" i="1"/>
  <c r="V65" i="1"/>
  <c r="J65" i="1"/>
  <c r="J64" i="1"/>
  <c r="J63" i="1"/>
  <c r="S62" i="1"/>
  <c r="V62" i="1" s="1"/>
  <c r="J62" i="1"/>
  <c r="S61" i="1"/>
  <c r="V61" i="1" s="1"/>
  <c r="J61" i="1"/>
  <c r="J60" i="1"/>
  <c r="J59" i="1"/>
  <c r="J58" i="1"/>
  <c r="J57" i="1"/>
  <c r="V56" i="1"/>
  <c r="V57" i="1"/>
  <c r="V58" i="1"/>
  <c r="V59" i="1"/>
  <c r="V60" i="1"/>
  <c r="V63" i="1"/>
  <c r="V64" i="1"/>
  <c r="J56" i="1"/>
  <c r="S55" i="1"/>
  <c r="V55" i="1" s="1"/>
  <c r="J55" i="1"/>
  <c r="J54" i="1"/>
  <c r="J53" i="1"/>
  <c r="J52" i="1"/>
  <c r="J51" i="1"/>
  <c r="J50" i="1"/>
  <c r="J49" i="1"/>
  <c r="J48" i="1"/>
  <c r="J47" i="1"/>
  <c r="J46" i="1"/>
  <c r="S45" i="1"/>
  <c r="J45" i="1"/>
  <c r="V44" i="1" l="1"/>
  <c r="V45" i="1"/>
  <c r="V46" i="1"/>
  <c r="V47" i="1"/>
  <c r="V48" i="1"/>
  <c r="V49" i="1"/>
  <c r="V50" i="1"/>
  <c r="V51" i="1"/>
  <c r="V52" i="1"/>
  <c r="V53" i="1"/>
  <c r="V54" i="1"/>
  <c r="J44" i="1"/>
  <c r="S43" i="1"/>
  <c r="V43" i="1" s="1"/>
  <c r="J43" i="1"/>
  <c r="S42" i="1"/>
  <c r="V42" i="1" s="1"/>
  <c r="J42" i="1"/>
  <c r="J41" i="1"/>
  <c r="J40" i="1"/>
  <c r="S39" i="1"/>
  <c r="V39" i="1" s="1"/>
  <c r="J39" i="1"/>
  <c r="S38" i="1"/>
  <c r="V38" i="1" s="1"/>
  <c r="J38" i="1"/>
  <c r="V36" i="1"/>
  <c r="V37" i="1"/>
  <c r="V40" i="1"/>
  <c r="V41" i="1"/>
  <c r="S35" i="1"/>
  <c r="V35" i="1" s="1"/>
  <c r="S34" i="1"/>
  <c r="V34" i="1" s="1"/>
  <c r="S33" i="1"/>
  <c r="V33" i="1" s="1"/>
  <c r="S32" i="1"/>
  <c r="V32" i="1" s="1"/>
  <c r="S31" i="1"/>
  <c r="V31" i="1" s="1"/>
  <c r="S30" i="1"/>
  <c r="V30" i="1" s="1"/>
  <c r="S29" i="1"/>
  <c r="V29" i="1" s="1"/>
  <c r="S28" i="1"/>
  <c r="S27" i="1"/>
  <c r="V27" i="1" s="1"/>
  <c r="S26" i="1"/>
  <c r="V26" i="1" s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S22" i="1"/>
  <c r="V22" i="1" s="1"/>
  <c r="J22" i="1"/>
  <c r="J21" i="1"/>
  <c r="V21" i="1"/>
  <c r="V23" i="1"/>
  <c r="V25" i="1"/>
  <c r="V28" i="1"/>
  <c r="S20" i="1"/>
  <c r="V20" i="1" s="1"/>
  <c r="J20" i="1"/>
  <c r="J19" i="1"/>
  <c r="S18" i="1"/>
  <c r="V18" i="1" s="1"/>
  <c r="S17" i="1"/>
  <c r="V17" i="1" s="1"/>
  <c r="S16" i="1"/>
  <c r="V16" i="1"/>
  <c r="S10" i="1"/>
  <c r="V10" i="1" s="1"/>
  <c r="S8" i="1"/>
  <c r="V8" i="1" s="1"/>
  <c r="V7" i="1"/>
  <c r="V9" i="1"/>
  <c r="V11" i="1"/>
  <c r="V12" i="1"/>
  <c r="V13" i="1"/>
  <c r="V15" i="1"/>
  <c r="V19" i="1"/>
  <c r="J7" i="1"/>
  <c r="J8" i="1"/>
  <c r="J9" i="1"/>
  <c r="J10" i="1"/>
  <c r="J11" i="1"/>
  <c r="J12" i="1"/>
  <c r="J13" i="1"/>
  <c r="J15" i="1"/>
  <c r="J16" i="1"/>
  <c r="J17" i="1"/>
  <c r="J18" i="1"/>
  <c r="S6" i="1"/>
  <c r="V6" i="1" s="1"/>
  <c r="J6" i="1"/>
  <c r="V104" i="1" l="1"/>
  <c r="S104" i="1"/>
</calcChain>
</file>

<file path=xl/sharedStrings.xml><?xml version="1.0" encoding="utf-8"?>
<sst xmlns="http://schemas.openxmlformats.org/spreadsheetml/2006/main" count="769" uniqueCount="249">
  <si>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</si>
  <si>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</si>
  <si>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</si>
  <si>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</si>
  <si>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</si>
  <si>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</si>
  <si>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</si>
  <si>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</si>
  <si>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</si>
  <si>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</si>
  <si>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</si>
  <si>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</si>
  <si>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</si>
  <si>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</si>
  <si>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</si>
  <si>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</si>
  <si>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</si>
  <si>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</si>
  <si>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</si>
  <si>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</si>
  <si>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</si>
  <si>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</si>
  <si>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</si>
  <si>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</si>
  <si>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Innova</t>
  </si>
  <si>
    <t>TN09AY7929</t>
  </si>
  <si>
    <t>Rs.2000</t>
  </si>
  <si>
    <t>Rs.1000</t>
  </si>
  <si>
    <t>TN09CF2653</t>
  </si>
  <si>
    <t>Crysta</t>
  </si>
  <si>
    <t>Rs.3200</t>
  </si>
  <si>
    <t>TN09BW2104</t>
  </si>
  <si>
    <t>TN22DY9444</t>
  </si>
  <si>
    <t>9:00PM</t>
  </si>
  <si>
    <t>10:00PM</t>
  </si>
  <si>
    <t>6:00PM</t>
  </si>
  <si>
    <t>12:00AM</t>
  </si>
  <si>
    <t>4hrs</t>
  </si>
  <si>
    <t>5:30PM</t>
  </si>
  <si>
    <t>2:00PM</t>
  </si>
  <si>
    <t>5:00PM</t>
  </si>
  <si>
    <t>7:30AM</t>
  </si>
  <si>
    <t>8hrs</t>
  </si>
  <si>
    <t>4:00PM</t>
  </si>
  <si>
    <t>11:30PM</t>
  </si>
  <si>
    <t>6:30PM</t>
  </si>
  <si>
    <t>6:00AM</t>
  </si>
  <si>
    <t>9:30PM</t>
  </si>
  <si>
    <t>16hrs</t>
  </si>
  <si>
    <t>11:00PM</t>
  </si>
  <si>
    <t>9:00AM</t>
  </si>
  <si>
    <t>10:00AM</t>
  </si>
  <si>
    <t>2days</t>
  </si>
  <si>
    <t>15hrs</t>
  </si>
  <si>
    <t>7hrs</t>
  </si>
  <si>
    <t>14hrs</t>
  </si>
  <si>
    <t>9hrs</t>
  </si>
  <si>
    <t>6hrs</t>
  </si>
  <si>
    <t>8:30PM</t>
  </si>
  <si>
    <t>2hrs</t>
  </si>
  <si>
    <t>4:30PM</t>
  </si>
  <si>
    <t>1day</t>
  </si>
  <si>
    <t>4:00AM</t>
  </si>
  <si>
    <t>7:45AM</t>
  </si>
  <si>
    <t>PY05Y7700</t>
  </si>
  <si>
    <t>Rs.19/km</t>
  </si>
  <si>
    <t>12:30AM</t>
  </si>
  <si>
    <t>Rs.1800</t>
  </si>
  <si>
    <t>3:00AM</t>
  </si>
  <si>
    <t>1hr</t>
  </si>
  <si>
    <t>6:45PM</t>
  </si>
  <si>
    <t>8:30AM</t>
  </si>
  <si>
    <t>1:00PM</t>
  </si>
  <si>
    <t>Rs.17/km</t>
  </si>
  <si>
    <t>4:30AM</t>
  </si>
  <si>
    <t>10:30AM</t>
  </si>
  <si>
    <t>6:30AM</t>
  </si>
  <si>
    <t>3:30AM</t>
  </si>
  <si>
    <t>12:00PM</t>
  </si>
  <si>
    <t>Mr Akshit Shukla</t>
  </si>
  <si>
    <t xml:space="preserve">STATEMENT FOR MONTH OF AUGUST 1 to 15 2023 </t>
  </si>
  <si>
    <t>Dr Mohammed Rafi</t>
  </si>
  <si>
    <t>Rs.320</t>
  </si>
  <si>
    <t>Dr Roshan</t>
  </si>
  <si>
    <t>TN85K3748</t>
  </si>
  <si>
    <t>Dr Suresh Kumar</t>
  </si>
  <si>
    <t>1 day</t>
  </si>
  <si>
    <t>TN07CU2309</t>
  </si>
  <si>
    <t>Mr Isai Anand</t>
  </si>
  <si>
    <t>TN09DC5807</t>
  </si>
  <si>
    <t>Mr Sathish Kumar</t>
  </si>
  <si>
    <t>TN07CH3016</t>
  </si>
  <si>
    <t>Ms Preetham Reddy</t>
  </si>
  <si>
    <t>Dr Sinha Roy</t>
  </si>
  <si>
    <t>3:45AM</t>
  </si>
  <si>
    <t>Dr AV Ravishankar</t>
  </si>
  <si>
    <t>Dr DJ Christopher</t>
  </si>
  <si>
    <t>Dr Prince James</t>
  </si>
  <si>
    <t>TN09 DC 5807</t>
  </si>
  <si>
    <t>Mr Manish Shetty</t>
  </si>
  <si>
    <t>10 hrs</t>
  </si>
  <si>
    <t>6:16PM</t>
  </si>
  <si>
    <t>Mr Suresh Kumar</t>
  </si>
  <si>
    <t>TN30AQ1360</t>
  </si>
  <si>
    <t>Mr Srikanth G Gadekar</t>
  </si>
  <si>
    <t>Mr Vikas B Said</t>
  </si>
  <si>
    <t>Rs.18/km</t>
  </si>
  <si>
    <t>Mr Sundararajan</t>
  </si>
  <si>
    <t>Mr Ravi Mehrothra</t>
  </si>
  <si>
    <t>6:10PM</t>
  </si>
  <si>
    <t>11hrs</t>
  </si>
  <si>
    <t>3hrs</t>
  </si>
  <si>
    <t>Rs.200</t>
  </si>
  <si>
    <t>Mr Dharshana Dilan</t>
  </si>
  <si>
    <t>TN06AB7747</t>
  </si>
  <si>
    <t>21hrs</t>
  </si>
  <si>
    <t>8:00AM</t>
  </si>
  <si>
    <t>5:00AM</t>
  </si>
  <si>
    <t>18hrs</t>
  </si>
  <si>
    <t>10hrs</t>
  </si>
  <si>
    <t>7:00AM</t>
  </si>
  <si>
    <t>Dr K Subramani</t>
  </si>
  <si>
    <t>TN23CF1441</t>
  </si>
  <si>
    <t>3:00PM</t>
  </si>
  <si>
    <t>TN48AH0987</t>
  </si>
  <si>
    <t>Rs.13/hr</t>
  </si>
  <si>
    <t>Mr Tapan Bhattacharya</t>
  </si>
  <si>
    <t>10:30PM</t>
  </si>
  <si>
    <t>TN10BB9924</t>
  </si>
  <si>
    <t>Dr D Ramesh</t>
  </si>
  <si>
    <t>TN02BF5638</t>
  </si>
  <si>
    <t>Mr Jameel Basha</t>
  </si>
  <si>
    <t>5:30AM</t>
  </si>
  <si>
    <t>Mr Viwas GK</t>
  </si>
  <si>
    <t>TN02BR3596</t>
  </si>
  <si>
    <t>11:15PM</t>
  </si>
  <si>
    <t>TN22DF5947</t>
  </si>
  <si>
    <t>TN18AP9540</t>
  </si>
  <si>
    <t>40kms</t>
  </si>
  <si>
    <t>Dr Vijay Viswanathan</t>
  </si>
  <si>
    <t>TN02AP7454</t>
  </si>
  <si>
    <t>Mr Prasanth Arun</t>
  </si>
  <si>
    <t>TN10AD5666</t>
  </si>
  <si>
    <t>Dr Paneerselvam</t>
  </si>
  <si>
    <t>TN10AB9866</t>
  </si>
  <si>
    <t>Rs.2800</t>
  </si>
  <si>
    <t>Dr G Vijaya Kumar</t>
  </si>
  <si>
    <t>TN02AZ8635</t>
  </si>
  <si>
    <t>Dr Vijay Alagappan</t>
  </si>
  <si>
    <t>TN09CK1561</t>
  </si>
  <si>
    <t>1:00AM</t>
  </si>
  <si>
    <t>Dr Jayapal</t>
  </si>
  <si>
    <t>TN20DX1947</t>
  </si>
  <si>
    <t>Dr Srinivasalu Kanna</t>
  </si>
  <si>
    <t>TN18K2145</t>
  </si>
  <si>
    <t>Dr Usha Ayyagari</t>
  </si>
  <si>
    <t>TN06W4360</t>
  </si>
  <si>
    <t>Dr Sruti Chandrasekaran</t>
  </si>
  <si>
    <t>TN03Y8454</t>
  </si>
  <si>
    <t>Dr Amala Florida</t>
  </si>
  <si>
    <t>TN11P8487</t>
  </si>
  <si>
    <t>Dr Tamilazhagan</t>
  </si>
  <si>
    <t>TN07DA6135</t>
  </si>
  <si>
    <t>Dr Damal Kandalai Sriram</t>
  </si>
  <si>
    <t>TN85K6790</t>
  </si>
  <si>
    <t>Dr Sridharan</t>
  </si>
  <si>
    <t>TN07CQ6918</t>
  </si>
  <si>
    <t>11:45PM</t>
  </si>
  <si>
    <t>Dr Nandhita Arun</t>
  </si>
  <si>
    <t>TN12AH7513</t>
  </si>
  <si>
    <t>Mr Sumar Kumar Singh</t>
  </si>
  <si>
    <t>7:00PM</t>
  </si>
  <si>
    <t>2:00AM</t>
  </si>
  <si>
    <t>Dr P Manohar</t>
  </si>
  <si>
    <t>TN10AK0732</t>
  </si>
  <si>
    <t>Dr Arun</t>
  </si>
  <si>
    <t>TN10AK0519</t>
  </si>
  <si>
    <t>Mr KJ Prem Kumar</t>
  </si>
  <si>
    <t>TN07BX5496</t>
  </si>
  <si>
    <t>Dr Sivakadasam</t>
  </si>
  <si>
    <t>TN07CY1890</t>
  </si>
  <si>
    <t>Mr Karthic</t>
  </si>
  <si>
    <t>TN10AA8107</t>
  </si>
  <si>
    <t>8:00PM</t>
  </si>
  <si>
    <t>Dr Shoba Dharmaraj</t>
  </si>
  <si>
    <t>4days</t>
  </si>
  <si>
    <t>Mr KeerthiRams</t>
  </si>
  <si>
    <t>6:15PM</t>
  </si>
  <si>
    <t>TN06V8370</t>
  </si>
  <si>
    <t>6kms</t>
  </si>
  <si>
    <t>Rs.13/km</t>
  </si>
  <si>
    <t>Dr K Manoharan</t>
  </si>
  <si>
    <t>3:30PM</t>
  </si>
  <si>
    <t>3days</t>
  </si>
  <si>
    <t>Mr Tanurai Sirahi</t>
  </si>
  <si>
    <t>TN09BM6881</t>
  </si>
  <si>
    <t>Dr Venkatesh Madan</t>
  </si>
  <si>
    <t>Dr Mohammed Akram</t>
  </si>
  <si>
    <t>1:30AM</t>
  </si>
  <si>
    <t>8kms</t>
  </si>
  <si>
    <t>TN10AY4960</t>
  </si>
  <si>
    <t>17hrs</t>
  </si>
  <si>
    <t>TN12AB2473</t>
  </si>
  <si>
    <t>11:00AM</t>
  </si>
  <si>
    <t>2kms</t>
  </si>
  <si>
    <t>Dr Joseph Benjamin</t>
  </si>
  <si>
    <t>TN31CB3134</t>
  </si>
  <si>
    <t>TN19S0378</t>
  </si>
  <si>
    <t>TN01BK8484</t>
  </si>
  <si>
    <t>5kms</t>
  </si>
  <si>
    <t>Dr Sribhushan Raju</t>
  </si>
  <si>
    <t>TN91Y8609</t>
  </si>
  <si>
    <t>7:30PM</t>
  </si>
  <si>
    <t>TN11AD5874</t>
  </si>
  <si>
    <t>9:30AM</t>
  </si>
  <si>
    <t>TN21BQ2736</t>
  </si>
  <si>
    <t>3:15PM</t>
  </si>
  <si>
    <t>Dr G Giridharan</t>
  </si>
  <si>
    <t>TN11AP1077</t>
  </si>
  <si>
    <t>Dr Hariharan</t>
  </si>
  <si>
    <t>TN10BF0115</t>
  </si>
  <si>
    <t>Dr Monica Malik</t>
  </si>
  <si>
    <t>10:45PM</t>
  </si>
  <si>
    <t>TN73R8472</t>
  </si>
  <si>
    <t>Mr Gadde Narendranath</t>
  </si>
  <si>
    <t>9:45AM</t>
  </si>
  <si>
    <t>2:30PM</t>
  </si>
  <si>
    <t>Dr Parameswari Subramanian</t>
  </si>
  <si>
    <t>TN143656</t>
  </si>
  <si>
    <t>12:45AM</t>
  </si>
  <si>
    <t>Dr Nagaraj</t>
  </si>
  <si>
    <t>TN22CP3947</t>
  </si>
  <si>
    <t>Dr Muralidharan</t>
  </si>
  <si>
    <t>TN21AS6346</t>
  </si>
  <si>
    <t>Dr J Ezhilan</t>
  </si>
  <si>
    <t>TN06V7863</t>
  </si>
  <si>
    <t>Mr Gowri Shankar Reddy</t>
  </si>
  <si>
    <t>Mr Ajay Yashwanth</t>
  </si>
  <si>
    <t>Ms SriVidhya Ramakrishnan</t>
  </si>
  <si>
    <t>TN25AH3380</t>
  </si>
  <si>
    <t>Mr Manikandan</t>
  </si>
  <si>
    <t>Mr Hemant D Sakahala</t>
  </si>
  <si>
    <t>TN09BV7054</t>
  </si>
  <si>
    <t>Rs.280</t>
  </si>
  <si>
    <t>TN22DX3768</t>
  </si>
  <si>
    <t>Dr Rana Rathor Roy</t>
  </si>
  <si>
    <t>No Show</t>
  </si>
  <si>
    <t>Rupees Three Lakhs Forty Seven Thousand Eight Hundred and Twenty One</t>
  </si>
  <si>
    <t>INVOICE NO : 8201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</si>
</sst>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1" fontId="3" fillId="0" borderId="1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1" fontId="3" fillId="0" borderId="5" xfId="2" applyNumberFormat="1" applyFont="1" applyBorder="1" applyAlignment="1">
      <alignment horizontal="left" vertical="top" wrapText="1"/>
    </xf>
    <xf numFmtId="16" fontId="2" fillId="0" borderId="5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2" borderId="0" xfId="0" applyFont="1" applyFill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06"/>
  <sheetViews>
    <sheetView tabSelected="1" topLeftCell="G1" zoomScale="108" zoomScaleNormal="108" workbookViewId="0">
      <selection activeCell="N8" sqref="N8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17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</row>
    <row r="3" spans="2:22" ht="32.5" customHeight="1" x14ac:dyDescent="0.25">
      <c r="B3" s="15"/>
      <c r="C3" s="47" t="s">
        <v>18</v>
      </c>
      <c r="D3" s="47"/>
      <c r="E3" s="47"/>
      <c r="F3" s="47"/>
      <c r="G3" s="47"/>
      <c r="H3" s="47" t="s">
        <v>248</v>
      </c>
      <c r="I3" s="47"/>
      <c r="J3" s="47"/>
      <c r="K3" s="47"/>
      <c r="L3" s="47"/>
      <c r="M3" s="47"/>
      <c r="N3" s="48" t="s">
        <v>22</v>
      </c>
      <c r="O3" s="47"/>
      <c r="P3" s="47"/>
      <c r="Q3" s="47"/>
      <c r="R3" s="47"/>
      <c r="S3" s="47"/>
      <c r="T3" s="47"/>
      <c r="U3" s="47"/>
      <c r="V3" s="49"/>
    </row>
    <row r="4" spans="2:22" ht="18" customHeight="1" x14ac:dyDescent="0.25">
      <c r="B4" s="50" t="s">
        <v>80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9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2.5" customHeight="1" x14ac:dyDescent="0.25">
      <c r="B6" s="9">
        <v>1</v>
      </c>
      <c r="C6" s="32" t="s">
        <v>81</v>
      </c>
      <c r="D6" s="35">
        <v>45141</v>
      </c>
      <c r="E6" s="35">
        <v>45141</v>
      </c>
      <c r="F6" s="32" t="s">
        <v>29</v>
      </c>
      <c r="G6" s="32" t="s">
        <v>32</v>
      </c>
      <c r="H6" s="33">
        <v>14529</v>
      </c>
      <c r="I6" s="33">
        <v>14660</v>
      </c>
      <c r="J6" s="34">
        <f>I6-H6</f>
        <v>131</v>
      </c>
      <c r="K6" s="36" t="s">
        <v>46</v>
      </c>
      <c r="L6" s="37" t="s">
        <v>34</v>
      </c>
      <c r="M6" s="33" t="s">
        <v>48</v>
      </c>
      <c r="N6" s="34"/>
      <c r="O6" s="34" t="s">
        <v>42</v>
      </c>
      <c r="P6" s="34"/>
      <c r="Q6" s="34" t="s">
        <v>82</v>
      </c>
      <c r="R6" s="34" t="s">
        <v>30</v>
      </c>
      <c r="S6" s="34">
        <f>3200+(8*320)</f>
        <v>5760</v>
      </c>
      <c r="T6" s="34">
        <v>0</v>
      </c>
      <c r="U6" s="33">
        <v>0</v>
      </c>
      <c r="V6" s="27">
        <f>SUM(S6:U6)</f>
        <v>5760</v>
      </c>
    </row>
    <row r="7" spans="2:22" ht="12.5" customHeight="1" x14ac:dyDescent="0.25">
      <c r="B7" s="9">
        <v>2</v>
      </c>
      <c r="C7" s="32" t="s">
        <v>83</v>
      </c>
      <c r="D7" s="35">
        <v>45141</v>
      </c>
      <c r="E7" s="35">
        <v>45141</v>
      </c>
      <c r="F7" s="32" t="s">
        <v>29</v>
      </c>
      <c r="G7" s="32" t="s">
        <v>84</v>
      </c>
      <c r="H7" s="33">
        <v>117740</v>
      </c>
      <c r="I7" s="33">
        <v>117786</v>
      </c>
      <c r="J7" s="34">
        <f t="shared" ref="J7:J101" si="0">I7-H7</f>
        <v>46</v>
      </c>
      <c r="K7" s="36" t="s">
        <v>51</v>
      </c>
      <c r="L7" s="37" t="s">
        <v>39</v>
      </c>
      <c r="M7" s="33" t="s">
        <v>37</v>
      </c>
      <c r="N7" s="34"/>
      <c r="O7" s="34"/>
      <c r="P7" s="34"/>
      <c r="Q7" s="34"/>
      <c r="R7" s="34" t="s">
        <v>67</v>
      </c>
      <c r="S7" s="34">
        <v>1800</v>
      </c>
      <c r="T7" s="34">
        <v>0</v>
      </c>
      <c r="U7" s="33">
        <v>0</v>
      </c>
      <c r="V7" s="27">
        <f t="shared" ref="V7:V72" si="1">SUM(S7:U7)</f>
        <v>1800</v>
      </c>
    </row>
    <row r="8" spans="2:22" ht="14.5" customHeight="1" x14ac:dyDescent="0.25">
      <c r="B8" s="9">
        <v>3</v>
      </c>
      <c r="C8" s="32" t="s">
        <v>85</v>
      </c>
      <c r="D8" s="35">
        <v>45141</v>
      </c>
      <c r="E8" s="35">
        <v>45141</v>
      </c>
      <c r="F8" s="32" t="s">
        <v>24</v>
      </c>
      <c r="G8" s="32" t="s">
        <v>25</v>
      </c>
      <c r="H8" s="33">
        <v>22062</v>
      </c>
      <c r="I8" s="33">
        <v>22362</v>
      </c>
      <c r="J8" s="34">
        <f t="shared" si="0"/>
        <v>300</v>
      </c>
      <c r="K8" s="36" t="s">
        <v>66</v>
      </c>
      <c r="L8" s="37" t="s">
        <v>43</v>
      </c>
      <c r="M8" s="33" t="s">
        <v>86</v>
      </c>
      <c r="N8" s="34"/>
      <c r="O8" s="34"/>
      <c r="P8" s="34"/>
      <c r="Q8" s="34"/>
      <c r="R8" s="34" t="s">
        <v>73</v>
      </c>
      <c r="S8" s="34">
        <f>(250*17)</f>
        <v>4250</v>
      </c>
      <c r="T8" s="34">
        <v>500</v>
      </c>
      <c r="U8" s="33">
        <v>70</v>
      </c>
      <c r="V8" s="27">
        <f t="shared" si="1"/>
        <v>4820</v>
      </c>
    </row>
    <row r="9" spans="2:22" ht="14.5" customHeight="1" x14ac:dyDescent="0.25">
      <c r="B9" s="9">
        <v>4</v>
      </c>
      <c r="C9" s="32" t="s">
        <v>79</v>
      </c>
      <c r="D9" s="35">
        <v>45141</v>
      </c>
      <c r="E9" s="35">
        <v>45141</v>
      </c>
      <c r="F9" s="32" t="s">
        <v>23</v>
      </c>
      <c r="G9" s="32" t="s">
        <v>87</v>
      </c>
      <c r="H9" s="33">
        <v>145093</v>
      </c>
      <c r="I9" s="33">
        <v>145133</v>
      </c>
      <c r="J9" s="34">
        <f t="shared" si="0"/>
        <v>40</v>
      </c>
      <c r="K9" s="36" t="s">
        <v>47</v>
      </c>
      <c r="L9" s="37" t="s">
        <v>72</v>
      </c>
      <c r="M9" s="33" t="s">
        <v>37</v>
      </c>
      <c r="N9" s="34"/>
      <c r="O9" s="34"/>
      <c r="P9" s="34"/>
      <c r="Q9" s="34"/>
      <c r="R9" s="34" t="s">
        <v>27</v>
      </c>
      <c r="S9" s="34">
        <v>1000</v>
      </c>
      <c r="T9" s="34">
        <v>0</v>
      </c>
      <c r="U9" s="33">
        <v>75</v>
      </c>
      <c r="V9" s="27">
        <f t="shared" si="1"/>
        <v>1075</v>
      </c>
    </row>
    <row r="10" spans="2:22" ht="14.5" customHeight="1" x14ac:dyDescent="0.25">
      <c r="B10" s="9">
        <v>5</v>
      </c>
      <c r="C10" s="32" t="s">
        <v>88</v>
      </c>
      <c r="D10" s="35">
        <v>45141</v>
      </c>
      <c r="E10" s="35">
        <v>45141</v>
      </c>
      <c r="F10" s="32" t="s">
        <v>29</v>
      </c>
      <c r="G10" s="32" t="s">
        <v>89</v>
      </c>
      <c r="H10" s="33">
        <v>11510</v>
      </c>
      <c r="I10" s="33">
        <v>11589</v>
      </c>
      <c r="J10" s="34">
        <f t="shared" si="0"/>
        <v>79</v>
      </c>
      <c r="K10" s="36" t="s">
        <v>68</v>
      </c>
      <c r="L10" s="37" t="s">
        <v>70</v>
      </c>
      <c r="M10" s="33" t="s">
        <v>48</v>
      </c>
      <c r="N10" s="34"/>
      <c r="O10" s="34" t="s">
        <v>42</v>
      </c>
      <c r="P10" s="34"/>
      <c r="Q10" s="34" t="s">
        <v>82</v>
      </c>
      <c r="R10" s="34" t="s">
        <v>30</v>
      </c>
      <c r="S10" s="34">
        <f>3200+(8*320)</f>
        <v>5760</v>
      </c>
      <c r="T10" s="34">
        <v>0</v>
      </c>
      <c r="U10" s="33">
        <v>100</v>
      </c>
      <c r="V10" s="27">
        <f t="shared" si="1"/>
        <v>5860</v>
      </c>
    </row>
    <row r="11" spans="2:22" ht="14.5" customHeight="1" x14ac:dyDescent="0.25">
      <c r="B11" s="9">
        <v>6</v>
      </c>
      <c r="C11" s="32" t="s">
        <v>90</v>
      </c>
      <c r="D11" s="35">
        <v>45141</v>
      </c>
      <c r="E11" s="35">
        <v>45141</v>
      </c>
      <c r="F11" s="32" t="s">
        <v>23</v>
      </c>
      <c r="G11" s="32" t="s">
        <v>91</v>
      </c>
      <c r="H11" s="33">
        <v>237895</v>
      </c>
      <c r="I11" s="33">
        <v>237929</v>
      </c>
      <c r="J11" s="34">
        <f t="shared" si="0"/>
        <v>34</v>
      </c>
      <c r="K11" s="36" t="s">
        <v>38</v>
      </c>
      <c r="L11" s="37" t="s">
        <v>66</v>
      </c>
      <c r="M11" s="33" t="s">
        <v>42</v>
      </c>
      <c r="N11" s="34"/>
      <c r="O11" s="34"/>
      <c r="P11" s="34"/>
      <c r="Q11" s="34"/>
      <c r="R11" s="34" t="s">
        <v>26</v>
      </c>
      <c r="S11" s="34">
        <v>2000</v>
      </c>
      <c r="T11" s="34">
        <v>0</v>
      </c>
      <c r="U11" s="33">
        <v>0</v>
      </c>
      <c r="V11" s="27">
        <f t="shared" si="1"/>
        <v>2000</v>
      </c>
    </row>
    <row r="12" spans="2:22" ht="14.5" customHeight="1" x14ac:dyDescent="0.25">
      <c r="B12" s="9">
        <v>7</v>
      </c>
      <c r="C12" s="32" t="s">
        <v>92</v>
      </c>
      <c r="D12" s="35">
        <v>45141</v>
      </c>
      <c r="E12" s="35">
        <v>45141</v>
      </c>
      <c r="F12" s="32" t="s">
        <v>23</v>
      </c>
      <c r="G12" s="32" t="s">
        <v>31</v>
      </c>
      <c r="H12" s="33">
        <v>4821</v>
      </c>
      <c r="I12" s="33">
        <v>4865</v>
      </c>
      <c r="J12" s="34">
        <f t="shared" si="0"/>
        <v>44</v>
      </c>
      <c r="K12" s="36" t="s">
        <v>35</v>
      </c>
      <c r="L12" s="37" t="s">
        <v>36</v>
      </c>
      <c r="M12" s="33" t="s">
        <v>42</v>
      </c>
      <c r="N12" s="34"/>
      <c r="O12" s="34"/>
      <c r="P12" s="34"/>
      <c r="Q12" s="34"/>
      <c r="R12" s="34" t="s">
        <v>26</v>
      </c>
      <c r="S12" s="34">
        <v>2000</v>
      </c>
      <c r="T12" s="34">
        <v>0</v>
      </c>
      <c r="U12" s="33">
        <v>0</v>
      </c>
      <c r="V12" s="27">
        <f t="shared" si="1"/>
        <v>2000</v>
      </c>
    </row>
    <row r="13" spans="2:22" ht="14.5" customHeight="1" x14ac:dyDescent="0.25">
      <c r="B13" s="9">
        <v>8</v>
      </c>
      <c r="C13" s="32" t="s">
        <v>93</v>
      </c>
      <c r="D13" s="35">
        <v>45142</v>
      </c>
      <c r="E13" s="35">
        <v>45142</v>
      </c>
      <c r="F13" s="32" t="s">
        <v>29</v>
      </c>
      <c r="G13" s="32" t="s">
        <v>32</v>
      </c>
      <c r="H13" s="33">
        <v>14660</v>
      </c>
      <c r="I13" s="33">
        <v>14688</v>
      </c>
      <c r="J13" s="34">
        <f t="shared" si="0"/>
        <v>28</v>
      </c>
      <c r="K13" s="36" t="s">
        <v>94</v>
      </c>
      <c r="L13" s="37" t="s">
        <v>46</v>
      </c>
      <c r="M13" s="33" t="s">
        <v>37</v>
      </c>
      <c r="N13" s="34"/>
      <c r="O13" s="34"/>
      <c r="P13" s="34"/>
      <c r="Q13" s="34"/>
      <c r="R13" s="34" t="s">
        <v>67</v>
      </c>
      <c r="S13" s="34">
        <v>1800</v>
      </c>
      <c r="T13" s="34">
        <v>0</v>
      </c>
      <c r="U13" s="33">
        <v>0</v>
      </c>
      <c r="V13" s="27">
        <f t="shared" si="1"/>
        <v>1800</v>
      </c>
    </row>
    <row r="14" spans="2:22" ht="14.5" customHeight="1" x14ac:dyDescent="0.25">
      <c r="B14" s="9">
        <v>9</v>
      </c>
      <c r="C14" s="32" t="s">
        <v>93</v>
      </c>
      <c r="D14" s="35">
        <v>45143</v>
      </c>
      <c r="E14" s="35">
        <v>45143</v>
      </c>
      <c r="F14" s="32" t="s">
        <v>29</v>
      </c>
      <c r="G14" s="32" t="s">
        <v>244</v>
      </c>
      <c r="H14" s="33">
        <v>80562</v>
      </c>
      <c r="I14" s="33">
        <v>80598</v>
      </c>
      <c r="J14" s="34">
        <f t="shared" si="0"/>
        <v>36</v>
      </c>
      <c r="K14" s="36" t="s">
        <v>150</v>
      </c>
      <c r="L14" s="37" t="s">
        <v>74</v>
      </c>
      <c r="M14" s="33" t="s">
        <v>37</v>
      </c>
      <c r="N14" s="34"/>
      <c r="O14" s="34"/>
      <c r="P14" s="34"/>
      <c r="Q14" s="34"/>
      <c r="R14" s="34" t="s">
        <v>67</v>
      </c>
      <c r="S14" s="34">
        <v>1800</v>
      </c>
      <c r="T14" s="34">
        <v>0</v>
      </c>
      <c r="U14" s="33">
        <v>0</v>
      </c>
      <c r="V14" s="27">
        <f t="shared" si="1"/>
        <v>1800</v>
      </c>
    </row>
    <row r="15" spans="2:22" ht="14.5" customHeight="1" x14ac:dyDescent="0.25">
      <c r="B15" s="9">
        <v>10</v>
      </c>
      <c r="C15" s="32" t="s">
        <v>95</v>
      </c>
      <c r="D15" s="35">
        <v>45142</v>
      </c>
      <c r="E15" s="35">
        <v>45142</v>
      </c>
      <c r="F15" s="32" t="s">
        <v>23</v>
      </c>
      <c r="G15" s="32" t="s">
        <v>28</v>
      </c>
      <c r="H15" s="33">
        <v>305653</v>
      </c>
      <c r="I15" s="33">
        <v>305719</v>
      </c>
      <c r="J15" s="34">
        <f t="shared" si="0"/>
        <v>66</v>
      </c>
      <c r="K15" s="36" t="s">
        <v>78</v>
      </c>
      <c r="L15" s="37" t="s">
        <v>45</v>
      </c>
      <c r="M15" s="33" t="s">
        <v>42</v>
      </c>
      <c r="N15" s="34"/>
      <c r="O15" s="34"/>
      <c r="P15" s="34"/>
      <c r="Q15" s="34"/>
      <c r="R15" s="34" t="s">
        <v>26</v>
      </c>
      <c r="S15" s="34">
        <v>2000</v>
      </c>
      <c r="T15" s="34">
        <v>0</v>
      </c>
      <c r="U15" s="33">
        <v>0</v>
      </c>
      <c r="V15" s="27">
        <f t="shared" si="1"/>
        <v>2000</v>
      </c>
    </row>
    <row r="16" spans="2:22" ht="14.5" customHeight="1" x14ac:dyDescent="0.25">
      <c r="B16" s="9">
        <v>11</v>
      </c>
      <c r="C16" s="32" t="s">
        <v>96</v>
      </c>
      <c r="D16" s="35">
        <v>45142</v>
      </c>
      <c r="E16" s="35">
        <v>45142</v>
      </c>
      <c r="F16" s="32" t="s">
        <v>29</v>
      </c>
      <c r="G16" s="32" t="s">
        <v>32</v>
      </c>
      <c r="H16" s="33">
        <v>14688</v>
      </c>
      <c r="I16" s="33">
        <v>14927</v>
      </c>
      <c r="J16" s="34">
        <f t="shared" si="0"/>
        <v>239</v>
      </c>
      <c r="K16" s="36" t="s">
        <v>46</v>
      </c>
      <c r="L16" s="37" t="s">
        <v>60</v>
      </c>
      <c r="M16" s="33" t="s">
        <v>61</v>
      </c>
      <c r="N16" s="34"/>
      <c r="O16" s="34"/>
      <c r="P16" s="34"/>
      <c r="Q16" s="34"/>
      <c r="R16" s="34" t="s">
        <v>65</v>
      </c>
      <c r="S16" s="34">
        <f>(250*19)</f>
        <v>4750</v>
      </c>
      <c r="T16" s="34">
        <v>500</v>
      </c>
      <c r="U16" s="33">
        <v>115</v>
      </c>
      <c r="V16" s="27">
        <f t="shared" si="1"/>
        <v>5365</v>
      </c>
    </row>
    <row r="17" spans="2:23" ht="14.5" customHeight="1" x14ac:dyDescent="0.25">
      <c r="B17" s="9">
        <v>12</v>
      </c>
      <c r="C17" s="32" t="s">
        <v>97</v>
      </c>
      <c r="D17" s="35">
        <v>45142</v>
      </c>
      <c r="E17" s="35">
        <v>45142</v>
      </c>
      <c r="F17" s="32" t="s">
        <v>29</v>
      </c>
      <c r="G17" s="32" t="s">
        <v>98</v>
      </c>
      <c r="H17" s="33">
        <v>11617</v>
      </c>
      <c r="I17" s="33">
        <v>11896</v>
      </c>
      <c r="J17" s="34">
        <f t="shared" si="0"/>
        <v>279</v>
      </c>
      <c r="K17" s="36" t="s">
        <v>78</v>
      </c>
      <c r="L17" s="37" t="s">
        <v>33</v>
      </c>
      <c r="M17" s="33" t="s">
        <v>61</v>
      </c>
      <c r="N17" s="34"/>
      <c r="O17" s="34"/>
      <c r="P17" s="34"/>
      <c r="Q17" s="34"/>
      <c r="R17" s="34" t="s">
        <v>65</v>
      </c>
      <c r="S17" s="34">
        <f>(279*19)</f>
        <v>5301</v>
      </c>
      <c r="T17" s="34">
        <v>500</v>
      </c>
      <c r="U17" s="33">
        <v>140</v>
      </c>
      <c r="V17" s="27">
        <f t="shared" si="1"/>
        <v>5941</v>
      </c>
    </row>
    <row r="18" spans="2:23" ht="14.5" customHeight="1" x14ac:dyDescent="0.25">
      <c r="B18" s="9">
        <v>13</v>
      </c>
      <c r="C18" s="32" t="s">
        <v>96</v>
      </c>
      <c r="D18" s="35">
        <v>45143</v>
      </c>
      <c r="E18" s="35">
        <v>45143</v>
      </c>
      <c r="F18" s="32" t="s">
        <v>29</v>
      </c>
      <c r="G18" s="32" t="s">
        <v>32</v>
      </c>
      <c r="H18" s="38">
        <v>14955</v>
      </c>
      <c r="I18" s="33">
        <v>15244</v>
      </c>
      <c r="J18" s="34">
        <f t="shared" si="0"/>
        <v>289</v>
      </c>
      <c r="K18" s="36" t="s">
        <v>40</v>
      </c>
      <c r="L18" s="37" t="s">
        <v>74</v>
      </c>
      <c r="M18" s="33" t="s">
        <v>61</v>
      </c>
      <c r="N18" s="34"/>
      <c r="O18" s="34"/>
      <c r="P18" s="34"/>
      <c r="Q18" s="34"/>
      <c r="R18" s="34" t="s">
        <v>65</v>
      </c>
      <c r="S18" s="34">
        <f>(289*19)</f>
        <v>5491</v>
      </c>
      <c r="T18" s="34">
        <v>1000</v>
      </c>
      <c r="U18" s="33">
        <v>45</v>
      </c>
      <c r="V18" s="27">
        <f t="shared" si="1"/>
        <v>6536</v>
      </c>
    </row>
    <row r="19" spans="2:23" ht="14.5" customHeight="1" x14ac:dyDescent="0.25">
      <c r="B19" s="9">
        <v>14</v>
      </c>
      <c r="C19" s="32" t="s">
        <v>97</v>
      </c>
      <c r="D19" s="35">
        <v>45143</v>
      </c>
      <c r="E19" s="35">
        <v>45143</v>
      </c>
      <c r="F19" s="32" t="s">
        <v>29</v>
      </c>
      <c r="G19" s="32" t="s">
        <v>32</v>
      </c>
      <c r="H19" s="33">
        <v>14927</v>
      </c>
      <c r="I19" s="33">
        <v>14955</v>
      </c>
      <c r="J19" s="34">
        <f t="shared" si="0"/>
        <v>28</v>
      </c>
      <c r="K19" s="36" t="s">
        <v>77</v>
      </c>
      <c r="L19" s="37" t="s">
        <v>76</v>
      </c>
      <c r="M19" s="33" t="s">
        <v>37</v>
      </c>
      <c r="N19" s="34"/>
      <c r="O19" s="34"/>
      <c r="P19" s="34"/>
      <c r="Q19" s="34"/>
      <c r="R19" s="34" t="s">
        <v>67</v>
      </c>
      <c r="S19" s="34">
        <v>1800</v>
      </c>
      <c r="T19" s="34">
        <v>0</v>
      </c>
      <c r="U19" s="33">
        <v>0</v>
      </c>
      <c r="V19" s="27">
        <f t="shared" si="1"/>
        <v>1800</v>
      </c>
    </row>
    <row r="20" spans="2:23" ht="14.5" customHeight="1" x14ac:dyDescent="0.25">
      <c r="B20" s="9">
        <v>15</v>
      </c>
      <c r="C20" s="32" t="s">
        <v>99</v>
      </c>
      <c r="D20" s="35">
        <v>45144</v>
      </c>
      <c r="E20" s="35">
        <v>45144</v>
      </c>
      <c r="F20" s="32" t="s">
        <v>29</v>
      </c>
      <c r="G20" s="32" t="s">
        <v>64</v>
      </c>
      <c r="H20" s="33">
        <v>155453</v>
      </c>
      <c r="I20" s="33">
        <v>155513</v>
      </c>
      <c r="J20" s="34">
        <f t="shared" si="0"/>
        <v>60</v>
      </c>
      <c r="K20" s="36" t="s">
        <v>75</v>
      </c>
      <c r="L20" s="37" t="s">
        <v>58</v>
      </c>
      <c r="M20" s="33" t="s">
        <v>100</v>
      </c>
      <c r="N20" s="34"/>
      <c r="O20" s="34" t="s">
        <v>59</v>
      </c>
      <c r="P20" s="34"/>
      <c r="Q20" s="34" t="s">
        <v>82</v>
      </c>
      <c r="R20" s="34" t="s">
        <v>30</v>
      </c>
      <c r="S20" s="34">
        <f>3200+(2*320)</f>
        <v>3840</v>
      </c>
      <c r="T20" s="34">
        <v>0</v>
      </c>
      <c r="U20" s="33">
        <v>40</v>
      </c>
      <c r="V20" s="27">
        <f t="shared" si="1"/>
        <v>3880</v>
      </c>
    </row>
    <row r="21" spans="2:23" ht="14.5" customHeight="1" x14ac:dyDescent="0.25">
      <c r="B21" s="9">
        <v>16</v>
      </c>
      <c r="C21" s="32" t="s">
        <v>83</v>
      </c>
      <c r="D21" s="35">
        <v>45144</v>
      </c>
      <c r="E21" s="35">
        <v>45144</v>
      </c>
      <c r="F21" s="32" t="s">
        <v>29</v>
      </c>
      <c r="G21" s="32" t="s">
        <v>32</v>
      </c>
      <c r="H21" s="33">
        <v>15244</v>
      </c>
      <c r="I21" s="33">
        <v>15280</v>
      </c>
      <c r="J21" s="34">
        <f t="shared" si="0"/>
        <v>36</v>
      </c>
      <c r="K21" s="36" t="s">
        <v>101</v>
      </c>
      <c r="L21" s="37" t="s">
        <v>49</v>
      </c>
      <c r="M21" s="33" t="s">
        <v>37</v>
      </c>
      <c r="N21" s="34"/>
      <c r="O21" s="34"/>
      <c r="P21" s="34"/>
      <c r="Q21" s="34"/>
      <c r="R21" s="34" t="s">
        <v>67</v>
      </c>
      <c r="S21" s="34">
        <v>1800</v>
      </c>
      <c r="T21" s="34">
        <v>0</v>
      </c>
      <c r="U21" s="33">
        <v>0</v>
      </c>
      <c r="V21" s="27">
        <f t="shared" si="1"/>
        <v>1800</v>
      </c>
    </row>
    <row r="22" spans="2:23" ht="14.5" customHeight="1" x14ac:dyDescent="0.25">
      <c r="B22" s="9">
        <v>17</v>
      </c>
      <c r="C22" s="32" t="s">
        <v>97</v>
      </c>
      <c r="D22" s="35">
        <v>45144</v>
      </c>
      <c r="E22" s="35">
        <v>45144</v>
      </c>
      <c r="F22" s="32" t="s">
        <v>29</v>
      </c>
      <c r="G22" s="32" t="s">
        <v>64</v>
      </c>
      <c r="H22" s="33">
        <v>155513</v>
      </c>
      <c r="I22" s="33">
        <v>155781</v>
      </c>
      <c r="J22" s="34">
        <f t="shared" si="0"/>
        <v>268</v>
      </c>
      <c r="K22" s="36" t="s">
        <v>33</v>
      </c>
      <c r="L22" s="37" t="s">
        <v>76</v>
      </c>
      <c r="M22" s="33" t="s">
        <v>61</v>
      </c>
      <c r="N22" s="34"/>
      <c r="O22" s="34"/>
      <c r="P22" s="34"/>
      <c r="Q22" s="34"/>
      <c r="R22" s="34" t="s">
        <v>65</v>
      </c>
      <c r="S22" s="34">
        <f>(268*19)</f>
        <v>5092</v>
      </c>
      <c r="T22" s="34">
        <v>1000</v>
      </c>
      <c r="U22" s="33">
        <v>190</v>
      </c>
      <c r="V22" s="27">
        <f t="shared" si="1"/>
        <v>6282</v>
      </c>
    </row>
    <row r="23" spans="2:23" ht="14.5" customHeight="1" x14ac:dyDescent="0.25">
      <c r="B23" s="9">
        <v>18</v>
      </c>
      <c r="C23" s="32" t="s">
        <v>102</v>
      </c>
      <c r="D23" s="35">
        <v>45144</v>
      </c>
      <c r="E23" s="35">
        <v>45144</v>
      </c>
      <c r="F23" s="32" t="s">
        <v>24</v>
      </c>
      <c r="G23" s="32" t="s">
        <v>103</v>
      </c>
      <c r="H23" s="33">
        <v>189230</v>
      </c>
      <c r="I23" s="33">
        <v>189550</v>
      </c>
      <c r="J23" s="34">
        <f t="shared" si="0"/>
        <v>320</v>
      </c>
      <c r="K23" s="36" t="s">
        <v>123</v>
      </c>
      <c r="L23" s="37" t="s">
        <v>172</v>
      </c>
      <c r="M23" s="33" t="s">
        <v>61</v>
      </c>
      <c r="N23" s="34"/>
      <c r="O23" s="34"/>
      <c r="P23" s="34"/>
      <c r="Q23" s="34"/>
      <c r="R23" s="34" t="s">
        <v>73</v>
      </c>
      <c r="S23" s="34">
        <f>320*17</f>
        <v>5440</v>
      </c>
      <c r="T23" s="34">
        <v>1000</v>
      </c>
      <c r="U23" s="33">
        <v>0</v>
      </c>
      <c r="V23" s="27">
        <f t="shared" si="1"/>
        <v>6440</v>
      </c>
    </row>
    <row r="24" spans="2:23" ht="14.5" customHeight="1" x14ac:dyDescent="0.25">
      <c r="B24" s="9">
        <v>19</v>
      </c>
      <c r="C24" s="32" t="s">
        <v>245</v>
      </c>
      <c r="D24" s="35">
        <v>45144</v>
      </c>
      <c r="E24" s="35">
        <v>45144</v>
      </c>
      <c r="F24" s="32" t="s">
        <v>23</v>
      </c>
      <c r="G24" s="32" t="s">
        <v>195</v>
      </c>
      <c r="H24" s="33">
        <v>7002</v>
      </c>
      <c r="I24" s="33">
        <v>7035</v>
      </c>
      <c r="J24" s="34">
        <f t="shared" si="0"/>
        <v>33</v>
      </c>
      <c r="K24" s="36" t="s">
        <v>43</v>
      </c>
      <c r="L24" s="37" t="s">
        <v>35</v>
      </c>
      <c r="M24" s="33" t="s">
        <v>37</v>
      </c>
      <c r="N24" s="34"/>
      <c r="O24" s="34"/>
      <c r="P24" s="34"/>
      <c r="Q24" s="34"/>
      <c r="R24" s="34" t="s">
        <v>27</v>
      </c>
      <c r="S24" s="34">
        <v>1000</v>
      </c>
      <c r="T24" s="34">
        <v>0</v>
      </c>
      <c r="U24" s="33">
        <v>0</v>
      </c>
      <c r="V24" s="27">
        <f t="shared" si="1"/>
        <v>1000</v>
      </c>
      <c r="W24" s="54" t="s">
        <v>246</v>
      </c>
    </row>
    <row r="25" spans="2:23" ht="14.5" customHeight="1" x14ac:dyDescent="0.25">
      <c r="B25" s="9">
        <v>20</v>
      </c>
      <c r="C25" s="32" t="s">
        <v>104</v>
      </c>
      <c r="D25" s="35">
        <v>45145</v>
      </c>
      <c r="E25" s="35">
        <v>45145</v>
      </c>
      <c r="F25" s="32" t="s">
        <v>29</v>
      </c>
      <c r="G25" s="32" t="s">
        <v>64</v>
      </c>
      <c r="H25" s="33">
        <v>155820</v>
      </c>
      <c r="I25" s="33">
        <v>155869</v>
      </c>
      <c r="J25" s="34">
        <f t="shared" si="0"/>
        <v>49</v>
      </c>
      <c r="K25" s="36" t="s">
        <v>35</v>
      </c>
      <c r="L25" s="37" t="s">
        <v>44</v>
      </c>
      <c r="M25" s="33" t="s">
        <v>42</v>
      </c>
      <c r="N25" s="34"/>
      <c r="O25" s="34"/>
      <c r="P25" s="34"/>
      <c r="Q25" s="23"/>
      <c r="R25" s="34" t="s">
        <v>30</v>
      </c>
      <c r="S25" s="34">
        <v>3200</v>
      </c>
      <c r="T25" s="34">
        <v>0</v>
      </c>
      <c r="U25" s="33">
        <v>0</v>
      </c>
      <c r="V25" s="27">
        <f t="shared" si="1"/>
        <v>3200</v>
      </c>
    </row>
    <row r="26" spans="2:23" ht="14.5" customHeight="1" x14ac:dyDescent="0.25">
      <c r="B26" s="9">
        <v>21</v>
      </c>
      <c r="C26" s="32" t="s">
        <v>105</v>
      </c>
      <c r="D26" s="35">
        <v>45145</v>
      </c>
      <c r="E26" s="35">
        <v>45145</v>
      </c>
      <c r="F26" s="32" t="s">
        <v>29</v>
      </c>
      <c r="G26" s="32" t="s">
        <v>32</v>
      </c>
      <c r="H26" s="33">
        <v>15280</v>
      </c>
      <c r="I26" s="33">
        <v>15384</v>
      </c>
      <c r="J26" s="34">
        <f t="shared" si="0"/>
        <v>104</v>
      </c>
      <c r="K26" s="36" t="s">
        <v>41</v>
      </c>
      <c r="L26" s="37" t="s">
        <v>49</v>
      </c>
      <c r="M26" s="33" t="s">
        <v>48</v>
      </c>
      <c r="N26" s="34"/>
      <c r="O26" s="34" t="s">
        <v>42</v>
      </c>
      <c r="P26" s="34"/>
      <c r="Q26" s="23" t="s">
        <v>82</v>
      </c>
      <c r="R26" s="34" t="s">
        <v>30</v>
      </c>
      <c r="S26" s="34">
        <f>3200+(8*320)</f>
        <v>5760</v>
      </c>
      <c r="T26" s="34">
        <v>0</v>
      </c>
      <c r="U26" s="33">
        <v>0</v>
      </c>
      <c r="V26" s="27">
        <f t="shared" si="1"/>
        <v>5760</v>
      </c>
    </row>
    <row r="27" spans="2:23" ht="14.5" customHeight="1" x14ac:dyDescent="0.25">
      <c r="B27" s="9">
        <v>22</v>
      </c>
      <c r="C27" s="32" t="s">
        <v>105</v>
      </c>
      <c r="D27" s="35">
        <v>45146</v>
      </c>
      <c r="E27" s="35">
        <v>45146</v>
      </c>
      <c r="F27" s="32" t="s">
        <v>29</v>
      </c>
      <c r="G27" s="32" t="s">
        <v>32</v>
      </c>
      <c r="H27" s="33">
        <v>15384</v>
      </c>
      <c r="I27" s="33">
        <v>15449</v>
      </c>
      <c r="J27" s="34">
        <f t="shared" si="0"/>
        <v>65</v>
      </c>
      <c r="K27" s="36" t="s">
        <v>63</v>
      </c>
      <c r="L27" s="37" t="s">
        <v>47</v>
      </c>
      <c r="M27" s="33" t="s">
        <v>55</v>
      </c>
      <c r="N27" s="34"/>
      <c r="O27" s="34" t="s">
        <v>57</v>
      </c>
      <c r="P27" s="34"/>
      <c r="Q27" s="34" t="s">
        <v>82</v>
      </c>
      <c r="R27" s="34" t="s">
        <v>30</v>
      </c>
      <c r="S27" s="34">
        <f>3200+(6*320)</f>
        <v>5120</v>
      </c>
      <c r="T27" s="34">
        <v>0</v>
      </c>
      <c r="U27" s="33">
        <v>0</v>
      </c>
      <c r="V27" s="27">
        <f t="shared" si="1"/>
        <v>5120</v>
      </c>
    </row>
    <row r="28" spans="2:23" ht="14.5" customHeight="1" x14ac:dyDescent="0.25">
      <c r="B28" s="9">
        <v>23</v>
      </c>
      <c r="C28" s="32" t="s">
        <v>105</v>
      </c>
      <c r="D28" s="35">
        <v>45147</v>
      </c>
      <c r="E28" s="35">
        <v>45147</v>
      </c>
      <c r="F28" s="32" t="s">
        <v>29</v>
      </c>
      <c r="G28" s="32" t="s">
        <v>32</v>
      </c>
      <c r="H28" s="33">
        <v>15449</v>
      </c>
      <c r="I28" s="33">
        <v>15539</v>
      </c>
      <c r="J28" s="34">
        <f t="shared" si="0"/>
        <v>90</v>
      </c>
      <c r="K28" s="36" t="s">
        <v>71</v>
      </c>
      <c r="L28" s="37" t="s">
        <v>44</v>
      </c>
      <c r="M28" s="33" t="s">
        <v>53</v>
      </c>
      <c r="N28" s="34"/>
      <c r="O28" s="34" t="s">
        <v>54</v>
      </c>
      <c r="P28" s="34"/>
      <c r="Q28" s="34" t="s">
        <v>82</v>
      </c>
      <c r="R28" s="34" t="s">
        <v>30</v>
      </c>
      <c r="S28" s="34">
        <f>3200+(7*320)</f>
        <v>5440</v>
      </c>
      <c r="T28" s="34">
        <v>0</v>
      </c>
      <c r="U28" s="33">
        <v>0</v>
      </c>
      <c r="V28" s="27">
        <f t="shared" si="1"/>
        <v>5440</v>
      </c>
    </row>
    <row r="29" spans="2:23" ht="14.5" customHeight="1" x14ac:dyDescent="0.25">
      <c r="B29" s="9">
        <v>24</v>
      </c>
      <c r="C29" s="32" t="s">
        <v>105</v>
      </c>
      <c r="D29" s="35">
        <v>45148</v>
      </c>
      <c r="E29" s="35">
        <v>45148</v>
      </c>
      <c r="F29" s="32" t="s">
        <v>29</v>
      </c>
      <c r="G29" s="32" t="s">
        <v>64</v>
      </c>
      <c r="H29" s="33">
        <v>156353</v>
      </c>
      <c r="I29" s="33">
        <v>156458</v>
      </c>
      <c r="J29" s="34">
        <f t="shared" si="0"/>
        <v>105</v>
      </c>
      <c r="K29" s="36" t="s">
        <v>50</v>
      </c>
      <c r="L29" s="37" t="s">
        <v>38</v>
      </c>
      <c r="M29" s="33" t="s">
        <v>56</v>
      </c>
      <c r="N29" s="34">
        <v>15</v>
      </c>
      <c r="O29" s="34" t="s">
        <v>69</v>
      </c>
      <c r="P29" s="34" t="s">
        <v>106</v>
      </c>
      <c r="Q29" s="34" t="s">
        <v>82</v>
      </c>
      <c r="R29" s="34" t="s">
        <v>30</v>
      </c>
      <c r="S29" s="34">
        <f>3200+(1*320+18*15)</f>
        <v>3790</v>
      </c>
      <c r="T29" s="34">
        <v>0</v>
      </c>
      <c r="U29" s="33">
        <v>0</v>
      </c>
      <c r="V29" s="27">
        <f t="shared" si="1"/>
        <v>3790</v>
      </c>
    </row>
    <row r="30" spans="2:23" ht="14.5" customHeight="1" x14ac:dyDescent="0.25">
      <c r="B30" s="9">
        <v>25</v>
      </c>
      <c r="C30" s="32" t="s">
        <v>107</v>
      </c>
      <c r="D30" s="35">
        <v>45146</v>
      </c>
      <c r="E30" s="35">
        <v>45147</v>
      </c>
      <c r="F30" s="32" t="s">
        <v>29</v>
      </c>
      <c r="G30" s="32" t="s">
        <v>64</v>
      </c>
      <c r="H30" s="33">
        <v>155869</v>
      </c>
      <c r="I30" s="33">
        <v>156263</v>
      </c>
      <c r="J30" s="34">
        <f t="shared" si="0"/>
        <v>394</v>
      </c>
      <c r="K30" s="36" t="s">
        <v>71</v>
      </c>
      <c r="L30" s="37" t="s">
        <v>62</v>
      </c>
      <c r="M30" s="33" t="s">
        <v>52</v>
      </c>
      <c r="N30" s="34"/>
      <c r="O30" s="34"/>
      <c r="P30" s="34"/>
      <c r="Q30" s="23"/>
      <c r="R30" s="34" t="s">
        <v>65</v>
      </c>
      <c r="S30" s="34">
        <f>500*19</f>
        <v>9500</v>
      </c>
      <c r="T30" s="34">
        <v>1000</v>
      </c>
      <c r="U30" s="33">
        <v>1360</v>
      </c>
      <c r="V30" s="27">
        <f t="shared" si="1"/>
        <v>11860</v>
      </c>
    </row>
    <row r="31" spans="2:23" ht="14.5" customHeight="1" x14ac:dyDescent="0.25">
      <c r="B31" s="9">
        <v>26</v>
      </c>
      <c r="C31" s="32" t="s">
        <v>108</v>
      </c>
      <c r="D31" s="35">
        <v>45146</v>
      </c>
      <c r="E31" s="35">
        <v>45146</v>
      </c>
      <c r="F31" s="32" t="s">
        <v>23</v>
      </c>
      <c r="G31" s="32" t="s">
        <v>28</v>
      </c>
      <c r="H31" s="33">
        <v>305891</v>
      </c>
      <c r="I31" s="33">
        <v>305939</v>
      </c>
      <c r="J31" s="34">
        <f t="shared" si="0"/>
        <v>48</v>
      </c>
      <c r="K31" s="36" t="s">
        <v>41</v>
      </c>
      <c r="L31" s="37" t="s">
        <v>109</v>
      </c>
      <c r="M31" s="33" t="s">
        <v>110</v>
      </c>
      <c r="N31" s="34"/>
      <c r="O31" s="34" t="s">
        <v>111</v>
      </c>
      <c r="P31" s="34"/>
      <c r="Q31" s="23" t="s">
        <v>112</v>
      </c>
      <c r="R31" s="34" t="s">
        <v>26</v>
      </c>
      <c r="S31" s="34">
        <f>2000+(3*200)</f>
        <v>2600</v>
      </c>
      <c r="T31" s="34">
        <v>0</v>
      </c>
      <c r="U31" s="33">
        <v>0</v>
      </c>
      <c r="V31" s="27">
        <f t="shared" si="1"/>
        <v>2600</v>
      </c>
    </row>
    <row r="32" spans="2:23" ht="14.5" customHeight="1" x14ac:dyDescent="0.25">
      <c r="B32" s="9">
        <v>27</v>
      </c>
      <c r="C32" s="32" t="s">
        <v>113</v>
      </c>
      <c r="D32" s="35">
        <v>45146</v>
      </c>
      <c r="E32" s="35">
        <v>45146</v>
      </c>
      <c r="F32" s="32" t="s">
        <v>29</v>
      </c>
      <c r="G32" s="32" t="s">
        <v>114</v>
      </c>
      <c r="H32" s="33">
        <v>52270</v>
      </c>
      <c r="I32" s="33">
        <v>52341</v>
      </c>
      <c r="J32" s="34">
        <f t="shared" si="0"/>
        <v>71</v>
      </c>
      <c r="K32" s="36" t="s">
        <v>77</v>
      </c>
      <c r="L32" s="37" t="s">
        <v>36</v>
      </c>
      <c r="M32" s="33" t="s">
        <v>115</v>
      </c>
      <c r="N32" s="34"/>
      <c r="O32" s="34">
        <v>13</v>
      </c>
      <c r="P32" s="34"/>
      <c r="Q32" s="34" t="s">
        <v>82</v>
      </c>
      <c r="R32" s="34" t="s">
        <v>30</v>
      </c>
      <c r="S32" s="34">
        <f>3200+(13*320)</f>
        <v>7360</v>
      </c>
      <c r="T32" s="34">
        <v>0</v>
      </c>
      <c r="U32" s="33">
        <v>75</v>
      </c>
      <c r="V32" s="27">
        <f t="shared" si="1"/>
        <v>7435</v>
      </c>
    </row>
    <row r="33" spans="2:22" ht="14.5" customHeight="1" x14ac:dyDescent="0.25">
      <c r="B33" s="9">
        <v>28</v>
      </c>
      <c r="C33" s="32" t="s">
        <v>113</v>
      </c>
      <c r="D33" s="35">
        <v>45147</v>
      </c>
      <c r="E33" s="35">
        <v>45147</v>
      </c>
      <c r="F33" s="32" t="s">
        <v>29</v>
      </c>
      <c r="G33" s="32" t="s">
        <v>114</v>
      </c>
      <c r="H33" s="33">
        <v>52341</v>
      </c>
      <c r="I33" s="33">
        <v>52406</v>
      </c>
      <c r="J33" s="34">
        <f t="shared" si="0"/>
        <v>65</v>
      </c>
      <c r="K33" s="36" t="s">
        <v>116</v>
      </c>
      <c r="L33" s="37" t="s">
        <v>49</v>
      </c>
      <c r="M33" s="33" t="s">
        <v>53</v>
      </c>
      <c r="N33" s="34"/>
      <c r="O33" s="34" t="s">
        <v>54</v>
      </c>
      <c r="P33" s="34"/>
      <c r="Q33" s="34" t="s">
        <v>82</v>
      </c>
      <c r="R33" s="34" t="s">
        <v>30</v>
      </c>
      <c r="S33" s="34">
        <f>3200+(7*320)</f>
        <v>5440</v>
      </c>
      <c r="T33" s="34">
        <v>0</v>
      </c>
      <c r="U33" s="33">
        <v>0</v>
      </c>
      <c r="V33" s="27">
        <f t="shared" si="1"/>
        <v>5440</v>
      </c>
    </row>
    <row r="34" spans="2:22" ht="14.5" customHeight="1" x14ac:dyDescent="0.25">
      <c r="B34" s="9">
        <v>29</v>
      </c>
      <c r="C34" s="32" t="s">
        <v>113</v>
      </c>
      <c r="D34" s="35">
        <v>45148</v>
      </c>
      <c r="E34" s="35">
        <v>45148</v>
      </c>
      <c r="F34" s="32" t="s">
        <v>29</v>
      </c>
      <c r="G34" s="32" t="s">
        <v>114</v>
      </c>
      <c r="H34" s="33">
        <v>52406</v>
      </c>
      <c r="I34" s="33">
        <v>52491</v>
      </c>
      <c r="J34" s="34">
        <f t="shared" si="0"/>
        <v>85</v>
      </c>
      <c r="K34" s="36" t="s">
        <v>117</v>
      </c>
      <c r="L34" s="37" t="s">
        <v>49</v>
      </c>
      <c r="M34" s="33" t="s">
        <v>118</v>
      </c>
      <c r="N34" s="34"/>
      <c r="O34" s="34" t="s">
        <v>119</v>
      </c>
      <c r="P34" s="34"/>
      <c r="Q34" s="34" t="s">
        <v>82</v>
      </c>
      <c r="R34" s="34" t="s">
        <v>30</v>
      </c>
      <c r="S34" s="34">
        <f>3200+(10*320)</f>
        <v>6400</v>
      </c>
      <c r="T34" s="34">
        <v>0</v>
      </c>
      <c r="U34" s="33">
        <v>0</v>
      </c>
      <c r="V34" s="27">
        <f t="shared" si="1"/>
        <v>6400</v>
      </c>
    </row>
    <row r="35" spans="2:22" ht="14.5" customHeight="1" x14ac:dyDescent="0.25">
      <c r="B35" s="9">
        <v>30</v>
      </c>
      <c r="C35" s="32" t="s">
        <v>113</v>
      </c>
      <c r="D35" s="35">
        <v>45149</v>
      </c>
      <c r="E35" s="35">
        <v>45149</v>
      </c>
      <c r="F35" s="32" t="s">
        <v>29</v>
      </c>
      <c r="G35" s="32" t="s">
        <v>114</v>
      </c>
      <c r="H35" s="33">
        <v>52491</v>
      </c>
      <c r="I35" s="33">
        <v>52575</v>
      </c>
      <c r="J35" s="34">
        <f t="shared" si="0"/>
        <v>84</v>
      </c>
      <c r="K35" s="36" t="s">
        <v>76</v>
      </c>
      <c r="L35" s="37" t="s">
        <v>36</v>
      </c>
      <c r="M35" s="33" t="s">
        <v>118</v>
      </c>
      <c r="N35" s="34"/>
      <c r="O35" s="34" t="s">
        <v>119</v>
      </c>
      <c r="P35" s="34"/>
      <c r="Q35" s="34" t="s">
        <v>82</v>
      </c>
      <c r="R35" s="34" t="s">
        <v>30</v>
      </c>
      <c r="S35" s="34">
        <f>3200+(10*320)</f>
        <v>6400</v>
      </c>
      <c r="T35" s="34">
        <v>0</v>
      </c>
      <c r="U35" s="33">
        <v>0</v>
      </c>
      <c r="V35" s="27">
        <f t="shared" si="1"/>
        <v>6400</v>
      </c>
    </row>
    <row r="36" spans="2:22" ht="14.5" customHeight="1" x14ac:dyDescent="0.25">
      <c r="B36" s="9">
        <v>31</v>
      </c>
      <c r="C36" s="32" t="s">
        <v>113</v>
      </c>
      <c r="D36" s="35">
        <v>45150</v>
      </c>
      <c r="E36" s="35">
        <v>45150</v>
      </c>
      <c r="F36" s="32" t="s">
        <v>29</v>
      </c>
      <c r="G36" s="32" t="s">
        <v>114</v>
      </c>
      <c r="H36" s="33">
        <v>52575</v>
      </c>
      <c r="I36" s="33">
        <v>52607</v>
      </c>
      <c r="J36" s="34">
        <f t="shared" si="0"/>
        <v>32</v>
      </c>
      <c r="K36" s="36" t="s">
        <v>120</v>
      </c>
      <c r="L36" s="37" t="s">
        <v>75</v>
      </c>
      <c r="M36" s="33" t="s">
        <v>37</v>
      </c>
      <c r="N36" s="34"/>
      <c r="O36" s="34"/>
      <c r="P36" s="34"/>
      <c r="Q36" s="34"/>
      <c r="R36" s="34" t="s">
        <v>67</v>
      </c>
      <c r="S36" s="34">
        <v>1800</v>
      </c>
      <c r="T36" s="34">
        <v>0</v>
      </c>
      <c r="U36" s="33">
        <v>0</v>
      </c>
      <c r="V36" s="27">
        <f t="shared" si="1"/>
        <v>1800</v>
      </c>
    </row>
    <row r="37" spans="2:22" ht="14.5" customHeight="1" x14ac:dyDescent="0.25">
      <c r="B37" s="9">
        <v>32</v>
      </c>
      <c r="C37" s="32" t="s">
        <v>121</v>
      </c>
      <c r="D37" s="35">
        <v>45147</v>
      </c>
      <c r="E37" s="35">
        <v>45147</v>
      </c>
      <c r="F37" s="32" t="s">
        <v>23</v>
      </c>
      <c r="G37" s="32" t="s">
        <v>122</v>
      </c>
      <c r="H37" s="33">
        <v>145081</v>
      </c>
      <c r="I37" s="33">
        <v>145140</v>
      </c>
      <c r="J37" s="34">
        <f t="shared" si="0"/>
        <v>59</v>
      </c>
      <c r="K37" s="36" t="s">
        <v>123</v>
      </c>
      <c r="L37" s="37" t="s">
        <v>35</v>
      </c>
      <c r="M37" s="33" t="s">
        <v>37</v>
      </c>
      <c r="N37" s="34"/>
      <c r="O37" s="34"/>
      <c r="P37" s="34"/>
      <c r="Q37" s="34"/>
      <c r="R37" s="34" t="s">
        <v>27</v>
      </c>
      <c r="S37" s="34">
        <v>1000</v>
      </c>
      <c r="T37" s="34">
        <v>0</v>
      </c>
      <c r="U37" s="33">
        <v>0</v>
      </c>
      <c r="V37" s="27">
        <f t="shared" si="1"/>
        <v>1000</v>
      </c>
    </row>
    <row r="38" spans="2:22" ht="14.5" customHeight="1" x14ac:dyDescent="0.25">
      <c r="B38" s="9">
        <v>33</v>
      </c>
      <c r="C38" s="32" t="s">
        <v>121</v>
      </c>
      <c r="D38" s="35">
        <v>45147</v>
      </c>
      <c r="E38" s="35">
        <v>45148</v>
      </c>
      <c r="F38" s="32" t="s">
        <v>23</v>
      </c>
      <c r="G38" s="32" t="s">
        <v>124</v>
      </c>
      <c r="H38" s="33">
        <v>42315</v>
      </c>
      <c r="I38" s="33">
        <v>43176</v>
      </c>
      <c r="J38" s="34">
        <f t="shared" si="0"/>
        <v>861</v>
      </c>
      <c r="K38" s="36" t="s">
        <v>40</v>
      </c>
      <c r="L38" s="37" t="s">
        <v>39</v>
      </c>
      <c r="M38" s="33" t="s">
        <v>52</v>
      </c>
      <c r="N38" s="34"/>
      <c r="O38" s="34"/>
      <c r="P38" s="34"/>
      <c r="Q38" s="34"/>
      <c r="R38" s="34" t="s">
        <v>125</v>
      </c>
      <c r="S38" s="34">
        <f>861*13</f>
        <v>11193</v>
      </c>
      <c r="T38" s="34">
        <v>1000</v>
      </c>
      <c r="U38" s="33">
        <v>450</v>
      </c>
      <c r="V38" s="27">
        <f t="shared" si="1"/>
        <v>12643</v>
      </c>
    </row>
    <row r="39" spans="2:22" ht="14.5" customHeight="1" x14ac:dyDescent="0.25">
      <c r="B39" s="9">
        <v>34</v>
      </c>
      <c r="C39" s="32" t="s">
        <v>126</v>
      </c>
      <c r="D39" s="35">
        <v>45147</v>
      </c>
      <c r="E39" s="35">
        <v>45147</v>
      </c>
      <c r="F39" s="32" t="s">
        <v>23</v>
      </c>
      <c r="G39" s="32" t="s">
        <v>31</v>
      </c>
      <c r="H39" s="33">
        <v>280956</v>
      </c>
      <c r="I39" s="33">
        <v>281051</v>
      </c>
      <c r="J39" s="34">
        <f t="shared" si="0"/>
        <v>95</v>
      </c>
      <c r="K39" s="36" t="s">
        <v>41</v>
      </c>
      <c r="L39" s="37" t="s">
        <v>127</v>
      </c>
      <c r="M39" s="33" t="s">
        <v>53</v>
      </c>
      <c r="N39" s="34"/>
      <c r="O39" s="34" t="s">
        <v>54</v>
      </c>
      <c r="P39" s="34"/>
      <c r="Q39" s="34" t="s">
        <v>112</v>
      </c>
      <c r="R39" s="34" t="s">
        <v>26</v>
      </c>
      <c r="S39" s="34">
        <f>2000+(7*200)</f>
        <v>3400</v>
      </c>
      <c r="T39" s="34">
        <v>0</v>
      </c>
      <c r="U39" s="33">
        <v>0</v>
      </c>
      <c r="V39" s="27">
        <f t="shared" si="1"/>
        <v>3400</v>
      </c>
    </row>
    <row r="40" spans="2:22" ht="14.5" customHeight="1" x14ac:dyDescent="0.25">
      <c r="B40" s="9">
        <v>35</v>
      </c>
      <c r="C40" s="32" t="s">
        <v>126</v>
      </c>
      <c r="D40" s="35">
        <v>45149</v>
      </c>
      <c r="E40" s="35">
        <v>45149</v>
      </c>
      <c r="F40" s="32" t="s">
        <v>23</v>
      </c>
      <c r="G40" s="32" t="s">
        <v>128</v>
      </c>
      <c r="H40" s="33">
        <v>56201</v>
      </c>
      <c r="I40" s="33">
        <v>56240</v>
      </c>
      <c r="J40" s="34">
        <f t="shared" si="0"/>
        <v>39</v>
      </c>
      <c r="K40" s="36" t="s">
        <v>39</v>
      </c>
      <c r="L40" s="37" t="s">
        <v>35</v>
      </c>
      <c r="M40" s="33" t="s">
        <v>37</v>
      </c>
      <c r="N40" s="34"/>
      <c r="O40" s="34"/>
      <c r="P40" s="34"/>
      <c r="Q40" s="34"/>
      <c r="R40" s="34" t="s">
        <v>27</v>
      </c>
      <c r="S40" s="34">
        <v>1000</v>
      </c>
      <c r="T40" s="34">
        <v>0</v>
      </c>
      <c r="U40" s="33">
        <v>0</v>
      </c>
      <c r="V40" s="27">
        <f t="shared" si="1"/>
        <v>1000</v>
      </c>
    </row>
    <row r="41" spans="2:22" ht="14.5" customHeight="1" x14ac:dyDescent="0.25">
      <c r="B41" s="9">
        <v>36</v>
      </c>
      <c r="C41" s="32" t="s">
        <v>129</v>
      </c>
      <c r="D41" s="35">
        <v>45147</v>
      </c>
      <c r="E41" s="35">
        <v>45147</v>
      </c>
      <c r="F41" s="32" t="s">
        <v>23</v>
      </c>
      <c r="G41" s="32" t="s">
        <v>130</v>
      </c>
      <c r="H41" s="33">
        <v>54230</v>
      </c>
      <c r="I41" s="33">
        <v>54265</v>
      </c>
      <c r="J41" s="34">
        <f t="shared" si="0"/>
        <v>35</v>
      </c>
      <c r="K41" s="36" t="s">
        <v>41</v>
      </c>
      <c r="L41" s="37" t="s">
        <v>51</v>
      </c>
      <c r="M41" s="33" t="s">
        <v>37</v>
      </c>
      <c r="N41" s="34"/>
      <c r="O41" s="34"/>
      <c r="P41" s="34"/>
      <c r="Q41" s="34"/>
      <c r="R41" s="34" t="s">
        <v>27</v>
      </c>
      <c r="S41" s="34">
        <v>1000</v>
      </c>
      <c r="T41" s="34">
        <v>0</v>
      </c>
      <c r="U41" s="33">
        <v>0</v>
      </c>
      <c r="V41" s="27">
        <f t="shared" si="1"/>
        <v>1000</v>
      </c>
    </row>
    <row r="42" spans="2:22" ht="14.5" customHeight="1" x14ac:dyDescent="0.25">
      <c r="B42" s="9">
        <v>37</v>
      </c>
      <c r="C42" s="32" t="s">
        <v>131</v>
      </c>
      <c r="D42" s="35">
        <v>45147</v>
      </c>
      <c r="E42" s="35">
        <v>45147</v>
      </c>
      <c r="F42" s="32" t="s">
        <v>23</v>
      </c>
      <c r="G42" s="32" t="s">
        <v>28</v>
      </c>
      <c r="H42" s="33">
        <v>305938</v>
      </c>
      <c r="I42" s="33">
        <v>306297</v>
      </c>
      <c r="J42" s="34">
        <f t="shared" si="0"/>
        <v>359</v>
      </c>
      <c r="K42" s="36" t="s">
        <v>132</v>
      </c>
      <c r="L42" s="37" t="s">
        <v>127</v>
      </c>
      <c r="M42" s="33" t="s">
        <v>61</v>
      </c>
      <c r="N42" s="34"/>
      <c r="O42" s="34"/>
      <c r="P42" s="34"/>
      <c r="Q42" s="23"/>
      <c r="R42" s="34" t="s">
        <v>125</v>
      </c>
      <c r="S42" s="34">
        <f>13*359</f>
        <v>4667</v>
      </c>
      <c r="T42" s="34">
        <v>500</v>
      </c>
      <c r="U42" s="33">
        <v>360</v>
      </c>
      <c r="V42" s="27">
        <f t="shared" si="1"/>
        <v>5527</v>
      </c>
    </row>
    <row r="43" spans="2:22" ht="15" customHeight="1" x14ac:dyDescent="0.25">
      <c r="B43" s="9">
        <v>38</v>
      </c>
      <c r="C43" s="32" t="s">
        <v>133</v>
      </c>
      <c r="D43" s="35">
        <v>45147</v>
      </c>
      <c r="E43" s="35">
        <v>45147</v>
      </c>
      <c r="F43" s="32" t="s">
        <v>23</v>
      </c>
      <c r="G43" s="32" t="s">
        <v>134</v>
      </c>
      <c r="H43" s="17">
        <v>82240</v>
      </c>
      <c r="I43" s="17">
        <v>82338</v>
      </c>
      <c r="J43" s="34">
        <f t="shared" si="0"/>
        <v>98</v>
      </c>
      <c r="K43" s="24" t="s">
        <v>71</v>
      </c>
      <c r="L43" s="25" t="s">
        <v>135</v>
      </c>
      <c r="M43" s="25" t="s">
        <v>53</v>
      </c>
      <c r="N43" s="23"/>
      <c r="O43" s="23" t="s">
        <v>54</v>
      </c>
      <c r="P43" s="23"/>
      <c r="Q43" s="23" t="s">
        <v>112</v>
      </c>
      <c r="R43" s="34" t="s">
        <v>26</v>
      </c>
      <c r="S43" s="34">
        <f>2000+(7*200)</f>
        <v>3400</v>
      </c>
      <c r="T43" s="23">
        <v>0</v>
      </c>
      <c r="U43" s="17">
        <v>0</v>
      </c>
      <c r="V43" s="27">
        <f t="shared" si="1"/>
        <v>3400</v>
      </c>
    </row>
    <row r="44" spans="2:22" ht="18" customHeight="1" x14ac:dyDescent="0.25">
      <c r="B44" s="9">
        <v>39</v>
      </c>
      <c r="C44" s="32" t="s">
        <v>133</v>
      </c>
      <c r="D44" s="31">
        <v>45148</v>
      </c>
      <c r="E44" s="31">
        <v>45148</v>
      </c>
      <c r="F44" s="32" t="s">
        <v>23</v>
      </c>
      <c r="G44" s="32" t="s">
        <v>136</v>
      </c>
      <c r="H44" s="17">
        <v>135350</v>
      </c>
      <c r="I44" s="17">
        <v>135410</v>
      </c>
      <c r="J44" s="34">
        <f t="shared" si="0"/>
        <v>60</v>
      </c>
      <c r="K44" s="24" t="s">
        <v>50</v>
      </c>
      <c r="L44" s="25" t="s">
        <v>40</v>
      </c>
      <c r="M44" s="25" t="s">
        <v>42</v>
      </c>
      <c r="N44" s="23"/>
      <c r="O44" s="23"/>
      <c r="P44" s="23"/>
      <c r="Q44" s="23"/>
      <c r="R44" s="34" t="s">
        <v>26</v>
      </c>
      <c r="S44" s="26">
        <v>2000</v>
      </c>
      <c r="T44" s="23">
        <v>0</v>
      </c>
      <c r="U44" s="17">
        <v>0</v>
      </c>
      <c r="V44" s="27">
        <f t="shared" si="1"/>
        <v>2000</v>
      </c>
    </row>
    <row r="45" spans="2:22" ht="18" customHeight="1" x14ac:dyDescent="0.25">
      <c r="B45" s="9">
        <v>40</v>
      </c>
      <c r="C45" s="32" t="s">
        <v>104</v>
      </c>
      <c r="D45" s="31">
        <v>45147</v>
      </c>
      <c r="E45" s="31">
        <v>45147</v>
      </c>
      <c r="F45" s="32" t="s">
        <v>29</v>
      </c>
      <c r="G45" s="32" t="s">
        <v>137</v>
      </c>
      <c r="H45" s="17">
        <v>79208</v>
      </c>
      <c r="I45" s="17">
        <v>79288</v>
      </c>
      <c r="J45" s="23">
        <f t="shared" si="0"/>
        <v>80</v>
      </c>
      <c r="K45" s="24" t="s">
        <v>72</v>
      </c>
      <c r="L45" s="25" t="s">
        <v>40</v>
      </c>
      <c r="M45" s="25" t="s">
        <v>37</v>
      </c>
      <c r="N45" s="23" t="s">
        <v>138</v>
      </c>
      <c r="O45" s="23"/>
      <c r="P45" s="23" t="s">
        <v>106</v>
      </c>
      <c r="Q45" s="23"/>
      <c r="R45" s="34" t="s">
        <v>67</v>
      </c>
      <c r="S45" s="26">
        <f>1800+(40*18)</f>
        <v>2520</v>
      </c>
      <c r="T45" s="23">
        <v>0</v>
      </c>
      <c r="U45" s="17">
        <v>0</v>
      </c>
      <c r="V45" s="27">
        <f t="shared" si="1"/>
        <v>2520</v>
      </c>
    </row>
    <row r="46" spans="2:22" ht="18" customHeight="1" x14ac:dyDescent="0.25">
      <c r="B46" s="9">
        <v>41</v>
      </c>
      <c r="C46" s="18" t="s">
        <v>139</v>
      </c>
      <c r="D46" s="31">
        <v>45147</v>
      </c>
      <c r="E46" s="31">
        <v>45147</v>
      </c>
      <c r="F46" s="32" t="s">
        <v>24</v>
      </c>
      <c r="G46" s="18" t="s">
        <v>140</v>
      </c>
      <c r="H46" s="17">
        <v>8715</v>
      </c>
      <c r="I46" s="28">
        <v>8750</v>
      </c>
      <c r="J46" s="23">
        <f t="shared" si="0"/>
        <v>35</v>
      </c>
      <c r="K46" s="24" t="s">
        <v>40</v>
      </c>
      <c r="L46" s="25" t="s">
        <v>44</v>
      </c>
      <c r="M46" s="17" t="s">
        <v>42</v>
      </c>
      <c r="N46" s="23"/>
      <c r="O46" s="23"/>
      <c r="P46" s="23"/>
      <c r="Q46" s="23"/>
      <c r="R46" s="23" t="s">
        <v>145</v>
      </c>
      <c r="S46" s="26">
        <v>2800</v>
      </c>
      <c r="T46" s="23">
        <v>0</v>
      </c>
      <c r="U46" s="17">
        <v>0</v>
      </c>
      <c r="V46" s="27">
        <f t="shared" si="1"/>
        <v>2800</v>
      </c>
    </row>
    <row r="47" spans="2:22" ht="18" customHeight="1" x14ac:dyDescent="0.25">
      <c r="B47" s="9">
        <v>42</v>
      </c>
      <c r="C47" s="18" t="s">
        <v>141</v>
      </c>
      <c r="D47" s="31">
        <v>45147</v>
      </c>
      <c r="E47" s="31">
        <v>45147</v>
      </c>
      <c r="F47" s="18" t="s">
        <v>24</v>
      </c>
      <c r="G47" s="17" t="s">
        <v>142</v>
      </c>
      <c r="H47" s="17">
        <v>298342</v>
      </c>
      <c r="I47" s="23">
        <v>298382</v>
      </c>
      <c r="J47" s="23">
        <f t="shared" si="0"/>
        <v>40</v>
      </c>
      <c r="K47" s="24" t="s">
        <v>40</v>
      </c>
      <c r="L47" s="24" t="s">
        <v>44</v>
      </c>
      <c r="M47" s="17" t="s">
        <v>42</v>
      </c>
      <c r="N47" s="23"/>
      <c r="O47" s="23"/>
      <c r="P47" s="23"/>
      <c r="Q47" s="23"/>
      <c r="R47" s="23" t="s">
        <v>145</v>
      </c>
      <c r="S47" s="26">
        <v>2800</v>
      </c>
      <c r="T47" s="23">
        <v>0</v>
      </c>
      <c r="U47" s="17">
        <v>0</v>
      </c>
      <c r="V47" s="27">
        <f t="shared" si="1"/>
        <v>2800</v>
      </c>
    </row>
    <row r="48" spans="2:22" ht="18" customHeight="1" x14ac:dyDescent="0.25">
      <c r="B48" s="9">
        <v>43</v>
      </c>
      <c r="C48" s="18" t="s">
        <v>143</v>
      </c>
      <c r="D48" s="31">
        <v>45147</v>
      </c>
      <c r="E48" s="31">
        <v>45147</v>
      </c>
      <c r="F48" s="18" t="s">
        <v>24</v>
      </c>
      <c r="G48" s="18" t="s">
        <v>144</v>
      </c>
      <c r="H48" s="17">
        <v>65027</v>
      </c>
      <c r="I48" s="17">
        <v>65081</v>
      </c>
      <c r="J48" s="23">
        <f t="shared" si="0"/>
        <v>54</v>
      </c>
      <c r="K48" s="24" t="s">
        <v>40</v>
      </c>
      <c r="L48" s="25" t="s">
        <v>36</v>
      </c>
      <c r="M48" s="17" t="s">
        <v>42</v>
      </c>
      <c r="N48" s="23"/>
      <c r="O48" s="23"/>
      <c r="P48" s="23"/>
      <c r="Q48" s="23"/>
      <c r="R48" s="23" t="s">
        <v>145</v>
      </c>
      <c r="S48" s="26">
        <v>2800</v>
      </c>
      <c r="T48" s="23">
        <v>0</v>
      </c>
      <c r="U48" s="17">
        <v>0</v>
      </c>
      <c r="V48" s="27">
        <f t="shared" si="1"/>
        <v>2800</v>
      </c>
    </row>
    <row r="49" spans="2:24" ht="18" customHeight="1" x14ac:dyDescent="0.25">
      <c r="B49" s="9">
        <v>44</v>
      </c>
      <c r="C49" s="18" t="s">
        <v>146</v>
      </c>
      <c r="D49" s="31">
        <v>45147</v>
      </c>
      <c r="E49" s="31">
        <v>45147</v>
      </c>
      <c r="F49" s="18" t="s">
        <v>23</v>
      </c>
      <c r="G49" s="18" t="s">
        <v>147</v>
      </c>
      <c r="H49" s="17">
        <v>40740</v>
      </c>
      <c r="I49" s="17">
        <v>40786</v>
      </c>
      <c r="J49" s="23">
        <f t="shared" si="0"/>
        <v>46</v>
      </c>
      <c r="K49" s="24" t="s">
        <v>40</v>
      </c>
      <c r="L49" s="25" t="s">
        <v>36</v>
      </c>
      <c r="M49" s="17" t="s">
        <v>42</v>
      </c>
      <c r="N49" s="23"/>
      <c r="O49" s="23"/>
      <c r="P49" s="23"/>
      <c r="Q49" s="23"/>
      <c r="R49" s="23" t="s">
        <v>26</v>
      </c>
      <c r="S49" s="26">
        <v>2000</v>
      </c>
      <c r="T49" s="23">
        <v>0</v>
      </c>
      <c r="U49" s="17">
        <v>0</v>
      </c>
      <c r="V49" s="27">
        <f t="shared" si="1"/>
        <v>2000</v>
      </c>
    </row>
    <row r="50" spans="2:24" ht="18" customHeight="1" x14ac:dyDescent="0.25">
      <c r="B50" s="9">
        <v>45</v>
      </c>
      <c r="C50" s="18" t="s">
        <v>148</v>
      </c>
      <c r="D50" s="31">
        <v>45147</v>
      </c>
      <c r="E50" s="31">
        <v>45147</v>
      </c>
      <c r="F50" s="18" t="s">
        <v>23</v>
      </c>
      <c r="G50" s="18" t="s">
        <v>149</v>
      </c>
      <c r="H50" s="17">
        <v>202540</v>
      </c>
      <c r="I50" s="17">
        <v>202582</v>
      </c>
      <c r="J50" s="23">
        <f t="shared" si="0"/>
        <v>42</v>
      </c>
      <c r="K50" s="24" t="s">
        <v>40</v>
      </c>
      <c r="L50" s="25" t="s">
        <v>150</v>
      </c>
      <c r="M50" s="17" t="s">
        <v>42</v>
      </c>
      <c r="N50" s="23"/>
      <c r="O50" s="23"/>
      <c r="P50" s="23"/>
      <c r="Q50" s="23"/>
      <c r="R50" s="23" t="s">
        <v>26</v>
      </c>
      <c r="S50" s="26">
        <v>2000</v>
      </c>
      <c r="T50" s="23">
        <v>0</v>
      </c>
      <c r="U50" s="17">
        <v>0</v>
      </c>
      <c r="V50" s="27">
        <f t="shared" si="1"/>
        <v>2000</v>
      </c>
    </row>
    <row r="51" spans="2:24" ht="18" customHeight="1" x14ac:dyDescent="0.25">
      <c r="B51" s="9">
        <v>46</v>
      </c>
      <c r="C51" s="18" t="s">
        <v>151</v>
      </c>
      <c r="D51" s="31">
        <v>45147</v>
      </c>
      <c r="E51" s="31">
        <v>45147</v>
      </c>
      <c r="F51" s="18" t="s">
        <v>23</v>
      </c>
      <c r="G51" s="18" t="s">
        <v>152</v>
      </c>
      <c r="H51" s="17">
        <v>16041</v>
      </c>
      <c r="I51" s="17">
        <v>16120</v>
      </c>
      <c r="J51" s="23">
        <f t="shared" si="0"/>
        <v>79</v>
      </c>
      <c r="K51" s="24" t="s">
        <v>40</v>
      </c>
      <c r="L51" s="25" t="s">
        <v>66</v>
      </c>
      <c r="M51" s="17" t="s">
        <v>42</v>
      </c>
      <c r="N51" s="23"/>
      <c r="O51" s="23"/>
      <c r="P51" s="23"/>
      <c r="Q51" s="23"/>
      <c r="R51" s="23" t="s">
        <v>26</v>
      </c>
      <c r="S51" s="26">
        <v>2000</v>
      </c>
      <c r="T51" s="23">
        <v>0</v>
      </c>
      <c r="U51" s="17">
        <v>0</v>
      </c>
      <c r="V51" s="27">
        <f t="shared" si="1"/>
        <v>2000</v>
      </c>
    </row>
    <row r="52" spans="2:24" ht="18" customHeight="1" x14ac:dyDescent="0.25">
      <c r="B52" s="9">
        <v>47</v>
      </c>
      <c r="C52" s="18" t="s">
        <v>153</v>
      </c>
      <c r="D52" s="31">
        <v>45147</v>
      </c>
      <c r="E52" s="31">
        <v>45147</v>
      </c>
      <c r="F52" s="18" t="s">
        <v>23</v>
      </c>
      <c r="G52" s="18" t="s">
        <v>154</v>
      </c>
      <c r="H52" s="17">
        <v>10041</v>
      </c>
      <c r="I52" s="17">
        <v>10093</v>
      </c>
      <c r="J52" s="23">
        <f t="shared" si="0"/>
        <v>52</v>
      </c>
      <c r="K52" s="24" t="s">
        <v>40</v>
      </c>
      <c r="L52" s="25" t="s">
        <v>66</v>
      </c>
      <c r="M52" s="17" t="s">
        <v>42</v>
      </c>
      <c r="N52" s="23"/>
      <c r="O52" s="23"/>
      <c r="P52" s="23"/>
      <c r="Q52" s="23"/>
      <c r="R52" s="23" t="s">
        <v>26</v>
      </c>
      <c r="S52" s="26">
        <v>2000</v>
      </c>
      <c r="T52" s="23">
        <v>0</v>
      </c>
      <c r="U52" s="17">
        <v>0</v>
      </c>
      <c r="V52" s="27">
        <f t="shared" si="1"/>
        <v>2000</v>
      </c>
    </row>
    <row r="53" spans="2:24" ht="18" customHeight="1" x14ac:dyDescent="0.25">
      <c r="B53" s="9">
        <v>48</v>
      </c>
      <c r="C53" s="18" t="s">
        <v>155</v>
      </c>
      <c r="D53" s="31">
        <v>45147</v>
      </c>
      <c r="E53" s="31">
        <v>45147</v>
      </c>
      <c r="F53" s="18" t="s">
        <v>23</v>
      </c>
      <c r="G53" s="18" t="s">
        <v>156</v>
      </c>
      <c r="H53" s="17">
        <v>61027</v>
      </c>
      <c r="I53" s="17">
        <v>61075</v>
      </c>
      <c r="J53" s="23">
        <f t="shared" si="0"/>
        <v>48</v>
      </c>
      <c r="K53" s="24" t="s">
        <v>40</v>
      </c>
      <c r="L53" s="25" t="s">
        <v>49</v>
      </c>
      <c r="M53" s="17" t="s">
        <v>42</v>
      </c>
      <c r="N53" s="23"/>
      <c r="O53" s="23"/>
      <c r="P53" s="23"/>
      <c r="Q53" s="23"/>
      <c r="R53" s="23" t="s">
        <v>26</v>
      </c>
      <c r="S53" s="26">
        <v>2000</v>
      </c>
      <c r="T53" s="23">
        <v>0</v>
      </c>
      <c r="U53" s="17">
        <v>0</v>
      </c>
      <c r="V53" s="27">
        <f t="shared" si="1"/>
        <v>2000</v>
      </c>
    </row>
    <row r="54" spans="2:24" ht="18" customHeight="1" x14ac:dyDescent="0.25">
      <c r="B54" s="9">
        <v>49</v>
      </c>
      <c r="C54" s="18" t="s">
        <v>157</v>
      </c>
      <c r="D54" s="31">
        <v>45147</v>
      </c>
      <c r="E54" s="31">
        <v>45147</v>
      </c>
      <c r="F54" s="18" t="s">
        <v>23</v>
      </c>
      <c r="G54" s="18" t="s">
        <v>158</v>
      </c>
      <c r="H54" s="17">
        <v>298566</v>
      </c>
      <c r="I54" s="17">
        <v>298612</v>
      </c>
      <c r="J54" s="23">
        <f t="shared" si="0"/>
        <v>46</v>
      </c>
      <c r="K54" s="24" t="s">
        <v>40</v>
      </c>
      <c r="L54" s="25" t="s">
        <v>49</v>
      </c>
      <c r="M54" s="17" t="s">
        <v>42</v>
      </c>
      <c r="N54" s="23"/>
      <c r="O54" s="23"/>
      <c r="P54" s="23"/>
      <c r="Q54" s="23"/>
      <c r="R54" s="23" t="s">
        <v>26</v>
      </c>
      <c r="S54" s="26">
        <v>2000</v>
      </c>
      <c r="T54" s="23">
        <v>0</v>
      </c>
      <c r="U54" s="17">
        <v>0</v>
      </c>
      <c r="V54" s="27">
        <f t="shared" si="1"/>
        <v>2000</v>
      </c>
    </row>
    <row r="55" spans="2:24" ht="18" customHeight="1" x14ac:dyDescent="0.25">
      <c r="B55" s="9">
        <v>50</v>
      </c>
      <c r="C55" s="18" t="s">
        <v>159</v>
      </c>
      <c r="D55" s="31">
        <v>45147</v>
      </c>
      <c r="E55" s="31">
        <v>45147</v>
      </c>
      <c r="F55" s="18" t="s">
        <v>23</v>
      </c>
      <c r="G55" s="18" t="s">
        <v>160</v>
      </c>
      <c r="H55" s="17">
        <v>193241</v>
      </c>
      <c r="I55" s="17">
        <v>193388</v>
      </c>
      <c r="J55" s="23">
        <f t="shared" si="0"/>
        <v>147</v>
      </c>
      <c r="K55" s="24" t="s">
        <v>40</v>
      </c>
      <c r="L55" s="25" t="s">
        <v>150</v>
      </c>
      <c r="M55" s="17" t="s">
        <v>42</v>
      </c>
      <c r="N55" s="23">
        <v>67</v>
      </c>
      <c r="O55" s="23"/>
      <c r="P55" s="23" t="s">
        <v>190</v>
      </c>
      <c r="Q55" s="23"/>
      <c r="R55" s="23" t="s">
        <v>26</v>
      </c>
      <c r="S55" s="26">
        <f>2000+(67*13)</f>
        <v>2871</v>
      </c>
      <c r="T55" s="23">
        <v>0</v>
      </c>
      <c r="U55" s="17">
        <v>66</v>
      </c>
      <c r="V55" s="27">
        <f t="shared" si="1"/>
        <v>2937</v>
      </c>
    </row>
    <row r="56" spans="2:24" ht="18" customHeight="1" x14ac:dyDescent="0.25">
      <c r="B56" s="9">
        <v>51</v>
      </c>
      <c r="C56" s="18" t="s">
        <v>161</v>
      </c>
      <c r="D56" s="31">
        <v>45147</v>
      </c>
      <c r="E56" s="31">
        <v>45147</v>
      </c>
      <c r="F56" s="18" t="s">
        <v>23</v>
      </c>
      <c r="G56" s="18" t="s">
        <v>162</v>
      </c>
      <c r="H56" s="17">
        <v>35671</v>
      </c>
      <c r="I56" s="17">
        <v>35715</v>
      </c>
      <c r="J56" s="23">
        <f t="shared" si="0"/>
        <v>44</v>
      </c>
      <c r="K56" s="24" t="s">
        <v>40</v>
      </c>
      <c r="L56" s="25" t="s">
        <v>66</v>
      </c>
      <c r="M56" s="17" t="s">
        <v>42</v>
      </c>
      <c r="N56" s="23"/>
      <c r="O56" s="23"/>
      <c r="P56" s="23"/>
      <c r="Q56" s="23"/>
      <c r="R56" s="23" t="s">
        <v>26</v>
      </c>
      <c r="S56" s="26">
        <v>2000</v>
      </c>
      <c r="T56" s="23">
        <v>0</v>
      </c>
      <c r="U56" s="17">
        <v>0</v>
      </c>
      <c r="V56" s="27">
        <f t="shared" si="1"/>
        <v>2000</v>
      </c>
    </row>
    <row r="57" spans="2:24" ht="18" customHeight="1" x14ac:dyDescent="0.25">
      <c r="B57" s="9">
        <v>52</v>
      </c>
      <c r="C57" s="18" t="s">
        <v>163</v>
      </c>
      <c r="D57" s="31">
        <v>45147</v>
      </c>
      <c r="E57" s="31">
        <v>45147</v>
      </c>
      <c r="F57" s="18" t="s">
        <v>23</v>
      </c>
      <c r="G57" s="18" t="s">
        <v>164</v>
      </c>
      <c r="H57" s="17">
        <v>70562</v>
      </c>
      <c r="I57" s="17">
        <v>70611</v>
      </c>
      <c r="J57" s="23">
        <f t="shared" si="0"/>
        <v>49</v>
      </c>
      <c r="K57" s="24" t="s">
        <v>40</v>
      </c>
      <c r="L57" s="25" t="s">
        <v>66</v>
      </c>
      <c r="M57" s="17" t="s">
        <v>42</v>
      </c>
      <c r="N57" s="23"/>
      <c r="O57" s="23"/>
      <c r="P57" s="23"/>
      <c r="Q57" s="23"/>
      <c r="R57" s="23" t="s">
        <v>26</v>
      </c>
      <c r="S57" s="26">
        <v>2000</v>
      </c>
      <c r="T57" s="23">
        <v>0</v>
      </c>
      <c r="U57" s="17">
        <v>0</v>
      </c>
      <c r="V57" s="27">
        <f t="shared" si="1"/>
        <v>2000</v>
      </c>
    </row>
    <row r="58" spans="2:24" ht="18" customHeight="1" x14ac:dyDescent="0.25">
      <c r="B58" s="9">
        <v>53</v>
      </c>
      <c r="C58" s="18" t="s">
        <v>165</v>
      </c>
      <c r="D58" s="31">
        <v>45147</v>
      </c>
      <c r="E58" s="31">
        <v>45147</v>
      </c>
      <c r="F58" s="18" t="s">
        <v>23</v>
      </c>
      <c r="G58" s="18" t="s">
        <v>166</v>
      </c>
      <c r="H58" s="17">
        <v>82151</v>
      </c>
      <c r="I58" s="17">
        <v>82207</v>
      </c>
      <c r="J58" s="23">
        <f t="shared" si="0"/>
        <v>56</v>
      </c>
      <c r="K58" s="24" t="s">
        <v>40</v>
      </c>
      <c r="L58" s="25" t="s">
        <v>167</v>
      </c>
      <c r="M58" s="17" t="s">
        <v>42</v>
      </c>
      <c r="N58" s="23"/>
      <c r="O58" s="23"/>
      <c r="P58" s="23"/>
      <c r="Q58" s="23"/>
      <c r="R58" s="23" t="s">
        <v>26</v>
      </c>
      <c r="S58" s="26">
        <v>2000</v>
      </c>
      <c r="T58" s="23">
        <v>0</v>
      </c>
      <c r="U58" s="17">
        <v>0</v>
      </c>
      <c r="V58" s="27">
        <f t="shared" si="1"/>
        <v>2000</v>
      </c>
    </row>
    <row r="59" spans="2:24" ht="18" customHeight="1" x14ac:dyDescent="0.25">
      <c r="B59" s="9">
        <v>54</v>
      </c>
      <c r="C59" s="18" t="s">
        <v>168</v>
      </c>
      <c r="D59" s="31">
        <v>45147</v>
      </c>
      <c r="E59" s="31">
        <v>45147</v>
      </c>
      <c r="F59" s="18" t="s">
        <v>23</v>
      </c>
      <c r="G59" s="18" t="s">
        <v>169</v>
      </c>
      <c r="H59" s="17">
        <v>80569</v>
      </c>
      <c r="I59" s="17">
        <v>80664</v>
      </c>
      <c r="J59" s="23">
        <f t="shared" si="0"/>
        <v>95</v>
      </c>
      <c r="K59" s="24" t="s">
        <v>40</v>
      </c>
      <c r="L59" s="25" t="s">
        <v>150</v>
      </c>
      <c r="M59" s="17" t="s">
        <v>42</v>
      </c>
      <c r="N59" s="23"/>
      <c r="O59" s="23"/>
      <c r="P59" s="23"/>
      <c r="Q59" s="23"/>
      <c r="R59" s="23" t="s">
        <v>26</v>
      </c>
      <c r="S59" s="26">
        <v>2000</v>
      </c>
      <c r="T59" s="23">
        <v>0</v>
      </c>
      <c r="U59" s="17">
        <v>0</v>
      </c>
      <c r="V59" s="27">
        <f t="shared" si="1"/>
        <v>2000</v>
      </c>
    </row>
    <row r="60" spans="2:24" ht="21" customHeight="1" x14ac:dyDescent="0.25">
      <c r="B60" s="9">
        <v>55</v>
      </c>
      <c r="C60" s="18" t="s">
        <v>170</v>
      </c>
      <c r="D60" s="31">
        <v>45147</v>
      </c>
      <c r="E60" s="31">
        <v>45147</v>
      </c>
      <c r="F60" s="18" t="s">
        <v>29</v>
      </c>
      <c r="G60" s="18" t="s">
        <v>64</v>
      </c>
      <c r="H60" s="17">
        <v>156353</v>
      </c>
      <c r="I60" s="17">
        <v>156390</v>
      </c>
      <c r="J60" s="23">
        <f t="shared" si="0"/>
        <v>37</v>
      </c>
      <c r="K60" s="24" t="s">
        <v>127</v>
      </c>
      <c r="L60" s="25" t="s">
        <v>66</v>
      </c>
      <c r="M60" s="17" t="s">
        <v>37</v>
      </c>
      <c r="N60" s="23"/>
      <c r="O60" s="23"/>
      <c r="P60" s="23"/>
      <c r="Q60" s="23"/>
      <c r="R60" s="23" t="s">
        <v>67</v>
      </c>
      <c r="S60" s="26">
        <v>1800</v>
      </c>
      <c r="T60" s="23">
        <v>0</v>
      </c>
      <c r="U60" s="17">
        <v>40</v>
      </c>
      <c r="V60" s="27">
        <f t="shared" si="1"/>
        <v>1840</v>
      </c>
    </row>
    <row r="61" spans="2:24" ht="18" customHeight="1" x14ac:dyDescent="0.25">
      <c r="B61" s="9">
        <v>56</v>
      </c>
      <c r="C61" s="18" t="s">
        <v>170</v>
      </c>
      <c r="D61" s="31">
        <v>45148</v>
      </c>
      <c r="E61" s="31">
        <v>45148</v>
      </c>
      <c r="F61" s="18" t="s">
        <v>29</v>
      </c>
      <c r="G61" s="18" t="s">
        <v>32</v>
      </c>
      <c r="H61" s="17">
        <v>15539</v>
      </c>
      <c r="I61" s="17">
        <v>15630</v>
      </c>
      <c r="J61" s="23">
        <f t="shared" si="0"/>
        <v>91</v>
      </c>
      <c r="K61" s="24" t="s">
        <v>71</v>
      </c>
      <c r="L61" s="24" t="s">
        <v>171</v>
      </c>
      <c r="M61" s="17" t="s">
        <v>110</v>
      </c>
      <c r="N61" s="23"/>
      <c r="O61" s="23" t="s">
        <v>111</v>
      </c>
      <c r="P61" s="23"/>
      <c r="Q61" s="23" t="s">
        <v>82</v>
      </c>
      <c r="R61" s="23" t="s">
        <v>30</v>
      </c>
      <c r="S61" s="26">
        <f>3200+(3*320)</f>
        <v>4160</v>
      </c>
      <c r="T61" s="23">
        <v>0</v>
      </c>
      <c r="U61" s="17">
        <v>0</v>
      </c>
      <c r="V61" s="27">
        <f t="shared" si="1"/>
        <v>4160</v>
      </c>
    </row>
    <row r="62" spans="2:24" ht="18" customHeight="1" x14ac:dyDescent="0.25">
      <c r="B62" s="9">
        <v>57</v>
      </c>
      <c r="C62" s="18" t="s">
        <v>170</v>
      </c>
      <c r="D62" s="31">
        <v>45148</v>
      </c>
      <c r="E62" s="31">
        <v>45149</v>
      </c>
      <c r="F62" s="18" t="s">
        <v>29</v>
      </c>
      <c r="G62" s="18" t="s">
        <v>32</v>
      </c>
      <c r="H62" s="17">
        <v>15630</v>
      </c>
      <c r="I62" s="17">
        <v>15900</v>
      </c>
      <c r="J62" s="23">
        <f t="shared" si="0"/>
        <v>270</v>
      </c>
      <c r="K62" s="24" t="s">
        <v>171</v>
      </c>
      <c r="L62" s="24" t="s">
        <v>172</v>
      </c>
      <c r="M62" s="17" t="s">
        <v>61</v>
      </c>
      <c r="N62" s="23"/>
      <c r="O62" s="23"/>
      <c r="P62" s="23"/>
      <c r="Q62" s="23"/>
      <c r="R62" s="23" t="s">
        <v>65</v>
      </c>
      <c r="S62" s="26">
        <f>270*19</f>
        <v>5130</v>
      </c>
      <c r="T62" s="23">
        <v>1000</v>
      </c>
      <c r="U62" s="17"/>
      <c r="V62" s="27">
        <f t="shared" si="1"/>
        <v>6130</v>
      </c>
    </row>
    <row r="63" spans="2:24" ht="18" customHeight="1" x14ac:dyDescent="0.25">
      <c r="B63" s="9">
        <v>58</v>
      </c>
      <c r="C63" s="18" t="s">
        <v>173</v>
      </c>
      <c r="D63" s="42">
        <v>45147</v>
      </c>
      <c r="E63" s="42">
        <v>45147</v>
      </c>
      <c r="F63" s="18" t="s">
        <v>24</v>
      </c>
      <c r="G63" s="18" t="s">
        <v>174</v>
      </c>
      <c r="H63" s="18">
        <v>293361</v>
      </c>
      <c r="I63" s="18">
        <v>293395</v>
      </c>
      <c r="J63" s="18">
        <f t="shared" si="0"/>
        <v>34</v>
      </c>
      <c r="K63" s="18" t="s">
        <v>40</v>
      </c>
      <c r="L63" s="18" t="s">
        <v>36</v>
      </c>
      <c r="M63" s="18" t="s">
        <v>42</v>
      </c>
      <c r="N63" s="18"/>
      <c r="O63" s="18"/>
      <c r="P63" s="18"/>
      <c r="Q63" s="18"/>
      <c r="R63" s="18" t="s">
        <v>145</v>
      </c>
      <c r="S63" s="18">
        <v>2800</v>
      </c>
      <c r="T63" s="18">
        <v>0</v>
      </c>
      <c r="U63" s="18">
        <v>0</v>
      </c>
      <c r="V63" s="27">
        <f t="shared" si="1"/>
        <v>2800</v>
      </c>
      <c r="X63" s="3"/>
    </row>
    <row r="64" spans="2:24" ht="18" customHeight="1" x14ac:dyDescent="0.25">
      <c r="B64" s="9">
        <v>59</v>
      </c>
      <c r="C64" s="18" t="s">
        <v>175</v>
      </c>
      <c r="D64" s="42">
        <v>45147</v>
      </c>
      <c r="E64" s="42">
        <v>45147</v>
      </c>
      <c r="F64" s="18" t="s">
        <v>24</v>
      </c>
      <c r="G64" s="18" t="s">
        <v>176</v>
      </c>
      <c r="H64" s="17">
        <v>277643</v>
      </c>
      <c r="I64" s="17">
        <v>277699</v>
      </c>
      <c r="J64" s="23">
        <f t="shared" si="0"/>
        <v>56</v>
      </c>
      <c r="K64" s="18" t="s">
        <v>40</v>
      </c>
      <c r="L64" s="25" t="s">
        <v>44</v>
      </c>
      <c r="M64" s="18" t="s">
        <v>42</v>
      </c>
      <c r="N64" s="23"/>
      <c r="O64" s="23"/>
      <c r="P64" s="23"/>
      <c r="Q64" s="23"/>
      <c r="R64" s="18" t="s">
        <v>145</v>
      </c>
      <c r="S64" s="26">
        <v>2800</v>
      </c>
      <c r="T64" s="23">
        <v>0</v>
      </c>
      <c r="U64" s="17">
        <v>0</v>
      </c>
      <c r="V64" s="27">
        <f t="shared" si="1"/>
        <v>2800</v>
      </c>
    </row>
    <row r="65" spans="2:22" ht="18" customHeight="1" x14ac:dyDescent="0.25">
      <c r="B65" s="9">
        <v>60</v>
      </c>
      <c r="C65" s="18" t="s">
        <v>177</v>
      </c>
      <c r="D65" s="42">
        <v>45147</v>
      </c>
      <c r="E65" s="42">
        <v>45147</v>
      </c>
      <c r="F65" s="18" t="s">
        <v>24</v>
      </c>
      <c r="G65" s="18" t="s">
        <v>178</v>
      </c>
      <c r="H65" s="17">
        <v>8261</v>
      </c>
      <c r="I65" s="17">
        <v>8317</v>
      </c>
      <c r="J65" s="23">
        <f t="shared" si="0"/>
        <v>56</v>
      </c>
      <c r="K65" s="18" t="s">
        <v>40</v>
      </c>
      <c r="L65" s="25" t="s">
        <v>44</v>
      </c>
      <c r="M65" s="18" t="s">
        <v>42</v>
      </c>
      <c r="N65" s="23"/>
      <c r="O65" s="23"/>
      <c r="P65" s="23"/>
      <c r="Q65" s="23"/>
      <c r="R65" s="18" t="s">
        <v>145</v>
      </c>
      <c r="S65" s="26">
        <v>2800</v>
      </c>
      <c r="T65" s="23">
        <v>0</v>
      </c>
      <c r="U65" s="17">
        <v>0</v>
      </c>
      <c r="V65" s="41">
        <f t="shared" si="1"/>
        <v>2800</v>
      </c>
    </row>
    <row r="66" spans="2:22" ht="18" customHeight="1" x14ac:dyDescent="0.25">
      <c r="B66" s="9">
        <v>61</v>
      </c>
      <c r="C66" s="18" t="s">
        <v>179</v>
      </c>
      <c r="D66" s="42">
        <v>45147</v>
      </c>
      <c r="E66" s="42">
        <v>45147</v>
      </c>
      <c r="F66" s="18" t="s">
        <v>29</v>
      </c>
      <c r="G66" s="18" t="s">
        <v>180</v>
      </c>
      <c r="H66" s="17">
        <v>180471</v>
      </c>
      <c r="I66" s="17">
        <v>180532</v>
      </c>
      <c r="J66" s="23">
        <f t="shared" si="0"/>
        <v>61</v>
      </c>
      <c r="K66" s="24" t="s">
        <v>43</v>
      </c>
      <c r="L66" s="25" t="s">
        <v>49</v>
      </c>
      <c r="M66" s="17" t="s">
        <v>42</v>
      </c>
      <c r="N66" s="23"/>
      <c r="O66" s="23"/>
      <c r="P66" s="23"/>
      <c r="Q66" s="23"/>
      <c r="R66" s="23" t="s">
        <v>30</v>
      </c>
      <c r="S66" s="26">
        <v>3200</v>
      </c>
      <c r="T66" s="23">
        <v>0</v>
      </c>
      <c r="U66" s="17">
        <v>0</v>
      </c>
      <c r="V66" s="41">
        <f t="shared" si="1"/>
        <v>3200</v>
      </c>
    </row>
    <row r="67" spans="2:22" ht="18" customHeight="1" x14ac:dyDescent="0.25">
      <c r="B67" s="9">
        <v>62</v>
      </c>
      <c r="C67" s="18" t="s">
        <v>181</v>
      </c>
      <c r="D67" s="31">
        <v>45148</v>
      </c>
      <c r="E67" s="31">
        <v>45148</v>
      </c>
      <c r="F67" s="18" t="s">
        <v>24</v>
      </c>
      <c r="G67" s="18" t="s">
        <v>182</v>
      </c>
      <c r="H67" s="17">
        <v>264322</v>
      </c>
      <c r="I67" s="17">
        <v>264737</v>
      </c>
      <c r="J67" s="23">
        <f t="shared" si="0"/>
        <v>415</v>
      </c>
      <c r="K67" s="24" t="s">
        <v>77</v>
      </c>
      <c r="L67" s="25" t="s">
        <v>183</v>
      </c>
      <c r="M67" s="17" t="s">
        <v>61</v>
      </c>
      <c r="N67" s="23"/>
      <c r="O67" s="23"/>
      <c r="P67" s="23"/>
      <c r="Q67" s="23"/>
      <c r="R67" s="23" t="s">
        <v>73</v>
      </c>
      <c r="S67" s="26">
        <f>415*17</f>
        <v>7055</v>
      </c>
      <c r="T67" s="23">
        <v>500</v>
      </c>
      <c r="U67" s="17">
        <v>210</v>
      </c>
      <c r="V67" s="41">
        <f t="shared" si="1"/>
        <v>7765</v>
      </c>
    </row>
    <row r="68" spans="2:22" ht="18" customHeight="1" x14ac:dyDescent="0.25">
      <c r="B68" s="9">
        <v>63</v>
      </c>
      <c r="C68" s="10" t="s">
        <v>184</v>
      </c>
      <c r="D68" s="31">
        <v>45148</v>
      </c>
      <c r="E68" s="31">
        <v>45151</v>
      </c>
      <c r="F68" s="18" t="s">
        <v>24</v>
      </c>
      <c r="G68" s="10" t="s">
        <v>25</v>
      </c>
      <c r="H68" s="17">
        <v>5006</v>
      </c>
      <c r="I68" s="17">
        <v>6076</v>
      </c>
      <c r="J68" s="23">
        <f t="shared" si="0"/>
        <v>1070</v>
      </c>
      <c r="K68" s="24" t="s">
        <v>78</v>
      </c>
      <c r="L68" s="25" t="s">
        <v>33</v>
      </c>
      <c r="M68" s="25" t="s">
        <v>185</v>
      </c>
      <c r="N68" s="23"/>
      <c r="O68" s="23"/>
      <c r="P68" s="23"/>
      <c r="Q68" s="23"/>
      <c r="R68" s="23" t="s">
        <v>73</v>
      </c>
      <c r="S68" s="26">
        <f>1070*17</f>
        <v>18190</v>
      </c>
      <c r="T68" s="23">
        <v>2000</v>
      </c>
      <c r="U68" s="17">
        <v>1157</v>
      </c>
      <c r="V68" s="41">
        <f t="shared" si="1"/>
        <v>21347</v>
      </c>
    </row>
    <row r="69" spans="2:22" ht="18" customHeight="1" x14ac:dyDescent="0.25">
      <c r="B69" s="9">
        <v>64</v>
      </c>
      <c r="C69" s="10" t="s">
        <v>186</v>
      </c>
      <c r="D69" s="31">
        <v>45148</v>
      </c>
      <c r="E69" s="31">
        <v>45148</v>
      </c>
      <c r="F69" s="10" t="s">
        <v>29</v>
      </c>
      <c r="G69" s="10" t="s">
        <v>64</v>
      </c>
      <c r="H69" s="17">
        <v>156458</v>
      </c>
      <c r="I69" s="17">
        <v>156498</v>
      </c>
      <c r="J69" s="23">
        <f t="shared" si="0"/>
        <v>40</v>
      </c>
      <c r="K69" s="24" t="s">
        <v>187</v>
      </c>
      <c r="L69" s="25" t="s">
        <v>47</v>
      </c>
      <c r="M69" s="17" t="s">
        <v>37</v>
      </c>
      <c r="N69" s="23"/>
      <c r="O69" s="23"/>
      <c r="P69" s="23"/>
      <c r="Q69" s="23"/>
      <c r="R69" s="23" t="s">
        <v>67</v>
      </c>
      <c r="S69" s="26">
        <v>1800</v>
      </c>
      <c r="T69" s="23">
        <v>0</v>
      </c>
      <c r="U69" s="17">
        <v>0</v>
      </c>
      <c r="V69" s="41">
        <f t="shared" si="1"/>
        <v>1800</v>
      </c>
    </row>
    <row r="70" spans="2:22" ht="18" customHeight="1" x14ac:dyDescent="0.25">
      <c r="B70" s="9">
        <v>65</v>
      </c>
      <c r="C70" s="10" t="s">
        <v>186</v>
      </c>
      <c r="D70" s="31">
        <v>45149</v>
      </c>
      <c r="E70" s="31">
        <v>45149</v>
      </c>
      <c r="F70" s="10" t="s">
        <v>29</v>
      </c>
      <c r="G70" s="10" t="s">
        <v>188</v>
      </c>
      <c r="H70" s="17">
        <v>109802</v>
      </c>
      <c r="I70" s="17">
        <v>109848</v>
      </c>
      <c r="J70" s="23">
        <f t="shared" si="0"/>
        <v>46</v>
      </c>
      <c r="K70" s="24" t="s">
        <v>38</v>
      </c>
      <c r="L70" s="25" t="s">
        <v>33</v>
      </c>
      <c r="M70" s="17" t="s">
        <v>37</v>
      </c>
      <c r="N70" s="23" t="s">
        <v>189</v>
      </c>
      <c r="O70" s="23"/>
      <c r="P70" s="23" t="s">
        <v>106</v>
      </c>
      <c r="Q70" s="23"/>
      <c r="R70" s="23" t="s">
        <v>67</v>
      </c>
      <c r="S70" s="26">
        <f>1800+(6*18)</f>
        <v>1908</v>
      </c>
      <c r="T70" s="23">
        <v>0</v>
      </c>
      <c r="U70" s="17">
        <v>0</v>
      </c>
      <c r="V70" s="41">
        <f t="shared" si="1"/>
        <v>1908</v>
      </c>
    </row>
    <row r="71" spans="2:22" ht="18" customHeight="1" x14ac:dyDescent="0.25">
      <c r="B71" s="9">
        <v>66</v>
      </c>
      <c r="C71" s="18" t="s">
        <v>191</v>
      </c>
      <c r="D71" s="31">
        <v>45149</v>
      </c>
      <c r="E71" s="31">
        <v>45151</v>
      </c>
      <c r="F71" s="10" t="s">
        <v>29</v>
      </c>
      <c r="G71" s="18" t="s">
        <v>64</v>
      </c>
      <c r="H71" s="17">
        <v>156498</v>
      </c>
      <c r="I71" s="28">
        <v>157280</v>
      </c>
      <c r="J71" s="23">
        <f t="shared" si="0"/>
        <v>782</v>
      </c>
      <c r="K71" s="24" t="s">
        <v>192</v>
      </c>
      <c r="L71" s="25" t="s">
        <v>46</v>
      </c>
      <c r="M71" s="17" t="s">
        <v>193</v>
      </c>
      <c r="N71" s="23"/>
      <c r="O71" s="23"/>
      <c r="P71" s="23"/>
      <c r="Q71" s="23"/>
      <c r="R71" s="23" t="s">
        <v>65</v>
      </c>
      <c r="S71" s="26">
        <f>782*19</f>
        <v>14858</v>
      </c>
      <c r="T71" s="23">
        <v>1500</v>
      </c>
      <c r="U71" s="17">
        <v>701</v>
      </c>
      <c r="V71" s="41">
        <f t="shared" si="1"/>
        <v>17059</v>
      </c>
    </row>
    <row r="72" spans="2:22" ht="18" customHeight="1" x14ac:dyDescent="0.25">
      <c r="B72" s="9">
        <v>67</v>
      </c>
      <c r="C72" s="18" t="s">
        <v>194</v>
      </c>
      <c r="D72" s="31">
        <v>45149</v>
      </c>
      <c r="E72" s="31">
        <v>45149</v>
      </c>
      <c r="F72" s="18" t="s">
        <v>29</v>
      </c>
      <c r="G72" s="18" t="s">
        <v>32</v>
      </c>
      <c r="H72" s="17">
        <v>15899</v>
      </c>
      <c r="I72" s="17">
        <v>15954</v>
      </c>
      <c r="J72" s="23">
        <f t="shared" si="0"/>
        <v>55</v>
      </c>
      <c r="K72" s="24" t="s">
        <v>50</v>
      </c>
      <c r="L72" s="24" t="s">
        <v>38</v>
      </c>
      <c r="M72" s="17" t="s">
        <v>56</v>
      </c>
      <c r="N72" s="23"/>
      <c r="O72" s="23" t="s">
        <v>69</v>
      </c>
      <c r="P72" s="23"/>
      <c r="Q72" s="23" t="s">
        <v>82</v>
      </c>
      <c r="R72" s="23" t="s">
        <v>30</v>
      </c>
      <c r="S72" s="26">
        <f>3200+(1*320)</f>
        <v>3520</v>
      </c>
      <c r="T72" s="23">
        <v>0</v>
      </c>
      <c r="U72" s="17">
        <v>0</v>
      </c>
      <c r="V72" s="41">
        <f t="shared" si="1"/>
        <v>3520</v>
      </c>
    </row>
    <row r="73" spans="2:22" ht="18" customHeight="1" x14ac:dyDescent="0.25">
      <c r="B73" s="9">
        <v>68</v>
      </c>
      <c r="C73" s="18" t="s">
        <v>129</v>
      </c>
      <c r="D73" s="31">
        <v>45149</v>
      </c>
      <c r="E73" s="31">
        <v>45149</v>
      </c>
      <c r="F73" s="18" t="s">
        <v>23</v>
      </c>
      <c r="G73" s="18" t="s">
        <v>195</v>
      </c>
      <c r="H73" s="17">
        <v>4860</v>
      </c>
      <c r="I73" s="17">
        <v>4900</v>
      </c>
      <c r="J73" s="23">
        <f t="shared" si="0"/>
        <v>40</v>
      </c>
      <c r="K73" s="24" t="s">
        <v>192</v>
      </c>
      <c r="L73" s="25" t="s">
        <v>171</v>
      </c>
      <c r="M73" s="17" t="s">
        <v>37</v>
      </c>
      <c r="N73" s="23"/>
      <c r="O73" s="23"/>
      <c r="P73" s="23"/>
      <c r="Q73" s="23"/>
      <c r="R73" s="23" t="s">
        <v>27</v>
      </c>
      <c r="S73" s="26">
        <v>1000</v>
      </c>
      <c r="T73" s="23">
        <v>0</v>
      </c>
      <c r="U73" s="17">
        <v>0</v>
      </c>
      <c r="V73" s="41">
        <f t="shared" ref="V73:V101" si="2">SUM(S73:U73)</f>
        <v>1000</v>
      </c>
    </row>
    <row r="74" spans="2:22" ht="18" customHeight="1" x14ac:dyDescent="0.25">
      <c r="B74" s="9">
        <v>69</v>
      </c>
      <c r="C74" s="18" t="s">
        <v>196</v>
      </c>
      <c r="D74" s="31">
        <v>45149</v>
      </c>
      <c r="E74" s="31">
        <v>45149</v>
      </c>
      <c r="F74" s="18" t="s">
        <v>23</v>
      </c>
      <c r="G74" s="18" t="s">
        <v>195</v>
      </c>
      <c r="H74" s="18">
        <v>4821</v>
      </c>
      <c r="I74" s="18">
        <v>4860</v>
      </c>
      <c r="J74" s="18">
        <f t="shared" si="0"/>
        <v>39</v>
      </c>
      <c r="K74" s="18" t="s">
        <v>78</v>
      </c>
      <c r="L74" s="18" t="s">
        <v>192</v>
      </c>
      <c r="M74" s="18" t="s">
        <v>37</v>
      </c>
      <c r="N74" s="18"/>
      <c r="O74" s="18"/>
      <c r="P74" s="18"/>
      <c r="Q74" s="18"/>
      <c r="R74" s="23" t="s">
        <v>27</v>
      </c>
      <c r="S74" s="26">
        <v>1000</v>
      </c>
      <c r="T74" s="18">
        <v>0</v>
      </c>
      <c r="U74" s="18">
        <v>0</v>
      </c>
      <c r="V74" s="41">
        <f t="shared" si="2"/>
        <v>1000</v>
      </c>
    </row>
    <row r="75" spans="2:22" ht="18" customHeight="1" x14ac:dyDescent="0.25">
      <c r="B75" s="9">
        <v>70</v>
      </c>
      <c r="C75" s="18" t="s">
        <v>197</v>
      </c>
      <c r="D75" s="31">
        <v>45149</v>
      </c>
      <c r="E75" s="31">
        <v>45149</v>
      </c>
      <c r="F75" s="18" t="s">
        <v>23</v>
      </c>
      <c r="G75" s="18" t="s">
        <v>195</v>
      </c>
      <c r="H75" s="17">
        <v>14536</v>
      </c>
      <c r="I75" s="17">
        <v>14584</v>
      </c>
      <c r="J75" s="23">
        <f t="shared" si="0"/>
        <v>48</v>
      </c>
      <c r="K75" s="24" t="s">
        <v>127</v>
      </c>
      <c r="L75" s="25" t="s">
        <v>198</v>
      </c>
      <c r="M75" s="18" t="s">
        <v>37</v>
      </c>
      <c r="N75" s="23" t="s">
        <v>199</v>
      </c>
      <c r="O75" s="23"/>
      <c r="P75" s="23" t="s">
        <v>190</v>
      </c>
      <c r="Q75" s="23"/>
      <c r="R75" s="23" t="s">
        <v>27</v>
      </c>
      <c r="S75" s="26">
        <f>1000+(8*13)</f>
        <v>1104</v>
      </c>
      <c r="T75" s="23">
        <v>0</v>
      </c>
      <c r="U75" s="17">
        <v>75</v>
      </c>
      <c r="V75" s="41">
        <f t="shared" si="2"/>
        <v>1179</v>
      </c>
    </row>
    <row r="76" spans="2:22" ht="18" customHeight="1" x14ac:dyDescent="0.25">
      <c r="B76" s="9">
        <v>71</v>
      </c>
      <c r="C76" s="18" t="s">
        <v>197</v>
      </c>
      <c r="D76" s="31">
        <v>45150</v>
      </c>
      <c r="E76" s="31">
        <v>45150</v>
      </c>
      <c r="F76" s="18" t="s">
        <v>23</v>
      </c>
      <c r="G76" s="18" t="s">
        <v>200</v>
      </c>
      <c r="H76" s="17">
        <v>267275</v>
      </c>
      <c r="I76" s="17">
        <v>267320</v>
      </c>
      <c r="J76" s="23">
        <f t="shared" si="0"/>
        <v>45</v>
      </c>
      <c r="K76" s="24" t="s">
        <v>46</v>
      </c>
      <c r="L76" s="25" t="s">
        <v>49</v>
      </c>
      <c r="M76" s="17" t="s">
        <v>201</v>
      </c>
      <c r="N76" s="23"/>
      <c r="O76" s="23" t="s">
        <v>56</v>
      </c>
      <c r="P76" s="23"/>
      <c r="Q76" s="23" t="s">
        <v>112</v>
      </c>
      <c r="R76" s="23" t="s">
        <v>26</v>
      </c>
      <c r="S76" s="26">
        <f>2000+(9*200)</f>
        <v>3800</v>
      </c>
      <c r="T76" s="23">
        <v>0</v>
      </c>
      <c r="U76" s="17">
        <v>100</v>
      </c>
      <c r="V76" s="27">
        <f t="shared" si="2"/>
        <v>3900</v>
      </c>
    </row>
    <row r="77" spans="2:22" ht="18" customHeight="1" x14ac:dyDescent="0.25">
      <c r="B77" s="9">
        <v>72</v>
      </c>
      <c r="C77" s="18" t="s">
        <v>197</v>
      </c>
      <c r="D77" s="31">
        <v>45151</v>
      </c>
      <c r="E77" s="31">
        <v>45151</v>
      </c>
      <c r="F77" s="18" t="s">
        <v>23</v>
      </c>
      <c r="G77" s="18" t="s">
        <v>202</v>
      </c>
      <c r="H77" s="17">
        <v>98506</v>
      </c>
      <c r="I77" s="17">
        <v>98548</v>
      </c>
      <c r="J77" s="23">
        <f t="shared" si="0"/>
        <v>42</v>
      </c>
      <c r="K77" s="24" t="s">
        <v>203</v>
      </c>
      <c r="L77" s="25" t="s">
        <v>192</v>
      </c>
      <c r="M77" s="17" t="s">
        <v>37</v>
      </c>
      <c r="N77" s="23" t="s">
        <v>204</v>
      </c>
      <c r="O77" s="23"/>
      <c r="P77" s="23" t="s">
        <v>190</v>
      </c>
      <c r="Q77" s="23"/>
      <c r="R77" s="23" t="s">
        <v>27</v>
      </c>
      <c r="S77" s="26">
        <f>1000+(2*13)</f>
        <v>1026</v>
      </c>
      <c r="T77" s="23">
        <v>0</v>
      </c>
      <c r="U77" s="17">
        <v>0</v>
      </c>
      <c r="V77" s="27">
        <f t="shared" si="2"/>
        <v>1026</v>
      </c>
    </row>
    <row r="78" spans="2:22" ht="18" customHeight="1" x14ac:dyDescent="0.25">
      <c r="B78" s="9">
        <v>73</v>
      </c>
      <c r="C78" s="18" t="s">
        <v>205</v>
      </c>
      <c r="D78" s="31">
        <v>45149</v>
      </c>
      <c r="E78" s="31">
        <v>45149</v>
      </c>
      <c r="F78" s="18" t="s">
        <v>23</v>
      </c>
      <c r="G78" s="18" t="s">
        <v>206</v>
      </c>
      <c r="H78" s="17">
        <v>160229</v>
      </c>
      <c r="I78" s="17">
        <v>160519</v>
      </c>
      <c r="J78" s="23">
        <f t="shared" si="0"/>
        <v>290</v>
      </c>
      <c r="K78" s="24" t="s">
        <v>35</v>
      </c>
      <c r="L78" s="25" t="s">
        <v>172</v>
      </c>
      <c r="M78" s="17" t="s">
        <v>61</v>
      </c>
      <c r="N78" s="23"/>
      <c r="O78" s="23"/>
      <c r="P78" s="23"/>
      <c r="Q78" s="23"/>
      <c r="R78" s="23" t="s">
        <v>125</v>
      </c>
      <c r="S78" s="26">
        <f>290*13</f>
        <v>3770</v>
      </c>
      <c r="T78" s="23">
        <v>1000</v>
      </c>
      <c r="U78" s="17">
        <v>95</v>
      </c>
      <c r="V78" s="27">
        <f t="shared" si="2"/>
        <v>4865</v>
      </c>
    </row>
    <row r="79" spans="2:22" ht="18" customHeight="1" x14ac:dyDescent="0.25">
      <c r="B79" s="9">
        <v>74</v>
      </c>
      <c r="C79" s="18" t="s">
        <v>205</v>
      </c>
      <c r="D79" s="31">
        <v>45150</v>
      </c>
      <c r="E79" s="31">
        <v>45150</v>
      </c>
      <c r="F79" s="18" t="s">
        <v>23</v>
      </c>
      <c r="G79" s="18" t="s">
        <v>207</v>
      </c>
      <c r="H79" s="17">
        <v>181009</v>
      </c>
      <c r="I79" s="17">
        <v>181051</v>
      </c>
      <c r="J79" s="23">
        <f t="shared" si="0"/>
        <v>42</v>
      </c>
      <c r="K79" s="24" t="s">
        <v>46</v>
      </c>
      <c r="L79" s="25" t="s">
        <v>127</v>
      </c>
      <c r="M79" s="17" t="s">
        <v>201</v>
      </c>
      <c r="N79" s="23"/>
      <c r="O79" s="23" t="s">
        <v>56</v>
      </c>
      <c r="P79" s="23"/>
      <c r="Q79" s="23" t="s">
        <v>112</v>
      </c>
      <c r="R79" s="23" t="s">
        <v>26</v>
      </c>
      <c r="S79" s="26">
        <f>2000+(9*200)</f>
        <v>3800</v>
      </c>
      <c r="T79" s="23">
        <v>0</v>
      </c>
      <c r="U79" s="17">
        <v>0</v>
      </c>
      <c r="V79" s="27">
        <f t="shared" si="2"/>
        <v>3800</v>
      </c>
    </row>
    <row r="80" spans="2:22" ht="18" customHeight="1" x14ac:dyDescent="0.25">
      <c r="B80" s="9">
        <v>75</v>
      </c>
      <c r="C80" s="18" t="s">
        <v>205</v>
      </c>
      <c r="D80" s="31">
        <v>45151</v>
      </c>
      <c r="E80" s="31">
        <v>45151</v>
      </c>
      <c r="F80" s="18" t="s">
        <v>23</v>
      </c>
      <c r="G80" s="18" t="s">
        <v>208</v>
      </c>
      <c r="H80" s="17">
        <v>70126</v>
      </c>
      <c r="I80" s="17">
        <v>70171</v>
      </c>
      <c r="J80" s="23">
        <f t="shared" si="0"/>
        <v>45</v>
      </c>
      <c r="K80" s="24" t="s">
        <v>116</v>
      </c>
      <c r="L80" s="25" t="s">
        <v>203</v>
      </c>
      <c r="M80" s="17" t="s">
        <v>37</v>
      </c>
      <c r="N80" s="23" t="s">
        <v>209</v>
      </c>
      <c r="O80" s="23"/>
      <c r="P80" s="23" t="s">
        <v>190</v>
      </c>
      <c r="Q80" s="23"/>
      <c r="R80" s="23" t="s">
        <v>27</v>
      </c>
      <c r="S80" s="26">
        <f>1000+(5*13)</f>
        <v>1065</v>
      </c>
      <c r="T80" s="23">
        <v>0</v>
      </c>
      <c r="U80" s="17">
        <v>0</v>
      </c>
      <c r="V80" s="27">
        <f t="shared" si="2"/>
        <v>1065</v>
      </c>
    </row>
    <row r="81" spans="2:22" ht="18" customHeight="1" x14ac:dyDescent="0.25">
      <c r="B81" s="9">
        <v>76</v>
      </c>
      <c r="C81" s="18" t="s">
        <v>210</v>
      </c>
      <c r="D81" s="31">
        <v>45149</v>
      </c>
      <c r="E81" s="31">
        <v>45149</v>
      </c>
      <c r="F81" s="18" t="s">
        <v>23</v>
      </c>
      <c r="G81" s="18" t="s">
        <v>211</v>
      </c>
      <c r="H81" s="17">
        <v>180429</v>
      </c>
      <c r="I81" s="17">
        <v>180475</v>
      </c>
      <c r="J81" s="23">
        <f t="shared" si="0"/>
        <v>46</v>
      </c>
      <c r="K81" s="24" t="s">
        <v>212</v>
      </c>
      <c r="L81" s="25" t="s">
        <v>49</v>
      </c>
      <c r="M81" s="17" t="s">
        <v>37</v>
      </c>
      <c r="N81" s="23" t="s">
        <v>189</v>
      </c>
      <c r="O81" s="23"/>
      <c r="P81" s="23" t="s">
        <v>190</v>
      </c>
      <c r="Q81" s="23"/>
      <c r="R81" s="23" t="s">
        <v>27</v>
      </c>
      <c r="S81" s="26">
        <f>1000+(6*13)</f>
        <v>1078</v>
      </c>
      <c r="T81" s="23">
        <v>0</v>
      </c>
      <c r="U81" s="17">
        <v>40</v>
      </c>
      <c r="V81" s="27">
        <f t="shared" si="2"/>
        <v>1118</v>
      </c>
    </row>
    <row r="82" spans="2:22" ht="18" customHeight="1" x14ac:dyDescent="0.25">
      <c r="B82" s="9">
        <v>77</v>
      </c>
      <c r="C82" s="18" t="s">
        <v>210</v>
      </c>
      <c r="D82" s="31">
        <v>45150</v>
      </c>
      <c r="E82" s="31">
        <v>45150</v>
      </c>
      <c r="F82" s="18" t="s">
        <v>23</v>
      </c>
      <c r="G82" s="18" t="s">
        <v>28</v>
      </c>
      <c r="H82" s="17">
        <v>306316</v>
      </c>
      <c r="I82" s="17">
        <v>306352</v>
      </c>
      <c r="J82" s="23">
        <f t="shared" si="0"/>
        <v>36</v>
      </c>
      <c r="K82" s="24" t="s">
        <v>46</v>
      </c>
      <c r="L82" s="25" t="s">
        <v>127</v>
      </c>
      <c r="M82" s="17" t="s">
        <v>201</v>
      </c>
      <c r="N82" s="23"/>
      <c r="O82" s="23" t="s">
        <v>56</v>
      </c>
      <c r="P82" s="23"/>
      <c r="Q82" s="23" t="s">
        <v>112</v>
      </c>
      <c r="R82" s="23" t="s">
        <v>26</v>
      </c>
      <c r="S82" s="26">
        <f>2000+(9*200)</f>
        <v>3800</v>
      </c>
      <c r="T82" s="23">
        <v>0</v>
      </c>
      <c r="U82" s="17">
        <v>0</v>
      </c>
      <c r="V82" s="27">
        <f t="shared" si="2"/>
        <v>3800</v>
      </c>
    </row>
    <row r="83" spans="2:22" ht="18" customHeight="1" x14ac:dyDescent="0.25">
      <c r="B83" s="9">
        <v>78</v>
      </c>
      <c r="C83" s="18" t="s">
        <v>210</v>
      </c>
      <c r="D83" s="31">
        <v>45151</v>
      </c>
      <c r="E83" s="31">
        <v>45151</v>
      </c>
      <c r="F83" s="18" t="s">
        <v>23</v>
      </c>
      <c r="G83" s="18" t="s">
        <v>213</v>
      </c>
      <c r="H83" s="17">
        <v>6229</v>
      </c>
      <c r="I83" s="17">
        <v>6275</v>
      </c>
      <c r="J83" s="23">
        <f t="shared" si="0"/>
        <v>46</v>
      </c>
      <c r="K83" s="24" t="s">
        <v>46</v>
      </c>
      <c r="L83" s="25" t="s">
        <v>214</v>
      </c>
      <c r="M83" s="17" t="s">
        <v>37</v>
      </c>
      <c r="N83" s="23" t="s">
        <v>189</v>
      </c>
      <c r="O83" s="23"/>
      <c r="P83" s="23" t="s">
        <v>190</v>
      </c>
      <c r="Q83" s="23"/>
      <c r="R83" s="23" t="s">
        <v>27</v>
      </c>
      <c r="S83" s="26">
        <f>1000+(6*13)</f>
        <v>1078</v>
      </c>
      <c r="T83" s="23">
        <v>0</v>
      </c>
      <c r="U83" s="17">
        <v>0</v>
      </c>
      <c r="V83" s="27">
        <f t="shared" si="2"/>
        <v>1078</v>
      </c>
    </row>
    <row r="84" spans="2:22" ht="18" customHeight="1" x14ac:dyDescent="0.25">
      <c r="B84" s="9">
        <v>79</v>
      </c>
      <c r="C84" s="18" t="s">
        <v>217</v>
      </c>
      <c r="D84" s="31">
        <v>45149</v>
      </c>
      <c r="E84" s="31">
        <v>45149</v>
      </c>
      <c r="F84" s="18" t="s">
        <v>23</v>
      </c>
      <c r="G84" s="18" t="s">
        <v>215</v>
      </c>
      <c r="H84" s="17">
        <v>41627</v>
      </c>
      <c r="I84" s="17">
        <v>41658</v>
      </c>
      <c r="J84" s="23">
        <f t="shared" si="0"/>
        <v>31</v>
      </c>
      <c r="K84" s="24" t="s">
        <v>216</v>
      </c>
      <c r="L84" s="25" t="s">
        <v>35</v>
      </c>
      <c r="M84" s="17" t="s">
        <v>37</v>
      </c>
      <c r="N84" s="23"/>
      <c r="O84" s="23"/>
      <c r="P84" s="23"/>
      <c r="Q84" s="23"/>
      <c r="R84" s="23" t="s">
        <v>27</v>
      </c>
      <c r="S84" s="26">
        <v>1000</v>
      </c>
      <c r="T84" s="23">
        <v>0</v>
      </c>
      <c r="U84" s="17">
        <v>0</v>
      </c>
      <c r="V84" s="27">
        <f t="shared" si="2"/>
        <v>1000</v>
      </c>
    </row>
    <row r="85" spans="2:22" ht="18" customHeight="1" x14ac:dyDescent="0.25">
      <c r="B85" s="9">
        <v>80</v>
      </c>
      <c r="C85" s="18" t="s">
        <v>217</v>
      </c>
      <c r="D85" s="31">
        <v>45151</v>
      </c>
      <c r="E85" s="31">
        <v>45151</v>
      </c>
      <c r="F85" s="18" t="s">
        <v>23</v>
      </c>
      <c r="G85" s="18" t="s">
        <v>218</v>
      </c>
      <c r="H85" s="17">
        <v>190261</v>
      </c>
      <c r="I85" s="17">
        <v>190300</v>
      </c>
      <c r="J85" s="23">
        <f t="shared" si="0"/>
        <v>39</v>
      </c>
      <c r="K85" s="24" t="s">
        <v>36</v>
      </c>
      <c r="L85" s="25" t="s">
        <v>123</v>
      </c>
      <c r="M85" s="17" t="s">
        <v>37</v>
      </c>
      <c r="N85" s="23"/>
      <c r="O85" s="23"/>
      <c r="P85" s="23"/>
      <c r="Q85" s="23"/>
      <c r="R85" s="23" t="s">
        <v>27</v>
      </c>
      <c r="S85" s="26">
        <v>1000</v>
      </c>
      <c r="T85" s="23">
        <v>0</v>
      </c>
      <c r="U85" s="17">
        <v>40</v>
      </c>
      <c r="V85" s="27">
        <f t="shared" si="2"/>
        <v>1040</v>
      </c>
    </row>
    <row r="86" spans="2:22" ht="18" customHeight="1" x14ac:dyDescent="0.25">
      <c r="B86" s="9">
        <v>81</v>
      </c>
      <c r="C86" s="18" t="s">
        <v>219</v>
      </c>
      <c r="D86" s="31">
        <v>45150</v>
      </c>
      <c r="E86" s="31">
        <v>45150</v>
      </c>
      <c r="F86" s="18" t="s">
        <v>23</v>
      </c>
      <c r="G86" s="18" t="s">
        <v>220</v>
      </c>
      <c r="H86" s="17">
        <v>147202</v>
      </c>
      <c r="I86" s="17">
        <v>147278</v>
      </c>
      <c r="J86" s="23">
        <f t="shared" si="0"/>
        <v>76</v>
      </c>
      <c r="K86" s="24" t="s">
        <v>46</v>
      </c>
      <c r="L86" s="25" t="s">
        <v>183</v>
      </c>
      <c r="M86" s="17" t="s">
        <v>55</v>
      </c>
      <c r="N86" s="23"/>
      <c r="O86" s="23" t="s">
        <v>57</v>
      </c>
      <c r="P86" s="23"/>
      <c r="Q86" s="23" t="s">
        <v>112</v>
      </c>
      <c r="R86" s="23" t="s">
        <v>26</v>
      </c>
      <c r="S86" s="26">
        <f>2000+(6*200)</f>
        <v>3200</v>
      </c>
      <c r="T86" s="23">
        <v>0</v>
      </c>
      <c r="U86" s="17">
        <v>0</v>
      </c>
      <c r="V86" s="27">
        <f t="shared" si="2"/>
        <v>3200</v>
      </c>
    </row>
    <row r="87" spans="2:22" ht="18" customHeight="1" x14ac:dyDescent="0.25">
      <c r="B87" s="9">
        <v>82</v>
      </c>
      <c r="C87" s="18" t="s">
        <v>221</v>
      </c>
      <c r="D87" s="31">
        <v>45149</v>
      </c>
      <c r="E87" s="31">
        <v>45149</v>
      </c>
      <c r="F87" s="18" t="s">
        <v>23</v>
      </c>
      <c r="G87" s="18" t="s">
        <v>195</v>
      </c>
      <c r="H87" s="17">
        <v>14490</v>
      </c>
      <c r="I87" s="17">
        <v>14536</v>
      </c>
      <c r="J87" s="23">
        <f t="shared" si="0"/>
        <v>46</v>
      </c>
      <c r="K87" s="24" t="s">
        <v>35</v>
      </c>
      <c r="L87" s="25" t="s">
        <v>34</v>
      </c>
      <c r="M87" s="17" t="s">
        <v>37</v>
      </c>
      <c r="N87" s="23" t="s">
        <v>189</v>
      </c>
      <c r="O87" s="23"/>
      <c r="P87" s="23" t="s">
        <v>190</v>
      </c>
      <c r="Q87" s="23"/>
      <c r="R87" s="23" t="s">
        <v>27</v>
      </c>
      <c r="S87" s="26">
        <f>1000+(6*13)</f>
        <v>1078</v>
      </c>
      <c r="T87" s="23">
        <v>0</v>
      </c>
      <c r="U87" s="17">
        <v>40</v>
      </c>
      <c r="V87" s="27">
        <f t="shared" si="2"/>
        <v>1118</v>
      </c>
    </row>
    <row r="88" spans="2:22" ht="18" customHeight="1" x14ac:dyDescent="0.25">
      <c r="B88" s="9">
        <v>83</v>
      </c>
      <c r="C88" s="18" t="s">
        <v>221</v>
      </c>
      <c r="D88" s="31">
        <v>45150</v>
      </c>
      <c r="E88" s="31">
        <v>45150</v>
      </c>
      <c r="F88" s="18" t="s">
        <v>23</v>
      </c>
      <c r="G88" s="18" t="s">
        <v>128</v>
      </c>
      <c r="H88" s="17">
        <v>213048</v>
      </c>
      <c r="I88" s="17">
        <v>213109</v>
      </c>
      <c r="J88" s="23">
        <f t="shared" si="0"/>
        <v>61</v>
      </c>
      <c r="K88" s="24" t="s">
        <v>46</v>
      </c>
      <c r="L88" s="25" t="s">
        <v>222</v>
      </c>
      <c r="M88" s="17" t="s">
        <v>201</v>
      </c>
      <c r="N88" s="23"/>
      <c r="O88" s="23" t="s">
        <v>56</v>
      </c>
      <c r="P88" s="23"/>
      <c r="Q88" s="23" t="s">
        <v>112</v>
      </c>
      <c r="R88" s="23" t="s">
        <v>26</v>
      </c>
      <c r="S88" s="26">
        <f>2000+(9*200)</f>
        <v>3800</v>
      </c>
      <c r="T88" s="23">
        <v>0</v>
      </c>
      <c r="U88" s="17">
        <v>0</v>
      </c>
      <c r="V88" s="27">
        <f t="shared" si="2"/>
        <v>3800</v>
      </c>
    </row>
    <row r="89" spans="2:22" ht="18" customHeight="1" x14ac:dyDescent="0.25">
      <c r="B89" s="9">
        <v>84</v>
      </c>
      <c r="C89" s="18" t="s">
        <v>221</v>
      </c>
      <c r="D89" s="31">
        <v>45151</v>
      </c>
      <c r="E89" s="31">
        <v>45151</v>
      </c>
      <c r="F89" s="18" t="s">
        <v>23</v>
      </c>
      <c r="G89" s="18" t="s">
        <v>223</v>
      </c>
      <c r="H89" s="17">
        <v>201201</v>
      </c>
      <c r="I89" s="17">
        <v>201246</v>
      </c>
      <c r="J89" s="23">
        <f t="shared" si="0"/>
        <v>45</v>
      </c>
      <c r="K89" s="24" t="s">
        <v>46</v>
      </c>
      <c r="L89" s="25" t="s">
        <v>50</v>
      </c>
      <c r="M89" s="17" t="s">
        <v>37</v>
      </c>
      <c r="N89" s="23" t="s">
        <v>209</v>
      </c>
      <c r="O89" s="23"/>
      <c r="P89" s="23" t="s">
        <v>190</v>
      </c>
      <c r="Q89" s="23"/>
      <c r="R89" s="23" t="s">
        <v>27</v>
      </c>
      <c r="S89" s="26">
        <f>1000+(5*13)</f>
        <v>1065</v>
      </c>
      <c r="T89" s="23">
        <v>0</v>
      </c>
      <c r="U89" s="17">
        <v>0</v>
      </c>
      <c r="V89" s="27">
        <f t="shared" si="2"/>
        <v>1065</v>
      </c>
    </row>
    <row r="90" spans="2:22" ht="18" customHeight="1" x14ac:dyDescent="0.25">
      <c r="B90" s="9">
        <v>85</v>
      </c>
      <c r="C90" s="18" t="s">
        <v>224</v>
      </c>
      <c r="D90" s="31">
        <v>45150</v>
      </c>
      <c r="E90" s="31">
        <v>45150</v>
      </c>
      <c r="F90" s="18" t="s">
        <v>29</v>
      </c>
      <c r="G90" s="18" t="s">
        <v>32</v>
      </c>
      <c r="H90" s="17">
        <v>15954</v>
      </c>
      <c r="I90" s="17">
        <v>15989</v>
      </c>
      <c r="J90" s="23">
        <f t="shared" si="0"/>
        <v>35</v>
      </c>
      <c r="K90" s="24" t="s">
        <v>46</v>
      </c>
      <c r="L90" s="25" t="s">
        <v>225</v>
      </c>
      <c r="M90" s="17" t="s">
        <v>37</v>
      </c>
      <c r="N90" s="23"/>
      <c r="O90" s="23"/>
      <c r="P90" s="23"/>
      <c r="Q90" s="23"/>
      <c r="R90" s="23" t="s">
        <v>67</v>
      </c>
      <c r="S90" s="26">
        <v>1800</v>
      </c>
      <c r="T90" s="23">
        <v>0</v>
      </c>
      <c r="U90" s="17">
        <v>0</v>
      </c>
      <c r="V90" s="27">
        <f t="shared" si="2"/>
        <v>1800</v>
      </c>
    </row>
    <row r="91" spans="2:22" ht="18" customHeight="1" x14ac:dyDescent="0.25">
      <c r="B91" s="9">
        <v>86</v>
      </c>
      <c r="C91" s="18" t="s">
        <v>224</v>
      </c>
      <c r="D91" s="31">
        <v>45152</v>
      </c>
      <c r="E91" s="31">
        <v>45152</v>
      </c>
      <c r="F91" s="18" t="s">
        <v>29</v>
      </c>
      <c r="G91" s="18" t="s">
        <v>64</v>
      </c>
      <c r="H91" s="17">
        <v>157357</v>
      </c>
      <c r="I91" s="17">
        <v>157420</v>
      </c>
      <c r="J91" s="23">
        <f t="shared" si="0"/>
        <v>63</v>
      </c>
      <c r="K91" s="24" t="s">
        <v>50</v>
      </c>
      <c r="L91" s="25" t="s">
        <v>226</v>
      </c>
      <c r="M91" s="17" t="s">
        <v>42</v>
      </c>
      <c r="N91" s="23"/>
      <c r="O91" s="23"/>
      <c r="P91" s="23"/>
      <c r="Q91" s="23"/>
      <c r="R91" s="23" t="s">
        <v>30</v>
      </c>
      <c r="S91" s="26">
        <v>3200</v>
      </c>
      <c r="T91" s="23">
        <v>0</v>
      </c>
      <c r="U91" s="17">
        <v>0</v>
      </c>
      <c r="V91" s="27">
        <f t="shared" si="2"/>
        <v>3200</v>
      </c>
    </row>
    <row r="92" spans="2:22" ht="18" customHeight="1" x14ac:dyDescent="0.25">
      <c r="B92" s="9">
        <v>87</v>
      </c>
      <c r="C92" s="18" t="s">
        <v>227</v>
      </c>
      <c r="D92" s="31">
        <v>45150</v>
      </c>
      <c r="E92" s="31">
        <v>45150</v>
      </c>
      <c r="F92" s="18" t="s">
        <v>23</v>
      </c>
      <c r="G92" s="18" t="s">
        <v>228</v>
      </c>
      <c r="H92" s="17">
        <v>54410</v>
      </c>
      <c r="I92" s="17">
        <v>54453</v>
      </c>
      <c r="J92" s="23">
        <f t="shared" si="0"/>
        <v>43</v>
      </c>
      <c r="K92" s="24" t="s">
        <v>38</v>
      </c>
      <c r="L92" s="25" t="s">
        <v>229</v>
      </c>
      <c r="M92" s="17" t="s">
        <v>42</v>
      </c>
      <c r="N92" s="23"/>
      <c r="O92" s="23"/>
      <c r="P92" s="23"/>
      <c r="Q92" s="23"/>
      <c r="R92" s="23" t="s">
        <v>26</v>
      </c>
      <c r="S92" s="26">
        <v>2000</v>
      </c>
      <c r="T92" s="23">
        <v>0</v>
      </c>
      <c r="U92" s="17">
        <v>0</v>
      </c>
      <c r="V92" s="27">
        <f t="shared" si="2"/>
        <v>2000</v>
      </c>
    </row>
    <row r="93" spans="2:22" ht="18" customHeight="1" x14ac:dyDescent="0.25">
      <c r="B93" s="9">
        <v>88</v>
      </c>
      <c r="C93" s="18" t="s">
        <v>230</v>
      </c>
      <c r="D93" s="31">
        <v>45150</v>
      </c>
      <c r="E93" s="31">
        <v>45150</v>
      </c>
      <c r="F93" s="18" t="s">
        <v>24</v>
      </c>
      <c r="G93" s="18" t="s">
        <v>231</v>
      </c>
      <c r="H93" s="17">
        <v>72860</v>
      </c>
      <c r="I93" s="17">
        <v>72915</v>
      </c>
      <c r="J93" s="23">
        <f t="shared" si="0"/>
        <v>55</v>
      </c>
      <c r="K93" s="24" t="s">
        <v>45</v>
      </c>
      <c r="L93" s="25" t="s">
        <v>229</v>
      </c>
      <c r="M93" s="17" t="s">
        <v>42</v>
      </c>
      <c r="N93" s="23"/>
      <c r="O93" s="23"/>
      <c r="P93" s="23"/>
      <c r="Q93" s="23"/>
      <c r="R93" s="23" t="s">
        <v>145</v>
      </c>
      <c r="S93" s="26">
        <v>2800</v>
      </c>
      <c r="T93" s="23">
        <v>0</v>
      </c>
      <c r="U93" s="17">
        <v>0</v>
      </c>
      <c r="V93" s="27">
        <f t="shared" si="2"/>
        <v>2800</v>
      </c>
    </row>
    <row r="94" spans="2:22" ht="18" customHeight="1" x14ac:dyDescent="0.25">
      <c r="B94" s="9">
        <v>89</v>
      </c>
      <c r="C94" s="18" t="s">
        <v>232</v>
      </c>
      <c r="D94" s="31">
        <v>45150</v>
      </c>
      <c r="E94" s="31">
        <v>45150</v>
      </c>
      <c r="F94" s="18" t="s">
        <v>24</v>
      </c>
      <c r="G94" s="18" t="s">
        <v>233</v>
      </c>
      <c r="H94" s="17">
        <v>250658</v>
      </c>
      <c r="I94" s="17">
        <v>250693</v>
      </c>
      <c r="J94" s="23">
        <f t="shared" si="0"/>
        <v>35</v>
      </c>
      <c r="K94" s="24" t="s">
        <v>212</v>
      </c>
      <c r="L94" s="25" t="s">
        <v>198</v>
      </c>
      <c r="M94" s="17" t="s">
        <v>42</v>
      </c>
      <c r="N94" s="23"/>
      <c r="O94" s="23"/>
      <c r="P94" s="23"/>
      <c r="Q94" s="23"/>
      <c r="R94" s="23" t="s">
        <v>145</v>
      </c>
      <c r="S94" s="26">
        <v>2800</v>
      </c>
      <c r="T94" s="23">
        <v>0</v>
      </c>
      <c r="U94" s="17">
        <v>0</v>
      </c>
      <c r="V94" s="27">
        <f t="shared" si="2"/>
        <v>2800</v>
      </c>
    </row>
    <row r="95" spans="2:22" ht="18" customHeight="1" x14ac:dyDescent="0.25">
      <c r="B95" s="9">
        <v>90</v>
      </c>
      <c r="C95" s="18" t="s">
        <v>234</v>
      </c>
      <c r="D95" s="31">
        <v>45150</v>
      </c>
      <c r="E95" s="31">
        <v>45150</v>
      </c>
      <c r="F95" s="18" t="s">
        <v>24</v>
      </c>
      <c r="G95" s="18" t="s">
        <v>235</v>
      </c>
      <c r="H95" s="17">
        <v>139489</v>
      </c>
      <c r="I95" s="17">
        <v>139535</v>
      </c>
      <c r="J95" s="23">
        <f t="shared" si="0"/>
        <v>46</v>
      </c>
      <c r="K95" s="24" t="s">
        <v>35</v>
      </c>
      <c r="L95" s="25" t="s">
        <v>150</v>
      </c>
      <c r="M95" s="17" t="s">
        <v>42</v>
      </c>
      <c r="N95" s="23"/>
      <c r="O95" s="23"/>
      <c r="P95" s="23"/>
      <c r="Q95" s="23"/>
      <c r="R95" s="23" t="s">
        <v>30</v>
      </c>
      <c r="S95" s="26">
        <v>3200</v>
      </c>
      <c r="T95" s="23">
        <v>0</v>
      </c>
      <c r="U95" s="17">
        <v>0</v>
      </c>
      <c r="V95" s="27">
        <f t="shared" si="2"/>
        <v>3200</v>
      </c>
    </row>
    <row r="96" spans="2:22" ht="18" customHeight="1" x14ac:dyDescent="0.25">
      <c r="B96" s="9">
        <v>91</v>
      </c>
      <c r="C96" s="18" t="s">
        <v>236</v>
      </c>
      <c r="D96" s="31">
        <v>45150</v>
      </c>
      <c r="E96" s="31">
        <v>45150</v>
      </c>
      <c r="F96" s="18" t="s">
        <v>29</v>
      </c>
      <c r="G96" s="18" t="s">
        <v>32</v>
      </c>
      <c r="H96" s="17">
        <v>16075</v>
      </c>
      <c r="I96" s="17">
        <v>16145</v>
      </c>
      <c r="J96" s="23">
        <f t="shared" si="0"/>
        <v>70</v>
      </c>
      <c r="K96" s="24" t="s">
        <v>120</v>
      </c>
      <c r="L96" s="25" t="s">
        <v>49</v>
      </c>
      <c r="M96" s="17" t="s">
        <v>48</v>
      </c>
      <c r="N96" s="23"/>
      <c r="O96" s="23" t="s">
        <v>42</v>
      </c>
      <c r="P96" s="23"/>
      <c r="Q96" s="23" t="s">
        <v>82</v>
      </c>
      <c r="R96" s="23" t="s">
        <v>30</v>
      </c>
      <c r="S96" s="26">
        <f>3200+(320*8)</f>
        <v>5760</v>
      </c>
      <c r="T96" s="23">
        <v>0</v>
      </c>
      <c r="U96" s="17">
        <v>0</v>
      </c>
      <c r="V96" s="27">
        <f t="shared" si="2"/>
        <v>5760</v>
      </c>
    </row>
    <row r="97" spans="2:24" ht="18" customHeight="1" x14ac:dyDescent="0.25">
      <c r="B97" s="9">
        <v>92</v>
      </c>
      <c r="C97" s="18" t="s">
        <v>237</v>
      </c>
      <c r="D97" s="31">
        <v>45151</v>
      </c>
      <c r="E97" s="31">
        <v>45151</v>
      </c>
      <c r="F97" s="18" t="s">
        <v>23</v>
      </c>
      <c r="G97" s="18" t="s">
        <v>218</v>
      </c>
      <c r="H97" s="17">
        <v>150441</v>
      </c>
      <c r="I97" s="17">
        <v>150480</v>
      </c>
      <c r="J97" s="23">
        <f t="shared" si="0"/>
        <v>39</v>
      </c>
      <c r="K97" s="24" t="s">
        <v>68</v>
      </c>
      <c r="L97" s="25" t="s">
        <v>46</v>
      </c>
      <c r="M97" s="17" t="s">
        <v>37</v>
      </c>
      <c r="N97" s="23"/>
      <c r="O97" s="23"/>
      <c r="P97" s="23"/>
      <c r="Q97" s="23"/>
      <c r="R97" s="23" t="s">
        <v>27</v>
      </c>
      <c r="S97" s="26">
        <v>1000</v>
      </c>
      <c r="T97" s="23">
        <v>0</v>
      </c>
      <c r="U97" s="17">
        <v>40</v>
      </c>
      <c r="V97" s="27">
        <f t="shared" si="2"/>
        <v>1040</v>
      </c>
    </row>
    <row r="98" spans="2:24" ht="18" customHeight="1" x14ac:dyDescent="0.25">
      <c r="B98" s="9">
        <v>93</v>
      </c>
      <c r="C98" s="18" t="s">
        <v>238</v>
      </c>
      <c r="D98" s="31">
        <v>45151</v>
      </c>
      <c r="E98" s="31">
        <v>45151</v>
      </c>
      <c r="F98" s="18" t="s">
        <v>23</v>
      </c>
      <c r="G98" s="18" t="s">
        <v>239</v>
      </c>
      <c r="H98" s="17">
        <v>91210</v>
      </c>
      <c r="I98" s="17">
        <v>91246</v>
      </c>
      <c r="J98" s="23">
        <f t="shared" si="0"/>
        <v>36</v>
      </c>
      <c r="K98" s="24" t="s">
        <v>76</v>
      </c>
      <c r="L98" s="25" t="s">
        <v>214</v>
      </c>
      <c r="M98" s="17" t="s">
        <v>37</v>
      </c>
      <c r="N98" s="23"/>
      <c r="O98" s="23"/>
      <c r="P98" s="23"/>
      <c r="Q98" s="23"/>
      <c r="R98" s="23" t="s">
        <v>27</v>
      </c>
      <c r="S98" s="26">
        <v>1000</v>
      </c>
      <c r="T98" s="23">
        <v>0</v>
      </c>
      <c r="U98" s="17">
        <v>0</v>
      </c>
      <c r="V98" s="27">
        <f t="shared" si="2"/>
        <v>1000</v>
      </c>
    </row>
    <row r="99" spans="2:24" ht="18" customHeight="1" x14ac:dyDescent="0.25">
      <c r="B99" s="9">
        <v>94</v>
      </c>
      <c r="C99" s="18" t="s">
        <v>240</v>
      </c>
      <c r="D99" s="31">
        <v>45152</v>
      </c>
      <c r="E99" s="31">
        <v>45152</v>
      </c>
      <c r="F99" s="18" t="s">
        <v>29</v>
      </c>
      <c r="G99" s="18" t="s">
        <v>32</v>
      </c>
      <c r="H99" s="17">
        <v>16145</v>
      </c>
      <c r="I99" s="17">
        <v>16238</v>
      </c>
      <c r="J99" s="23">
        <f t="shared" si="0"/>
        <v>93</v>
      </c>
      <c r="K99" s="24" t="s">
        <v>76</v>
      </c>
      <c r="L99" s="25" t="s">
        <v>49</v>
      </c>
      <c r="M99" s="17" t="s">
        <v>201</v>
      </c>
      <c r="N99" s="23"/>
      <c r="O99" s="23" t="s">
        <v>56</v>
      </c>
      <c r="P99" s="23"/>
      <c r="Q99" s="23" t="s">
        <v>82</v>
      </c>
      <c r="R99" s="23" t="s">
        <v>30</v>
      </c>
      <c r="S99" s="26">
        <f>3200+(9*320)</f>
        <v>6080</v>
      </c>
      <c r="T99" s="23">
        <v>0</v>
      </c>
      <c r="U99" s="17">
        <v>0</v>
      </c>
      <c r="V99" s="27">
        <f t="shared" si="2"/>
        <v>6080</v>
      </c>
    </row>
    <row r="100" spans="2:24" ht="18" customHeight="1" x14ac:dyDescent="0.25">
      <c r="B100" s="9">
        <v>95</v>
      </c>
      <c r="C100" s="18" t="s">
        <v>240</v>
      </c>
      <c r="D100" s="31">
        <v>45153</v>
      </c>
      <c r="E100" s="31">
        <v>45153</v>
      </c>
      <c r="F100" s="18" t="s">
        <v>29</v>
      </c>
      <c r="G100" s="18" t="s">
        <v>32</v>
      </c>
      <c r="H100" s="17">
        <v>16238</v>
      </c>
      <c r="I100" s="17">
        <v>16303</v>
      </c>
      <c r="J100" s="23">
        <f t="shared" si="0"/>
        <v>65</v>
      </c>
      <c r="K100" s="24" t="s">
        <v>51</v>
      </c>
      <c r="L100" s="25" t="s">
        <v>183</v>
      </c>
      <c r="M100" s="17" t="s">
        <v>119</v>
      </c>
      <c r="N100" s="23"/>
      <c r="O100" s="23" t="s">
        <v>59</v>
      </c>
      <c r="P100" s="23"/>
      <c r="Q100" s="23" t="s">
        <v>82</v>
      </c>
      <c r="R100" s="23" t="s">
        <v>30</v>
      </c>
      <c r="S100" s="26">
        <f>3200+(2*320)</f>
        <v>3840</v>
      </c>
      <c r="T100" s="23">
        <v>0</v>
      </c>
      <c r="U100" s="17">
        <v>0</v>
      </c>
      <c r="V100" s="27">
        <f t="shared" si="2"/>
        <v>3840</v>
      </c>
    </row>
    <row r="101" spans="2:24" ht="18" customHeight="1" x14ac:dyDescent="0.25">
      <c r="B101" s="9">
        <v>96</v>
      </c>
      <c r="C101" s="18" t="s">
        <v>241</v>
      </c>
      <c r="D101" s="31">
        <v>45146</v>
      </c>
      <c r="E101" s="31">
        <v>45146</v>
      </c>
      <c r="F101" s="18" t="s">
        <v>24</v>
      </c>
      <c r="G101" s="18" t="s">
        <v>242</v>
      </c>
      <c r="H101" s="17">
        <v>13980</v>
      </c>
      <c r="I101" s="17">
        <v>14119</v>
      </c>
      <c r="J101" s="23">
        <f t="shared" si="0"/>
        <v>139</v>
      </c>
      <c r="K101" s="24" t="s">
        <v>76</v>
      </c>
      <c r="L101" s="25" t="s">
        <v>127</v>
      </c>
      <c r="M101" s="17" t="s">
        <v>48</v>
      </c>
      <c r="N101" s="23"/>
      <c r="O101" s="23" t="s">
        <v>42</v>
      </c>
      <c r="P101" s="23"/>
      <c r="Q101" s="23" t="s">
        <v>243</v>
      </c>
      <c r="R101" s="23" t="s">
        <v>145</v>
      </c>
      <c r="S101" s="26">
        <f>2800+(8*280)</f>
        <v>5040</v>
      </c>
      <c r="T101" s="23">
        <v>0</v>
      </c>
      <c r="U101" s="17">
        <v>47</v>
      </c>
      <c r="V101" s="27">
        <f t="shared" si="2"/>
        <v>5087</v>
      </c>
    </row>
    <row r="102" spans="2:24" ht="18" customHeight="1" x14ac:dyDescent="0.25">
      <c r="B102" s="9"/>
      <c r="C102" s="40"/>
      <c r="D102" s="31"/>
      <c r="E102" s="31"/>
      <c r="F102" s="18"/>
      <c r="G102" s="18"/>
      <c r="H102" s="17"/>
      <c r="I102" s="17"/>
      <c r="J102" s="23"/>
      <c r="K102" s="24"/>
      <c r="L102" s="24"/>
      <c r="M102" s="17"/>
      <c r="N102" s="23"/>
      <c r="O102" s="23"/>
      <c r="P102" s="23"/>
      <c r="Q102" s="18"/>
      <c r="R102" s="23"/>
      <c r="S102" s="26"/>
      <c r="T102" s="23"/>
      <c r="U102" s="17"/>
      <c r="V102" s="27"/>
    </row>
    <row r="103" spans="2:24" ht="18" customHeight="1" x14ac:dyDescent="0.25">
      <c r="B103" s="22"/>
      <c r="C103" s="30"/>
      <c r="D103" s="29"/>
      <c r="E103" s="29"/>
      <c r="F103" s="16"/>
      <c r="G103" s="16"/>
      <c r="H103" s="16"/>
      <c r="I103" s="17"/>
      <c r="J103" s="23"/>
      <c r="K103" s="24"/>
      <c r="L103" s="25"/>
      <c r="M103" s="17"/>
      <c r="N103" s="23"/>
      <c r="O103" s="23"/>
      <c r="P103" s="23"/>
      <c r="Q103" s="23"/>
      <c r="R103" s="18"/>
      <c r="S103" s="26"/>
      <c r="T103" s="23"/>
      <c r="U103" s="17"/>
      <c r="V103" s="27"/>
    </row>
    <row r="104" spans="2:24" ht="18" customHeight="1" x14ac:dyDescent="0.25">
      <c r="B104" s="9"/>
      <c r="C104" s="10"/>
      <c r="D104" s="19"/>
      <c r="E104" s="19"/>
      <c r="F104" s="10"/>
      <c r="G104" s="10"/>
      <c r="H104" s="10"/>
      <c r="I104" s="10"/>
      <c r="J104" s="10"/>
      <c r="K104" s="51" t="s">
        <v>247</v>
      </c>
      <c r="L104" s="52"/>
      <c r="M104" s="52"/>
      <c r="N104" s="53"/>
      <c r="O104" s="10"/>
      <c r="P104" s="10"/>
      <c r="Q104" s="10"/>
      <c r="R104" s="10"/>
      <c r="S104" s="39">
        <f>SUM(S6:S103)</f>
        <v>329150</v>
      </c>
      <c r="T104" s="43" t="s">
        <v>14</v>
      </c>
      <c r="U104" s="43"/>
      <c r="V104" s="11">
        <f>SUM(V6:V103)</f>
        <v>347821</v>
      </c>
      <c r="W104" s="3"/>
      <c r="X104" s="3"/>
    </row>
    <row r="105" spans="2:24" s="2" customFormat="1" ht="18" customHeight="1" thickBot="1" x14ac:dyDescent="0.3">
      <c r="B105" s="12"/>
      <c r="C105" s="13"/>
      <c r="D105" s="20"/>
      <c r="E105" s="20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</row>
    <row r="106" spans="2:24" x14ac:dyDescent="0.25">
      <c r="D106" s="21"/>
      <c r="E106" s="21"/>
    </row>
  </sheetData>
  <mergeCells count="7">
    <mergeCell ref="T104:U104"/>
    <mergeCell ref="B2:V2"/>
    <mergeCell ref="C3:G3"/>
    <mergeCell ref="H3:M3"/>
    <mergeCell ref="N3:V3"/>
    <mergeCell ref="B4:V4"/>
    <mergeCell ref="K104:N104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2023-09-12T13:10:25Z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