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3024537\OneDrive - FIS\e3024537_Backup\D_Drive\Hema's\SVT\"/>
    </mc:Choice>
  </mc:AlternateContent>
  <xr:revisionPtr revIDLastSave="0" documentId="13_ncr:1_{F48BE858-DE57-4E71-A856-E339ACC4183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ocal" sheetId="1" r:id="rId1"/>
    <sheet name="Outstation" sheetId="3" r:id="rId2"/>
  </sheets>
  <definedNames>
    <definedName name="_xlnm._FilterDatabase" localSheetId="0" hidden="1">Local!$A$5:$S$8</definedName>
    <definedName name="_xlnm._FilterDatabase" localSheetId="1" hidden="1">Outstation!$F$1:$F$87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7" i="3" l="1"/>
  <c r="O48" i="3"/>
  <c r="O46" i="3"/>
  <c r="O41" i="3"/>
  <c r="R41" i="3" s="1"/>
  <c r="O17" i="3"/>
  <c r="R17" i="3" s="1"/>
  <c r="O16" i="3"/>
  <c r="R16" i="3" s="1"/>
  <c r="O14" i="3"/>
  <c r="R14" i="3" s="1"/>
  <c r="N25" i="1"/>
  <c r="O45" i="3"/>
  <c r="R45" i="3" s="1"/>
  <c r="R48" i="3"/>
  <c r="O47" i="3"/>
  <c r="R47" i="3" s="1"/>
  <c r="R46" i="3"/>
  <c r="Q6" i="3"/>
  <c r="Q50" i="3"/>
  <c r="O67" i="3"/>
  <c r="R67" i="3" s="1"/>
  <c r="O68" i="3"/>
  <c r="R68" i="3" s="1"/>
  <c r="O66" i="3"/>
  <c r="R66" i="3" s="1"/>
  <c r="O65" i="3"/>
  <c r="R65" i="3" s="1"/>
  <c r="O76" i="3"/>
  <c r="R76" i="3" s="1"/>
  <c r="O75" i="3"/>
  <c r="R75" i="3" s="1"/>
  <c r="O74" i="3"/>
  <c r="R74" i="3" s="1"/>
  <c r="O73" i="3"/>
  <c r="R73" i="3" s="1"/>
  <c r="O72" i="3"/>
  <c r="R72" i="3" s="1"/>
  <c r="O71" i="3"/>
  <c r="R71" i="3" s="1"/>
  <c r="O70" i="3"/>
  <c r="R70" i="3" s="1"/>
  <c r="O69" i="3"/>
  <c r="R69" i="3" s="1"/>
  <c r="O44" i="3"/>
  <c r="R44" i="3" s="1"/>
  <c r="O43" i="3"/>
  <c r="R43" i="3" s="1"/>
  <c r="O42" i="3"/>
  <c r="R42" i="3" s="1"/>
  <c r="O64" i="3"/>
  <c r="R64" i="3" s="1"/>
  <c r="O63" i="3"/>
  <c r="R63" i="3" s="1"/>
  <c r="O40" i="3"/>
  <c r="R40" i="3" s="1"/>
  <c r="O39" i="3"/>
  <c r="R39" i="3" s="1"/>
  <c r="O38" i="3"/>
  <c r="R38" i="3" s="1"/>
  <c r="O37" i="3"/>
  <c r="R37" i="3" s="1"/>
  <c r="O15" i="3"/>
  <c r="R15" i="3" s="1"/>
  <c r="O36" i="3"/>
  <c r="R36" i="3" s="1"/>
  <c r="O35" i="3"/>
  <c r="R35" i="3" s="1"/>
  <c r="O34" i="3"/>
  <c r="R34" i="3" s="1"/>
  <c r="O33" i="3"/>
  <c r="R33" i="3" s="1"/>
  <c r="O32" i="3"/>
  <c r="R32" i="3" s="1"/>
  <c r="O31" i="3"/>
  <c r="R31" i="3" s="1"/>
  <c r="O30" i="3"/>
  <c r="R30" i="3" s="1"/>
  <c r="O29" i="3"/>
  <c r="R29" i="3" s="1"/>
  <c r="O28" i="3"/>
  <c r="R28" i="3" s="1"/>
  <c r="O62" i="3"/>
  <c r="R62" i="3" s="1"/>
  <c r="O27" i="3"/>
  <c r="R27" i="3" s="1"/>
  <c r="O26" i="3"/>
  <c r="R26" i="3" s="1"/>
  <c r="O57" i="3"/>
  <c r="R57" i="3" s="1"/>
  <c r="O61" i="3"/>
  <c r="R61" i="3" s="1"/>
  <c r="O60" i="3"/>
  <c r="R60" i="3" s="1"/>
  <c r="O59" i="3"/>
  <c r="R59" i="3" s="1"/>
  <c r="O58" i="3"/>
  <c r="R58" i="3" s="1"/>
  <c r="O25" i="3"/>
  <c r="R25" i="3" s="1"/>
  <c r="O24" i="3"/>
  <c r="R24" i="3" s="1"/>
  <c r="O56" i="3"/>
  <c r="R56" i="3" s="1"/>
  <c r="O23" i="3"/>
  <c r="R23" i="3" s="1"/>
  <c r="O22" i="3"/>
  <c r="R22" i="3" s="1"/>
  <c r="O7" i="3"/>
  <c r="R7" i="3" s="1"/>
  <c r="O9" i="3"/>
  <c r="R9" i="3" s="1"/>
  <c r="O21" i="3"/>
  <c r="R21" i="3" s="1"/>
  <c r="O55" i="3"/>
  <c r="R55" i="3" s="1"/>
  <c r="O54" i="3"/>
  <c r="R54" i="3" s="1"/>
  <c r="O8" i="3"/>
  <c r="R8" i="3" s="1"/>
  <c r="O53" i="3"/>
  <c r="R53" i="3" s="1"/>
  <c r="O20" i="3"/>
  <c r="R20" i="3" s="1"/>
  <c r="O52" i="3"/>
  <c r="R52" i="3" s="1"/>
  <c r="O51" i="3"/>
  <c r="R51" i="3" s="1"/>
  <c r="O19" i="3"/>
  <c r="R19" i="3" s="1"/>
  <c r="O6" i="3"/>
  <c r="R6" i="3" s="1"/>
  <c r="O18" i="3"/>
  <c r="R18" i="3" s="1"/>
  <c r="O10" i="3"/>
  <c r="R10" i="3" s="1"/>
  <c r="O50" i="3"/>
  <c r="O13" i="3"/>
  <c r="R13" i="3" s="1"/>
  <c r="O49" i="3"/>
  <c r="R49" i="3" s="1"/>
  <c r="O12" i="3"/>
  <c r="R12" i="3" s="1"/>
  <c r="O11" i="3"/>
  <c r="R11" i="3" s="1"/>
  <c r="N41" i="1"/>
  <c r="Q41" i="1" s="1"/>
  <c r="N42" i="1"/>
  <c r="Q42" i="1" s="1"/>
  <c r="N43" i="1"/>
  <c r="Q43" i="1" s="1"/>
  <c r="N36" i="1"/>
  <c r="Q36" i="1" s="1"/>
  <c r="N34" i="1"/>
  <c r="Q34" i="1" s="1"/>
  <c r="N31" i="1"/>
  <c r="Q31" i="1" s="1"/>
  <c r="N38" i="1"/>
  <c r="Q38" i="1" s="1"/>
  <c r="N24" i="1"/>
  <c r="Q24" i="1" s="1"/>
  <c r="N23" i="1"/>
  <c r="Q23" i="1" s="1"/>
  <c r="N22" i="1"/>
  <c r="Q22" i="1" s="1"/>
  <c r="N21" i="1"/>
  <c r="Q21" i="1" s="1"/>
  <c r="N20" i="1"/>
  <c r="Q20" i="1" s="1"/>
  <c r="N30" i="1"/>
  <c r="Q30" i="1" s="1"/>
  <c r="N19" i="1"/>
  <c r="Q19" i="1" s="1"/>
  <c r="N40" i="1"/>
  <c r="Q40" i="1" s="1"/>
  <c r="N29" i="1"/>
  <c r="Q29" i="1" s="1"/>
  <c r="N18" i="1"/>
  <c r="Q18" i="1" s="1"/>
  <c r="P6" i="1"/>
  <c r="N28" i="1"/>
  <c r="Q28" i="1" s="1"/>
  <c r="N17" i="1"/>
  <c r="Q17" i="1" s="1"/>
  <c r="Q13" i="1"/>
  <c r="Q14" i="1"/>
  <c r="Q15" i="1"/>
  <c r="Q25" i="1"/>
  <c r="Q26" i="1"/>
  <c r="Q27" i="1"/>
  <c r="Q32" i="1"/>
  <c r="Q33" i="1"/>
  <c r="Q35" i="1"/>
  <c r="Q37" i="1"/>
  <c r="Q39" i="1"/>
  <c r="N16" i="1"/>
  <c r="Q16" i="1" s="1"/>
  <c r="N11" i="1"/>
  <c r="Q11" i="1" s="1"/>
  <c r="N10" i="1"/>
  <c r="Q10" i="1" s="1"/>
  <c r="N12" i="1"/>
  <c r="Q12" i="1" s="1"/>
  <c r="Q9" i="1"/>
  <c r="N8" i="1"/>
  <c r="Q8" i="1" s="1"/>
  <c r="N7" i="1"/>
  <c r="Q7" i="1" s="1"/>
  <c r="N6" i="1"/>
  <c r="R50" i="3" l="1"/>
  <c r="R79" i="3" s="1"/>
  <c r="R84" i="3" s="1"/>
  <c r="R85" i="3" s="1"/>
  <c r="Q6" i="1"/>
  <c r="Q47" i="1" l="1"/>
</calcChain>
</file>

<file path=xl/sharedStrings.xml><?xml version="1.0" encoding="utf-8"?>
<sst xmlns="http://schemas.openxmlformats.org/spreadsheetml/2006/main" count="989" uniqueCount="247">
  <si>
    <t>SL</t>
  </si>
  <si>
    <t>OPN. TM</t>
  </si>
  <si>
    <t>CLO. TM</t>
  </si>
  <si>
    <t>EXT. TM</t>
  </si>
  <si>
    <t>TOTAL</t>
  </si>
  <si>
    <t>DA</t>
  </si>
  <si>
    <t>TOLL</t>
  </si>
  <si>
    <t>GRAND
 TOTAL</t>
  </si>
  <si>
    <t>BASIC RATE</t>
  </si>
  <si>
    <t>EXHR RATE</t>
  </si>
  <si>
    <t>12:00AM</t>
  </si>
  <si>
    <t>12:00PM</t>
  </si>
  <si>
    <t>TRIP DATE</t>
  </si>
  <si>
    <t>VEHICLE TYPE</t>
  </si>
  <si>
    <t>VEHICLE NO.</t>
  </si>
  <si>
    <t>TOTAL USAGE</t>
  </si>
  <si>
    <t>TOTAL KMS</t>
  </si>
  <si>
    <t>BASIC SLAB</t>
  </si>
  <si>
    <t>Innova</t>
  </si>
  <si>
    <t>TN21BZ0397</t>
  </si>
  <si>
    <t>TN02AV1802</t>
  </si>
  <si>
    <t>TN06M9072</t>
  </si>
  <si>
    <t>TN05AE0370</t>
  </si>
  <si>
    <t>TN09AY7929</t>
  </si>
  <si>
    <t>TN22DC3764</t>
  </si>
  <si>
    <t>Sedan</t>
  </si>
  <si>
    <t>TN25BH4793</t>
  </si>
  <si>
    <t>TN16U6107</t>
  </si>
  <si>
    <t>TN01BJ1132</t>
  </si>
  <si>
    <t>TN11MB9244</t>
  </si>
  <si>
    <t>15hrs</t>
  </si>
  <si>
    <t>9:30AM</t>
  </si>
  <si>
    <t>10hrs 100kms</t>
  </si>
  <si>
    <t>5hrs</t>
  </si>
  <si>
    <t>Rs.380/hr</t>
  </si>
  <si>
    <t>11:30PM</t>
  </si>
  <si>
    <t>Crysta</t>
  </si>
  <si>
    <t>18 Seater</t>
  </si>
  <si>
    <t>9:00AM</t>
  </si>
  <si>
    <t>1:00AM</t>
  </si>
  <si>
    <t>16hrs</t>
  </si>
  <si>
    <t>6hrs</t>
  </si>
  <si>
    <t>10:30AM</t>
  </si>
  <si>
    <t>12:30PM</t>
  </si>
  <si>
    <t>5hrs 50kms</t>
  </si>
  <si>
    <t>1:30AM</t>
  </si>
  <si>
    <t>12:30AM</t>
  </si>
  <si>
    <t>-</t>
  </si>
  <si>
    <t>3:00PM</t>
  </si>
  <si>
    <t>10hrs</t>
  </si>
  <si>
    <t>9:00PM</t>
  </si>
  <si>
    <t>10:45AM</t>
  </si>
  <si>
    <t>2:00PM</t>
  </si>
  <si>
    <t>8:00AM</t>
  </si>
  <si>
    <t>10:00PM</t>
  </si>
  <si>
    <t>7:30AM</t>
  </si>
  <si>
    <t>20hrs</t>
  </si>
  <si>
    <t>8:45PM</t>
  </si>
  <si>
    <t>11:00PM</t>
  </si>
  <si>
    <t>8:30AM</t>
  </si>
  <si>
    <t>4:30AM</t>
  </si>
  <si>
    <t>7:00AM</t>
  </si>
  <si>
    <t>2:00AM</t>
  </si>
  <si>
    <t>TN06J4010</t>
  </si>
  <si>
    <t>6:30AM</t>
  </si>
  <si>
    <t>21hrs</t>
  </si>
  <si>
    <t>TN22DB5953</t>
  </si>
  <si>
    <t>TN11R9895</t>
  </si>
  <si>
    <t>TN09BW2104</t>
  </si>
  <si>
    <t>TN22DY9444</t>
  </si>
  <si>
    <t>TN13F4183</t>
  </si>
  <si>
    <t>8:00PM</t>
  </si>
  <si>
    <t>TN09BK4433</t>
  </si>
  <si>
    <t>5:30PM</t>
  </si>
  <si>
    <t>1:15AM</t>
  </si>
  <si>
    <t>3:30AM</t>
  </si>
  <si>
    <t>1hr</t>
  </si>
  <si>
    <t>Rs.300/hr</t>
  </si>
  <si>
    <t>TN06Y1161</t>
  </si>
  <si>
    <t>10:00AM</t>
  </si>
  <si>
    <t>TN22DC3445</t>
  </si>
  <si>
    <t>TN06C7705</t>
  </si>
  <si>
    <t>1:45AM</t>
  </si>
  <si>
    <t>17hrs</t>
  </si>
  <si>
    <t>7hrs</t>
  </si>
  <si>
    <t>TN09BV8470</t>
  </si>
  <si>
    <t>TN09BH9901</t>
  </si>
  <si>
    <t>TN05BA1359</t>
  </si>
  <si>
    <t>TN11AJ2194</t>
  </si>
  <si>
    <t>2:30PM</t>
  </si>
  <si>
    <t>01:00AM</t>
  </si>
  <si>
    <t>11hrs</t>
  </si>
  <si>
    <t>5:00AM</t>
  </si>
  <si>
    <t>TN20CY1392</t>
  </si>
  <si>
    <t>TN10AR9866</t>
  </si>
  <si>
    <t>GUEST NAME</t>
  </si>
  <si>
    <t>Mr.Kasinathan</t>
  </si>
  <si>
    <t>Mr Vasudevan</t>
  </si>
  <si>
    <t>Mr Gunasekar</t>
  </si>
  <si>
    <t>Mr Murugesan</t>
  </si>
  <si>
    <t>Auditor Senthil</t>
  </si>
  <si>
    <t>Mr Binu Kunjachan +3</t>
  </si>
  <si>
    <t>Mr Nimlesh Dilshan</t>
  </si>
  <si>
    <t>PY05Y7700</t>
  </si>
  <si>
    <t>1day</t>
  </si>
  <si>
    <t>Rs.20/km</t>
  </si>
  <si>
    <t>Mr Krishnan Unni +3</t>
  </si>
  <si>
    <t>TN01AS7031</t>
  </si>
  <si>
    <t>Rs.18/km</t>
  </si>
  <si>
    <t>Ms Radha Guptan</t>
  </si>
  <si>
    <t>6:00AM</t>
  </si>
  <si>
    <t>TN22DM2667</t>
  </si>
  <si>
    <t>Rs.14/km</t>
  </si>
  <si>
    <t>Mr Akash</t>
  </si>
  <si>
    <t>Mr Denny Kokken</t>
  </si>
  <si>
    <t>EXT. KM</t>
  </si>
  <si>
    <t>EXT KM RATE</t>
  </si>
  <si>
    <t>2days</t>
  </si>
  <si>
    <t>TN07BP6842</t>
  </si>
  <si>
    <t>TRIP FR. DATE</t>
  </si>
  <si>
    <t>TRIP TO DATE</t>
  </si>
  <si>
    <t>10:20PM</t>
  </si>
  <si>
    <t>Mr Kaliappan</t>
  </si>
  <si>
    <t>Koyambedu pickup</t>
  </si>
  <si>
    <t>25 Seater</t>
  </si>
  <si>
    <t>TN10AM9640</t>
  </si>
  <si>
    <t>4:30PM</t>
  </si>
  <si>
    <t>Hyatt Pickup</t>
  </si>
  <si>
    <t>Ms Sruthi</t>
  </si>
  <si>
    <t>11:00AM</t>
  </si>
  <si>
    <t>11:30AM</t>
  </si>
  <si>
    <t>TN69AB8564</t>
  </si>
  <si>
    <t>TN09CE9244</t>
  </si>
  <si>
    <t>7:00PM</t>
  </si>
  <si>
    <t>Mr Arun Raveendran</t>
  </si>
  <si>
    <t>TN06M6725</t>
  </si>
  <si>
    <t>TN32Q5567</t>
  </si>
  <si>
    <t>TN14U6944</t>
  </si>
  <si>
    <t>TN18AC2418</t>
  </si>
  <si>
    <t>Mr Ashok</t>
  </si>
  <si>
    <t>4:00PM</t>
  </si>
  <si>
    <t>TN02AT4062</t>
  </si>
  <si>
    <t>Rs.19/km</t>
  </si>
  <si>
    <t>Mr.Police Rajendran</t>
  </si>
  <si>
    <t>TN09CT9059</t>
  </si>
  <si>
    <t>Mr Rahul Raj</t>
  </si>
  <si>
    <t>10:30PM</t>
  </si>
  <si>
    <t>TN10AW5808</t>
  </si>
  <si>
    <t>Urapakkam</t>
  </si>
  <si>
    <t>6:30PM</t>
  </si>
  <si>
    <t>TN25AS4295</t>
  </si>
  <si>
    <t>Mr Madhiyalagan</t>
  </si>
  <si>
    <t>1:30PM</t>
  </si>
  <si>
    <t>5:00PM</t>
  </si>
  <si>
    <t>TN03AF5460</t>
  </si>
  <si>
    <t>TN01AR9520</t>
  </si>
  <si>
    <t>Mr Mariappan Arunachala</t>
  </si>
  <si>
    <t>TN12 7842</t>
  </si>
  <si>
    <t>6:00PM</t>
  </si>
  <si>
    <t>TN22BJ4704</t>
  </si>
  <si>
    <t>TN02AZ8635</t>
  </si>
  <si>
    <t>Ms Sanika Walavalkar</t>
  </si>
  <si>
    <t>TN01BJ1786</t>
  </si>
  <si>
    <t>Photographer</t>
  </si>
  <si>
    <t>MH04JU6377</t>
  </si>
  <si>
    <t>Ideal Beach Resort</t>
  </si>
  <si>
    <t>TN65BW2441</t>
  </si>
  <si>
    <t>TN05BV3108</t>
  </si>
  <si>
    <t>TN65AJ1280</t>
  </si>
  <si>
    <t>TN07BR9864</t>
  </si>
  <si>
    <t>3:30PM</t>
  </si>
  <si>
    <t>TN06Q1742</t>
  </si>
  <si>
    <t>TN13 7227</t>
  </si>
  <si>
    <t>11:40PM</t>
  </si>
  <si>
    <t>TN22CU2221</t>
  </si>
  <si>
    <t>7:30PM</t>
  </si>
  <si>
    <t>TN11AM1599</t>
  </si>
  <si>
    <t>Preetham</t>
  </si>
  <si>
    <t>TN07CR4398</t>
  </si>
  <si>
    <t>TN22AX2473</t>
  </si>
  <si>
    <t>TN02AJ6014</t>
  </si>
  <si>
    <t>6:45PM</t>
  </si>
  <si>
    <t>TN45BP4414</t>
  </si>
  <si>
    <t>TN16E5626</t>
  </si>
  <si>
    <t>1:00PM</t>
  </si>
  <si>
    <t>Airport Pickup</t>
  </si>
  <si>
    <t>TN15B0275</t>
  </si>
  <si>
    <t>PY01DA4586</t>
  </si>
  <si>
    <t>TN13B5855</t>
  </si>
  <si>
    <t>Valasaravakkam pickup</t>
  </si>
  <si>
    <t>TN65BA1933</t>
  </si>
  <si>
    <t>Parry's Pickup</t>
  </si>
  <si>
    <t>TN72BW3606</t>
  </si>
  <si>
    <t>TN06Q4415</t>
  </si>
  <si>
    <t>Rs.28/km</t>
  </si>
  <si>
    <t>Kaldan Samudra</t>
  </si>
  <si>
    <t>TN11AL6449</t>
  </si>
  <si>
    <t>TN25BJ5600</t>
  </si>
  <si>
    <t>TN11AJ8789</t>
  </si>
  <si>
    <t>TN09DC4063</t>
  </si>
  <si>
    <t>TN30AS1685</t>
  </si>
  <si>
    <t>TN20CE9511</t>
  </si>
  <si>
    <t>TN21BK9412</t>
  </si>
  <si>
    <t>TN59BJ1353</t>
  </si>
  <si>
    <t>TN05AR0904</t>
  </si>
  <si>
    <t>Rs.35/km</t>
  </si>
  <si>
    <t>Chengalpattu</t>
  </si>
  <si>
    <t>TN31CW4681</t>
  </si>
  <si>
    <t>TN66B6288</t>
  </si>
  <si>
    <t>TN20DY3422</t>
  </si>
  <si>
    <t>TN09CT2237</t>
  </si>
  <si>
    <t>Mr Kaliya Perumal</t>
  </si>
  <si>
    <t>Mr Murugesan, Senthil</t>
  </si>
  <si>
    <t>Mr Ramachandran Gurukal</t>
  </si>
  <si>
    <t>Mr Ragunathan</t>
  </si>
  <si>
    <t>TN10AV7861</t>
  </si>
  <si>
    <t>Mr Neppolian</t>
  </si>
  <si>
    <t>TN85K3760</t>
  </si>
  <si>
    <t>Airport Drop</t>
  </si>
  <si>
    <t>TN18AQ4853</t>
  </si>
  <si>
    <t>Selvaraj Sir Brother</t>
  </si>
  <si>
    <t>TN14J3736</t>
  </si>
  <si>
    <t>Rajasthan Guest</t>
  </si>
  <si>
    <t>TN09BW7681</t>
  </si>
  <si>
    <t>TN55AP8508</t>
  </si>
  <si>
    <t>11:45PM</t>
  </si>
  <si>
    <t>Rupees One Lakh Eighty Eighty Nine Thousand Seven Hundred Seventy Seven Only</t>
  </si>
  <si>
    <t>TNOGST</t>
  </si>
  <si>
    <t>Redhills</t>
  </si>
  <si>
    <t>Office</t>
  </si>
  <si>
    <t>Receipt for Local Usage</t>
  </si>
  <si>
    <t>Receipt for Outstation Usage</t>
  </si>
  <si>
    <t>INVOICE NO : 8667</t>
  </si>
  <si>
    <t>INVOICE NO : 8668</t>
  </si>
  <si>
    <t>D G Tony</t>
  </si>
  <si>
    <t>PDG Deepak</t>
  </si>
  <si>
    <t>Central Pickup</t>
  </si>
  <si>
    <t>Total</t>
  </si>
  <si>
    <t>Less Advance</t>
  </si>
  <si>
    <t>Balance</t>
  </si>
  <si>
    <t>Local</t>
  </si>
  <si>
    <t>Outstation</t>
  </si>
  <si>
    <t>Sri Venkateswara Travels
R.Balamurugan
GSTIN: 33BESPV7542D1Z3</t>
  </si>
  <si>
    <t>TN02AT8689</t>
  </si>
  <si>
    <t>3:00AM</t>
  </si>
  <si>
    <t>Rupees Five Lakhs Fourteen Thousand Nine Hundred Ninety Two Only</t>
  </si>
  <si>
    <t xml:space="preserve">M/S Selvaraj Group Of Companies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</si>
</sst>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5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1" fontId="3" fillId="0" borderId="8" xfId="0" applyNumberFormat="1" applyFont="1" applyBorder="1" applyAlignment="1">
      <alignment horizontal="left"/>
    </xf>
    <xf numFmtId="0" fontId="3" fillId="0" borderId="4" xfId="1" applyFont="1" applyBorder="1" applyAlignment="1">
      <alignment horizontal="center" vertical="top"/>
    </xf>
    <xf numFmtId="0" fontId="5" fillId="0" borderId="5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164" fontId="2" fillId="0" borderId="5" xfId="0" applyNumberFormat="1" applyFont="1" applyBorder="1" applyAlignment="1">
      <alignment horizontal="left"/>
    </xf>
    <xf numFmtId="164" fontId="3" fillId="0" borderId="7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5" xfId="2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/>
    </xf>
    <xf numFmtId="1" fontId="2" fillId="0" borderId="5" xfId="2" applyNumberFormat="1" applyFont="1" applyBorder="1" applyAlignment="1">
      <alignment horizontal="left" vertical="top" wrapText="1"/>
    </xf>
    <xf numFmtId="1" fontId="3" fillId="0" borderId="6" xfId="2" applyNumberFormat="1" applyFont="1" applyBorder="1" applyAlignment="1">
      <alignment horizontal="left" vertical="top" wrapText="1"/>
    </xf>
    <xf numFmtId="1" fontId="3" fillId="0" borderId="5" xfId="0" applyNumberFormat="1" applyFont="1" applyBorder="1" applyAlignment="1">
      <alignment horizontal="left"/>
    </xf>
    <xf numFmtId="0" fontId="3" fillId="0" borderId="5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/>
    </xf>
    <xf numFmtId="16" fontId="5" fillId="0" borderId="5" xfId="1" applyNumberFormat="1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 wrapText="1"/>
    </xf>
    <xf numFmtId="0" fontId="2" fillId="0" borderId="9" xfId="1" applyFont="1" applyBorder="1" applyAlignment="1">
      <alignment horizontal="left" vertical="center"/>
    </xf>
    <xf numFmtId="0" fontId="2" fillId="0" borderId="5" xfId="1" applyFont="1" applyBorder="1" applyAlignment="1">
      <alignment horizontal="left" vertical="center"/>
    </xf>
    <xf numFmtId="0" fontId="3" fillId="0" borderId="5" xfId="0" applyFont="1" applyBorder="1" applyAlignment="1">
      <alignment horizontal="left"/>
    </xf>
    <xf numFmtId="1" fontId="3" fillId="0" borderId="6" xfId="0" applyNumberFormat="1" applyFont="1" applyBorder="1" applyAlignment="1">
      <alignment horizontal="left" vertical="center"/>
    </xf>
    <xf numFmtId="0" fontId="2" fillId="0" borderId="0" xfId="2" applyFont="1" applyAlignment="1">
      <alignment horizontal="left" vertical="top" wrapText="1"/>
    </xf>
    <xf numFmtId="0" fontId="3" fillId="2" borderId="5" xfId="1" applyFont="1" applyFill="1" applyBorder="1" applyAlignment="1">
      <alignment horizontal="left" vertical="center"/>
    </xf>
    <xf numFmtId="16" fontId="5" fillId="2" borderId="5" xfId="1" applyNumberFormat="1" applyFont="1" applyFill="1" applyBorder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5" xfId="2" applyFont="1" applyFill="1" applyBorder="1" applyAlignment="1">
      <alignment horizontal="left" vertical="top"/>
    </xf>
    <xf numFmtId="18" fontId="2" fillId="2" borderId="5" xfId="2" applyNumberFormat="1" applyFont="1" applyFill="1" applyBorder="1" applyAlignment="1">
      <alignment horizontal="left" vertical="top" wrapText="1"/>
    </xf>
    <xf numFmtId="18" fontId="2" fillId="2" borderId="5" xfId="2" applyNumberFormat="1" applyFont="1" applyFill="1" applyBorder="1" applyAlignment="1">
      <alignment horizontal="left" vertical="top"/>
    </xf>
    <xf numFmtId="0" fontId="2" fillId="2" borderId="5" xfId="2" applyFont="1" applyFill="1" applyBorder="1" applyAlignment="1">
      <alignment horizontal="left" vertical="top" wrapText="1"/>
    </xf>
    <xf numFmtId="0" fontId="3" fillId="2" borderId="5" xfId="2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/>
    </xf>
    <xf numFmtId="0" fontId="2" fillId="2" borderId="5" xfId="2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3" fillId="0" borderId="1" xfId="1" applyFont="1" applyBorder="1" applyAlignment="1">
      <alignment horizontal="center" vertical="top"/>
    </xf>
    <xf numFmtId="0" fontId="3" fillId="0" borderId="2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 wrapText="1"/>
    </xf>
    <xf numFmtId="0" fontId="3" fillId="0" borderId="6" xfId="1" applyFont="1" applyBorder="1" applyAlignment="1">
      <alignment horizontal="center" vertical="top"/>
    </xf>
    <xf numFmtId="0" fontId="3" fillId="0" borderId="4" xfId="1" applyFont="1" applyBorder="1" applyAlignment="1">
      <alignment horizontal="center" vertical="top"/>
    </xf>
    <xf numFmtId="0" fontId="3" fillId="0" borderId="10" xfId="1" applyFont="1" applyBorder="1" applyAlignment="1">
      <alignment horizontal="center" vertical="top" wrapText="1"/>
    </xf>
    <xf numFmtId="0" fontId="3" fillId="0" borderId="11" xfId="1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55"/>
  <sheetViews>
    <sheetView tabSelected="1" zoomScaleNormal="100" workbookViewId="0">
      <selection activeCell="G9" sqref="G9"/>
    </sheetView>
  </sheetViews>
  <sheetFormatPr defaultColWidth="9.1796875" defaultRowHeight="13" customHeight="1" x14ac:dyDescent="0.25"/>
  <cols>
    <col min="1" max="1" width="3.26953125" style="1" customWidth="1"/>
    <col min="2" max="2" width="3" style="1" customWidth="1"/>
    <col min="3" max="3" width="7.81640625" style="1" customWidth="1"/>
    <col min="4" max="4" width="9.81640625" style="1" customWidth="1"/>
    <col min="5" max="5" width="10" style="1" customWidth="1"/>
    <col min="6" max="6" width="10.26953125" style="1" customWidth="1"/>
    <col min="7" max="7" width="9.54296875" style="1" customWidth="1"/>
    <col min="8" max="8" width="10.08984375" style="1" customWidth="1"/>
    <col min="9" max="10" width="9.453125" style="1" customWidth="1"/>
    <col min="11" max="11" width="8.54296875" style="1" customWidth="1"/>
    <col min="12" max="12" width="10" style="1" customWidth="1"/>
    <col min="13" max="13" width="8.1796875" style="1" bestFit="1" customWidth="1"/>
    <col min="14" max="14" width="9.81640625" style="1" customWidth="1"/>
    <col min="15" max="15" width="6.7265625" style="1" customWidth="1"/>
    <col min="16" max="16" width="6.26953125" style="1" customWidth="1"/>
    <col min="17" max="17" width="7.7265625" style="1" customWidth="1"/>
    <col min="18" max="16384" width="9.1796875" style="1"/>
  </cols>
  <sheetData>
    <row r="1" spans="2:17" ht="13" customHeight="1" thickBot="1" x14ac:dyDescent="0.3"/>
    <row r="2" spans="2:17" ht="13" customHeight="1" x14ac:dyDescent="0.25">
      <c r="B2" s="44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6"/>
    </row>
    <row r="3" spans="2:17" ht="34" customHeight="1" x14ac:dyDescent="0.25">
      <c r="B3" s="7"/>
      <c r="C3" s="51" t="s">
        <v>242</v>
      </c>
      <c r="D3" s="52"/>
      <c r="E3" s="52"/>
      <c r="F3" s="47" t="s">
        <v>232</v>
      </c>
      <c r="G3" s="47"/>
      <c r="H3" s="47"/>
      <c r="I3" s="47"/>
      <c r="J3" s="48" t="s">
        <v>246</v>
      </c>
      <c r="K3" s="47"/>
      <c r="L3" s="47"/>
      <c r="M3" s="47"/>
      <c r="N3" s="47"/>
      <c r="O3" s="47"/>
      <c r="P3" s="47"/>
      <c r="Q3" s="49"/>
    </row>
    <row r="4" spans="2:17" ht="13" customHeight="1" x14ac:dyDescent="0.25">
      <c r="B4" s="50" t="s">
        <v>230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9"/>
    </row>
    <row r="5" spans="2:17" ht="18" customHeight="1" x14ac:dyDescent="0.25">
      <c r="B5" s="20" t="s">
        <v>0</v>
      </c>
      <c r="C5" s="21" t="s">
        <v>12</v>
      </c>
      <c r="D5" s="21" t="s">
        <v>13</v>
      </c>
      <c r="E5" s="21" t="s">
        <v>14</v>
      </c>
      <c r="F5" s="22" t="s">
        <v>15</v>
      </c>
      <c r="G5" s="22" t="s">
        <v>16</v>
      </c>
      <c r="H5" s="23" t="s">
        <v>1</v>
      </c>
      <c r="I5" s="22" t="s">
        <v>2</v>
      </c>
      <c r="J5" s="23" t="s">
        <v>3</v>
      </c>
      <c r="K5" s="23" t="s">
        <v>9</v>
      </c>
      <c r="L5" s="23" t="s">
        <v>17</v>
      </c>
      <c r="M5" s="23" t="s">
        <v>8</v>
      </c>
      <c r="N5" s="23" t="s">
        <v>4</v>
      </c>
      <c r="O5" s="23" t="s">
        <v>5</v>
      </c>
      <c r="P5" s="22" t="s">
        <v>6</v>
      </c>
      <c r="Q5" s="23" t="s">
        <v>7</v>
      </c>
    </row>
    <row r="6" spans="2:17" ht="14" customHeight="1" x14ac:dyDescent="0.25">
      <c r="B6" s="20">
        <v>1</v>
      </c>
      <c r="C6" s="25">
        <v>45310</v>
      </c>
      <c r="D6" s="24" t="s">
        <v>18</v>
      </c>
      <c r="E6" s="24" t="s">
        <v>19</v>
      </c>
      <c r="F6" s="26" t="s">
        <v>30</v>
      </c>
      <c r="G6" s="26">
        <v>85</v>
      </c>
      <c r="H6" s="27" t="s">
        <v>31</v>
      </c>
      <c r="I6" s="27" t="s">
        <v>10</v>
      </c>
      <c r="J6" s="27" t="s">
        <v>33</v>
      </c>
      <c r="K6" s="27" t="s">
        <v>34</v>
      </c>
      <c r="L6" s="27" t="s">
        <v>32</v>
      </c>
      <c r="M6" s="27">
        <v>3800</v>
      </c>
      <c r="N6" s="27">
        <f>3800+(5*380)</f>
        <v>5700</v>
      </c>
      <c r="O6" s="27">
        <v>0</v>
      </c>
      <c r="P6" s="26">
        <f>40+80</f>
        <v>120</v>
      </c>
      <c r="Q6" s="23">
        <f>SUM(N6:P6)</f>
        <v>5820</v>
      </c>
    </row>
    <row r="7" spans="2:17" ht="14" customHeight="1" x14ac:dyDescent="0.25">
      <c r="B7" s="20">
        <v>2</v>
      </c>
      <c r="C7" s="25">
        <v>45310</v>
      </c>
      <c r="D7" s="24" t="s">
        <v>18</v>
      </c>
      <c r="E7" s="24" t="s">
        <v>20</v>
      </c>
      <c r="F7" s="26" t="s">
        <v>30</v>
      </c>
      <c r="G7" s="26">
        <v>67</v>
      </c>
      <c r="H7" s="27" t="s">
        <v>31</v>
      </c>
      <c r="I7" s="27" t="s">
        <v>35</v>
      </c>
      <c r="J7" s="27" t="s">
        <v>33</v>
      </c>
      <c r="K7" s="27" t="s">
        <v>34</v>
      </c>
      <c r="L7" s="27" t="s">
        <v>32</v>
      </c>
      <c r="M7" s="27">
        <v>3800</v>
      </c>
      <c r="N7" s="27">
        <f>3800+(5*380)</f>
        <v>5700</v>
      </c>
      <c r="O7" s="27">
        <v>0</v>
      </c>
      <c r="P7" s="26">
        <v>160</v>
      </c>
      <c r="Q7" s="23">
        <f t="shared" ref="Q7:Q42" si="0">SUM(N7:P7)</f>
        <v>5860</v>
      </c>
    </row>
    <row r="8" spans="2:17" ht="14" customHeight="1" x14ac:dyDescent="0.25">
      <c r="B8" s="20">
        <v>3</v>
      </c>
      <c r="C8" s="25">
        <v>45310</v>
      </c>
      <c r="D8" s="24" t="s">
        <v>18</v>
      </c>
      <c r="E8" s="24" t="s">
        <v>21</v>
      </c>
      <c r="F8" s="26" t="s">
        <v>40</v>
      </c>
      <c r="G8" s="26">
        <v>58</v>
      </c>
      <c r="H8" s="27" t="s">
        <v>38</v>
      </c>
      <c r="I8" s="26" t="s">
        <v>39</v>
      </c>
      <c r="J8" s="27" t="s">
        <v>41</v>
      </c>
      <c r="K8" s="27" t="s">
        <v>34</v>
      </c>
      <c r="L8" s="27" t="s">
        <v>32</v>
      </c>
      <c r="M8" s="27">
        <v>3800</v>
      </c>
      <c r="N8" s="27">
        <f>3800+(6*380)</f>
        <v>6080</v>
      </c>
      <c r="O8" s="27">
        <v>0</v>
      </c>
      <c r="P8" s="26">
        <v>0</v>
      </c>
      <c r="Q8" s="23">
        <f t="shared" si="0"/>
        <v>6080</v>
      </c>
    </row>
    <row r="9" spans="2:17" ht="14" customHeight="1" x14ac:dyDescent="0.25">
      <c r="B9" s="20">
        <v>4</v>
      </c>
      <c r="C9" s="25">
        <v>45310</v>
      </c>
      <c r="D9" s="24" t="s">
        <v>18</v>
      </c>
      <c r="E9" s="24" t="s">
        <v>22</v>
      </c>
      <c r="F9" s="26" t="s">
        <v>33</v>
      </c>
      <c r="G9" s="26">
        <v>32</v>
      </c>
      <c r="H9" s="27" t="s">
        <v>42</v>
      </c>
      <c r="I9" s="26" t="s">
        <v>43</v>
      </c>
      <c r="J9" s="27" t="s">
        <v>47</v>
      </c>
      <c r="K9" s="27" t="s">
        <v>47</v>
      </c>
      <c r="L9" s="27" t="s">
        <v>44</v>
      </c>
      <c r="M9" s="27">
        <v>1900</v>
      </c>
      <c r="N9" s="27">
        <v>1900</v>
      </c>
      <c r="O9" s="27">
        <v>0</v>
      </c>
      <c r="P9" s="26">
        <v>0</v>
      </c>
      <c r="Q9" s="23">
        <f t="shared" si="0"/>
        <v>1900</v>
      </c>
    </row>
    <row r="10" spans="2:17" ht="14" customHeight="1" x14ac:dyDescent="0.25">
      <c r="B10" s="20">
        <v>5</v>
      </c>
      <c r="C10" s="25">
        <v>45310</v>
      </c>
      <c r="D10" s="24" t="s">
        <v>18</v>
      </c>
      <c r="E10" s="24" t="s">
        <v>23</v>
      </c>
      <c r="F10" s="26" t="s">
        <v>30</v>
      </c>
      <c r="G10" s="26">
        <v>67</v>
      </c>
      <c r="H10" s="27" t="s">
        <v>42</v>
      </c>
      <c r="I10" s="26" t="s">
        <v>46</v>
      </c>
      <c r="J10" s="27" t="s">
        <v>33</v>
      </c>
      <c r="K10" s="27" t="s">
        <v>34</v>
      </c>
      <c r="L10" s="27" t="s">
        <v>32</v>
      </c>
      <c r="M10" s="27">
        <v>3800</v>
      </c>
      <c r="N10" s="27">
        <f>3800+(5*380)</f>
        <v>5700</v>
      </c>
      <c r="O10" s="27">
        <v>0</v>
      </c>
      <c r="P10" s="26">
        <v>80</v>
      </c>
      <c r="Q10" s="23">
        <f t="shared" si="0"/>
        <v>5780</v>
      </c>
    </row>
    <row r="11" spans="2:17" ht="14" customHeight="1" x14ac:dyDescent="0.25">
      <c r="B11" s="20">
        <v>6</v>
      </c>
      <c r="C11" s="25">
        <v>45310</v>
      </c>
      <c r="D11" s="24" t="s">
        <v>18</v>
      </c>
      <c r="E11" s="24" t="s">
        <v>24</v>
      </c>
      <c r="F11" s="26" t="s">
        <v>49</v>
      </c>
      <c r="G11" s="26">
        <v>60</v>
      </c>
      <c r="H11" s="27" t="s">
        <v>48</v>
      </c>
      <c r="I11" s="26" t="s">
        <v>39</v>
      </c>
      <c r="J11" s="27" t="s">
        <v>47</v>
      </c>
      <c r="K11" s="27" t="s">
        <v>47</v>
      </c>
      <c r="L11" s="27" t="s">
        <v>32</v>
      </c>
      <c r="M11" s="27">
        <v>3800</v>
      </c>
      <c r="N11" s="27">
        <f>3800</f>
        <v>3800</v>
      </c>
      <c r="O11" s="27">
        <v>0</v>
      </c>
      <c r="P11" s="26">
        <v>0</v>
      </c>
      <c r="Q11" s="23">
        <f t="shared" si="0"/>
        <v>3800</v>
      </c>
    </row>
    <row r="12" spans="2:17" ht="14" customHeight="1" x14ac:dyDescent="0.25">
      <c r="B12" s="20">
        <v>7</v>
      </c>
      <c r="C12" s="25">
        <v>45310</v>
      </c>
      <c r="D12" s="24" t="s">
        <v>18</v>
      </c>
      <c r="E12" s="24" t="s">
        <v>22</v>
      </c>
      <c r="F12" s="26" t="s">
        <v>30</v>
      </c>
      <c r="G12" s="26">
        <v>57</v>
      </c>
      <c r="H12" s="27" t="s">
        <v>43</v>
      </c>
      <c r="I12" s="26" t="s">
        <v>45</v>
      </c>
      <c r="J12" s="27" t="s">
        <v>33</v>
      </c>
      <c r="K12" s="27" t="s">
        <v>34</v>
      </c>
      <c r="L12" s="27" t="s">
        <v>32</v>
      </c>
      <c r="M12" s="27">
        <v>3800</v>
      </c>
      <c r="N12" s="27">
        <f>3800+(5*380)</f>
        <v>5700</v>
      </c>
      <c r="O12" s="27">
        <v>0</v>
      </c>
      <c r="P12" s="26">
        <v>0</v>
      </c>
      <c r="Q12" s="23">
        <f t="shared" si="0"/>
        <v>5700</v>
      </c>
    </row>
    <row r="13" spans="2:17" ht="14" customHeight="1" x14ac:dyDescent="0.25">
      <c r="B13" s="20">
        <v>8</v>
      </c>
      <c r="C13" s="25">
        <v>45310</v>
      </c>
      <c r="D13" s="24" t="s">
        <v>25</v>
      </c>
      <c r="E13" s="24" t="s">
        <v>26</v>
      </c>
      <c r="F13" s="26" t="s">
        <v>33</v>
      </c>
      <c r="G13" s="26">
        <v>38</v>
      </c>
      <c r="H13" s="27" t="s">
        <v>51</v>
      </c>
      <c r="I13" s="26" t="s">
        <v>52</v>
      </c>
      <c r="J13" s="27" t="s">
        <v>47</v>
      </c>
      <c r="K13" s="27" t="s">
        <v>47</v>
      </c>
      <c r="L13" s="27" t="s">
        <v>44</v>
      </c>
      <c r="M13" s="27">
        <v>1500</v>
      </c>
      <c r="N13" s="27">
        <v>1500</v>
      </c>
      <c r="O13" s="27">
        <v>0</v>
      </c>
      <c r="P13" s="26">
        <v>80</v>
      </c>
      <c r="Q13" s="23">
        <f t="shared" si="0"/>
        <v>1580</v>
      </c>
    </row>
    <row r="14" spans="2:17" ht="14" customHeight="1" x14ac:dyDescent="0.25">
      <c r="B14" s="20">
        <v>9</v>
      </c>
      <c r="C14" s="25">
        <v>45310</v>
      </c>
      <c r="D14" s="24" t="s">
        <v>25</v>
      </c>
      <c r="E14" s="24" t="s">
        <v>27</v>
      </c>
      <c r="F14" s="26" t="s">
        <v>33</v>
      </c>
      <c r="G14" s="26">
        <v>35</v>
      </c>
      <c r="H14" s="27" t="s">
        <v>42</v>
      </c>
      <c r="I14" s="26" t="s">
        <v>11</v>
      </c>
      <c r="J14" s="27" t="s">
        <v>47</v>
      </c>
      <c r="K14" s="27" t="s">
        <v>47</v>
      </c>
      <c r="L14" s="27" t="s">
        <v>44</v>
      </c>
      <c r="M14" s="27">
        <v>1500</v>
      </c>
      <c r="N14" s="27">
        <v>1500</v>
      </c>
      <c r="O14" s="27">
        <v>0</v>
      </c>
      <c r="P14" s="26">
        <v>0</v>
      </c>
      <c r="Q14" s="23">
        <f t="shared" si="0"/>
        <v>1500</v>
      </c>
    </row>
    <row r="15" spans="2:17" ht="14" customHeight="1" x14ac:dyDescent="0.25">
      <c r="B15" s="20">
        <v>10</v>
      </c>
      <c r="C15" s="25">
        <v>45310</v>
      </c>
      <c r="D15" s="24" t="s">
        <v>25</v>
      </c>
      <c r="E15" s="24" t="s">
        <v>28</v>
      </c>
      <c r="F15" s="26" t="s">
        <v>49</v>
      </c>
      <c r="G15" s="26">
        <v>93</v>
      </c>
      <c r="H15" s="27" t="s">
        <v>43</v>
      </c>
      <c r="I15" s="26" t="s">
        <v>57</v>
      </c>
      <c r="J15" s="27" t="s">
        <v>47</v>
      </c>
      <c r="K15" s="27" t="s">
        <v>47</v>
      </c>
      <c r="L15" s="27" t="s">
        <v>32</v>
      </c>
      <c r="M15" s="27">
        <v>3000</v>
      </c>
      <c r="N15" s="27">
        <v>3000</v>
      </c>
      <c r="O15" s="27">
        <v>0</v>
      </c>
      <c r="P15" s="26">
        <v>0</v>
      </c>
      <c r="Q15" s="23">
        <f t="shared" si="0"/>
        <v>3000</v>
      </c>
    </row>
    <row r="16" spans="2:17" ht="13" customHeight="1" x14ac:dyDescent="0.25">
      <c r="B16" s="20">
        <v>11</v>
      </c>
      <c r="C16" s="25">
        <v>45310</v>
      </c>
      <c r="D16" s="24" t="s">
        <v>25</v>
      </c>
      <c r="E16" s="8" t="s">
        <v>29</v>
      </c>
      <c r="F16" s="9" t="s">
        <v>33</v>
      </c>
      <c r="G16" s="9">
        <v>38</v>
      </c>
      <c r="H16" s="15" t="s">
        <v>50</v>
      </c>
      <c r="I16" s="16" t="s">
        <v>35</v>
      </c>
      <c r="J16" s="14" t="s">
        <v>47</v>
      </c>
      <c r="K16" s="14" t="s">
        <v>47</v>
      </c>
      <c r="L16" s="14" t="s">
        <v>44</v>
      </c>
      <c r="M16" s="14">
        <v>1500</v>
      </c>
      <c r="N16" s="14">
        <f>1500</f>
        <v>1500</v>
      </c>
      <c r="O16" s="14">
        <v>0</v>
      </c>
      <c r="P16" s="9">
        <v>0</v>
      </c>
      <c r="Q16" s="23">
        <f t="shared" si="0"/>
        <v>1500</v>
      </c>
    </row>
    <row r="17" spans="2:17" ht="13" customHeight="1" x14ac:dyDescent="0.25">
      <c r="B17" s="20">
        <v>12</v>
      </c>
      <c r="C17" s="25">
        <v>45311</v>
      </c>
      <c r="D17" s="24" t="s">
        <v>18</v>
      </c>
      <c r="E17" s="24" t="s">
        <v>19</v>
      </c>
      <c r="F17" s="9" t="s">
        <v>30</v>
      </c>
      <c r="G17" s="9">
        <v>85</v>
      </c>
      <c r="H17" s="15" t="s">
        <v>53</v>
      </c>
      <c r="I17" s="16" t="s">
        <v>54</v>
      </c>
      <c r="J17" s="27" t="s">
        <v>33</v>
      </c>
      <c r="K17" s="27" t="s">
        <v>34</v>
      </c>
      <c r="L17" s="27" t="s">
        <v>32</v>
      </c>
      <c r="M17" s="27">
        <v>3800</v>
      </c>
      <c r="N17" s="27">
        <f>3800+(5*380)</f>
        <v>5700</v>
      </c>
      <c r="O17" s="27">
        <v>0</v>
      </c>
      <c r="P17" s="9">
        <v>40</v>
      </c>
      <c r="Q17" s="23">
        <f t="shared" si="0"/>
        <v>5740</v>
      </c>
    </row>
    <row r="18" spans="2:17" ht="13" customHeight="1" x14ac:dyDescent="0.25">
      <c r="B18" s="20">
        <v>13</v>
      </c>
      <c r="C18" s="25">
        <v>45311</v>
      </c>
      <c r="D18" s="24" t="s">
        <v>18</v>
      </c>
      <c r="E18" s="24" t="s">
        <v>20</v>
      </c>
      <c r="F18" s="9" t="s">
        <v>30</v>
      </c>
      <c r="G18" s="9">
        <v>65</v>
      </c>
      <c r="H18" s="15" t="s">
        <v>38</v>
      </c>
      <c r="I18" s="16" t="s">
        <v>58</v>
      </c>
      <c r="J18" s="27" t="s">
        <v>33</v>
      </c>
      <c r="K18" s="27" t="s">
        <v>34</v>
      </c>
      <c r="L18" s="27" t="s">
        <v>32</v>
      </c>
      <c r="M18" s="27">
        <v>3800</v>
      </c>
      <c r="N18" s="27">
        <f>3800+(5*380)</f>
        <v>5700</v>
      </c>
      <c r="O18" s="27">
        <v>0</v>
      </c>
      <c r="P18" s="9">
        <v>120</v>
      </c>
      <c r="Q18" s="23">
        <f t="shared" si="0"/>
        <v>5820</v>
      </c>
    </row>
    <row r="19" spans="2:17" ht="13" customHeight="1" x14ac:dyDescent="0.25">
      <c r="B19" s="20">
        <v>14</v>
      </c>
      <c r="C19" s="25">
        <v>45311</v>
      </c>
      <c r="D19" s="24" t="s">
        <v>18</v>
      </c>
      <c r="E19" s="24" t="s">
        <v>22</v>
      </c>
      <c r="F19" s="9" t="s">
        <v>56</v>
      </c>
      <c r="G19" s="9">
        <v>96</v>
      </c>
      <c r="H19" s="15" t="s">
        <v>61</v>
      </c>
      <c r="I19" s="16" t="s">
        <v>62</v>
      </c>
      <c r="J19" s="14" t="s">
        <v>49</v>
      </c>
      <c r="K19" s="14" t="s">
        <v>34</v>
      </c>
      <c r="L19" s="27" t="s">
        <v>32</v>
      </c>
      <c r="M19" s="27">
        <v>3800</v>
      </c>
      <c r="N19" s="27">
        <f>3800+(10*380)</f>
        <v>7600</v>
      </c>
      <c r="O19" s="14">
        <v>0</v>
      </c>
      <c r="P19" s="9">
        <v>40</v>
      </c>
      <c r="Q19" s="23">
        <f t="shared" si="0"/>
        <v>7640</v>
      </c>
    </row>
    <row r="20" spans="2:17" ht="13" customHeight="1" x14ac:dyDescent="0.25">
      <c r="B20" s="20">
        <v>15</v>
      </c>
      <c r="C20" s="25">
        <v>45311</v>
      </c>
      <c r="D20" s="24" t="s">
        <v>18</v>
      </c>
      <c r="E20" s="8" t="s">
        <v>23</v>
      </c>
      <c r="F20" s="9" t="s">
        <v>40</v>
      </c>
      <c r="G20" s="9">
        <v>65</v>
      </c>
      <c r="H20" s="15" t="s">
        <v>31</v>
      </c>
      <c r="I20" s="16" t="s">
        <v>45</v>
      </c>
      <c r="J20" s="14" t="s">
        <v>41</v>
      </c>
      <c r="K20" s="14" t="s">
        <v>34</v>
      </c>
      <c r="L20" s="27" t="s">
        <v>32</v>
      </c>
      <c r="M20" s="27">
        <v>3800</v>
      </c>
      <c r="N20" s="27">
        <f>3800+(6*380)</f>
        <v>6080</v>
      </c>
      <c r="O20" s="14">
        <v>0</v>
      </c>
      <c r="P20" s="9">
        <v>0</v>
      </c>
      <c r="Q20" s="23">
        <f t="shared" si="0"/>
        <v>6080</v>
      </c>
    </row>
    <row r="21" spans="2:17" ht="13" customHeight="1" x14ac:dyDescent="0.25">
      <c r="B21" s="20">
        <v>16</v>
      </c>
      <c r="C21" s="25">
        <v>45311</v>
      </c>
      <c r="D21" s="24" t="s">
        <v>18</v>
      </c>
      <c r="E21" s="8" t="s">
        <v>63</v>
      </c>
      <c r="F21" s="9" t="s">
        <v>56</v>
      </c>
      <c r="G21" s="9">
        <v>103</v>
      </c>
      <c r="H21" s="15" t="s">
        <v>64</v>
      </c>
      <c r="I21" s="16" t="s">
        <v>62</v>
      </c>
      <c r="J21" s="14" t="s">
        <v>49</v>
      </c>
      <c r="K21" s="14" t="s">
        <v>34</v>
      </c>
      <c r="L21" s="27" t="s">
        <v>32</v>
      </c>
      <c r="M21" s="27">
        <v>3800</v>
      </c>
      <c r="N21" s="27">
        <f>3800+(10*380)</f>
        <v>7600</v>
      </c>
      <c r="O21" s="14">
        <v>0</v>
      </c>
      <c r="P21" s="9">
        <v>0</v>
      </c>
      <c r="Q21" s="23">
        <f t="shared" si="0"/>
        <v>7600</v>
      </c>
    </row>
    <row r="22" spans="2:17" ht="13" customHeight="1" x14ac:dyDescent="0.25">
      <c r="B22" s="20">
        <v>17</v>
      </c>
      <c r="C22" s="25">
        <v>45311</v>
      </c>
      <c r="D22" s="24" t="s">
        <v>18</v>
      </c>
      <c r="E22" s="8" t="s">
        <v>66</v>
      </c>
      <c r="F22" s="9" t="s">
        <v>30</v>
      </c>
      <c r="G22" s="9">
        <v>78</v>
      </c>
      <c r="H22" s="15" t="s">
        <v>38</v>
      </c>
      <c r="I22" s="16" t="s">
        <v>58</v>
      </c>
      <c r="J22" s="14" t="s">
        <v>33</v>
      </c>
      <c r="K22" s="14" t="s">
        <v>34</v>
      </c>
      <c r="L22" s="27" t="s">
        <v>32</v>
      </c>
      <c r="M22" s="27">
        <v>3800</v>
      </c>
      <c r="N22" s="27">
        <f>3800+(5*380)</f>
        <v>5700</v>
      </c>
      <c r="O22" s="14">
        <v>0</v>
      </c>
      <c r="P22" s="9">
        <v>0</v>
      </c>
      <c r="Q22" s="23">
        <f t="shared" si="0"/>
        <v>5700</v>
      </c>
    </row>
    <row r="23" spans="2:17" ht="13" customHeight="1" x14ac:dyDescent="0.25">
      <c r="B23" s="20">
        <v>18</v>
      </c>
      <c r="C23" s="25">
        <v>45311</v>
      </c>
      <c r="D23" s="24" t="s">
        <v>18</v>
      </c>
      <c r="E23" s="8" t="s">
        <v>67</v>
      </c>
      <c r="F23" s="9" t="s">
        <v>30</v>
      </c>
      <c r="G23" s="9">
        <v>41</v>
      </c>
      <c r="H23" s="15" t="s">
        <v>31</v>
      </c>
      <c r="I23" s="16" t="s">
        <v>58</v>
      </c>
      <c r="J23" s="14" t="s">
        <v>33</v>
      </c>
      <c r="K23" s="14" t="s">
        <v>34</v>
      </c>
      <c r="L23" s="27" t="s">
        <v>32</v>
      </c>
      <c r="M23" s="27">
        <v>3800</v>
      </c>
      <c r="N23" s="27">
        <f>3800+(5*380)</f>
        <v>5700</v>
      </c>
      <c r="O23" s="14">
        <v>0</v>
      </c>
      <c r="P23" s="9">
        <v>155</v>
      </c>
      <c r="Q23" s="23">
        <f t="shared" si="0"/>
        <v>5855</v>
      </c>
    </row>
    <row r="24" spans="2:17" ht="13" customHeight="1" x14ac:dyDescent="0.25">
      <c r="B24" s="20">
        <v>19</v>
      </c>
      <c r="C24" s="25">
        <v>45311</v>
      </c>
      <c r="D24" s="24" t="s">
        <v>18</v>
      </c>
      <c r="E24" s="8" t="s">
        <v>72</v>
      </c>
      <c r="F24" s="9" t="s">
        <v>49</v>
      </c>
      <c r="G24" s="9">
        <v>73</v>
      </c>
      <c r="H24" s="15" t="s">
        <v>73</v>
      </c>
      <c r="I24" s="16" t="s">
        <v>74</v>
      </c>
      <c r="J24" s="14" t="s">
        <v>47</v>
      </c>
      <c r="K24" s="14" t="s">
        <v>47</v>
      </c>
      <c r="L24" s="27" t="s">
        <v>32</v>
      </c>
      <c r="M24" s="27">
        <v>3800</v>
      </c>
      <c r="N24" s="27">
        <f>3800</f>
        <v>3800</v>
      </c>
      <c r="O24" s="14">
        <v>0</v>
      </c>
      <c r="P24" s="9">
        <v>0</v>
      </c>
      <c r="Q24" s="23">
        <f t="shared" si="0"/>
        <v>3800</v>
      </c>
    </row>
    <row r="25" spans="2:17" ht="13" customHeight="1" x14ac:dyDescent="0.25">
      <c r="B25" s="20">
        <v>20</v>
      </c>
      <c r="C25" s="25">
        <v>45311</v>
      </c>
      <c r="D25" s="24" t="s">
        <v>25</v>
      </c>
      <c r="E25" s="8" t="s">
        <v>68</v>
      </c>
      <c r="F25" s="9" t="s">
        <v>30</v>
      </c>
      <c r="G25" s="9">
        <v>65</v>
      </c>
      <c r="H25" s="15" t="s">
        <v>42</v>
      </c>
      <c r="I25" s="16" t="s">
        <v>35</v>
      </c>
      <c r="J25" s="14" t="s">
        <v>33</v>
      </c>
      <c r="K25" s="14" t="s">
        <v>77</v>
      </c>
      <c r="L25" s="14" t="s">
        <v>32</v>
      </c>
      <c r="M25" s="14">
        <v>3000</v>
      </c>
      <c r="N25" s="14">
        <f>3000+(5*300)</f>
        <v>4500</v>
      </c>
      <c r="O25" s="14">
        <v>0</v>
      </c>
      <c r="P25" s="9">
        <v>0</v>
      </c>
      <c r="Q25" s="23">
        <f t="shared" si="0"/>
        <v>4500</v>
      </c>
    </row>
    <row r="26" spans="2:17" ht="13" customHeight="1" x14ac:dyDescent="0.25">
      <c r="B26" s="20">
        <v>21</v>
      </c>
      <c r="C26" s="25">
        <v>45311</v>
      </c>
      <c r="D26" s="24" t="s">
        <v>25</v>
      </c>
      <c r="E26" s="8" t="s">
        <v>70</v>
      </c>
      <c r="F26" s="9" t="s">
        <v>33</v>
      </c>
      <c r="G26" s="9">
        <v>38</v>
      </c>
      <c r="H26" s="15" t="s">
        <v>71</v>
      </c>
      <c r="I26" s="16" t="s">
        <v>10</v>
      </c>
      <c r="J26" s="14" t="s">
        <v>47</v>
      </c>
      <c r="K26" s="14" t="s">
        <v>47</v>
      </c>
      <c r="L26" s="14" t="s">
        <v>44</v>
      </c>
      <c r="M26" s="14">
        <v>1500</v>
      </c>
      <c r="N26" s="14">
        <v>1500</v>
      </c>
      <c r="O26" s="14">
        <v>0</v>
      </c>
      <c r="P26" s="9">
        <v>0</v>
      </c>
      <c r="Q26" s="23">
        <f t="shared" si="0"/>
        <v>1500</v>
      </c>
    </row>
    <row r="27" spans="2:17" ht="13" customHeight="1" x14ac:dyDescent="0.25">
      <c r="B27" s="20">
        <v>22</v>
      </c>
      <c r="C27" s="25">
        <v>45312</v>
      </c>
      <c r="D27" s="24" t="s">
        <v>36</v>
      </c>
      <c r="E27" s="8" t="s">
        <v>69</v>
      </c>
      <c r="F27" s="9" t="s">
        <v>49</v>
      </c>
      <c r="G27" s="9">
        <v>45</v>
      </c>
      <c r="H27" s="15" t="s">
        <v>140</v>
      </c>
      <c r="I27" s="16" t="s">
        <v>10</v>
      </c>
      <c r="J27" s="14" t="s">
        <v>47</v>
      </c>
      <c r="K27" s="14" t="s">
        <v>47</v>
      </c>
      <c r="L27" s="14" t="s">
        <v>32</v>
      </c>
      <c r="M27" s="14">
        <v>3800</v>
      </c>
      <c r="N27" s="14">
        <v>3800</v>
      </c>
      <c r="O27" s="14">
        <v>0</v>
      </c>
      <c r="P27" s="9">
        <v>0</v>
      </c>
      <c r="Q27" s="23">
        <f t="shared" si="0"/>
        <v>3800</v>
      </c>
    </row>
    <row r="28" spans="2:17" ht="13" customHeight="1" x14ac:dyDescent="0.25">
      <c r="B28" s="20">
        <v>23</v>
      </c>
      <c r="C28" s="25">
        <v>45312</v>
      </c>
      <c r="D28" s="24" t="s">
        <v>18</v>
      </c>
      <c r="E28" s="24" t="s">
        <v>19</v>
      </c>
      <c r="F28" s="9" t="s">
        <v>56</v>
      </c>
      <c r="G28" s="9">
        <v>105</v>
      </c>
      <c r="H28" s="15" t="s">
        <v>55</v>
      </c>
      <c r="I28" s="16" t="s">
        <v>39</v>
      </c>
      <c r="J28" s="14" t="s">
        <v>49</v>
      </c>
      <c r="K28" s="14" t="s">
        <v>34</v>
      </c>
      <c r="L28" s="27" t="s">
        <v>32</v>
      </c>
      <c r="M28" s="27">
        <v>3800</v>
      </c>
      <c r="N28" s="27">
        <f>3800+(10*380)</f>
        <v>7600</v>
      </c>
      <c r="O28" s="14">
        <v>0</v>
      </c>
      <c r="P28" s="9">
        <v>0</v>
      </c>
      <c r="Q28" s="23">
        <f t="shared" si="0"/>
        <v>7600</v>
      </c>
    </row>
    <row r="29" spans="2:17" ht="13" customHeight="1" x14ac:dyDescent="0.25">
      <c r="B29" s="20">
        <v>24</v>
      </c>
      <c r="C29" s="25">
        <v>45312</v>
      </c>
      <c r="D29" s="24" t="s">
        <v>18</v>
      </c>
      <c r="E29" s="24" t="s">
        <v>20</v>
      </c>
      <c r="F29" s="9" t="s">
        <v>30</v>
      </c>
      <c r="G29" s="9">
        <v>110</v>
      </c>
      <c r="H29" s="15" t="s">
        <v>59</v>
      </c>
      <c r="I29" s="16" t="s">
        <v>35</v>
      </c>
      <c r="J29" s="14" t="s">
        <v>33</v>
      </c>
      <c r="K29" s="14" t="s">
        <v>34</v>
      </c>
      <c r="L29" s="27" t="s">
        <v>32</v>
      </c>
      <c r="M29" s="27">
        <v>3800</v>
      </c>
      <c r="N29" s="27">
        <f>3800+(5*380)</f>
        <v>5700</v>
      </c>
      <c r="O29" s="14">
        <v>0</v>
      </c>
      <c r="P29" s="9">
        <v>0</v>
      </c>
      <c r="Q29" s="23">
        <f t="shared" si="0"/>
        <v>5700</v>
      </c>
    </row>
    <row r="30" spans="2:17" ht="13" customHeight="1" x14ac:dyDescent="0.25">
      <c r="B30" s="20">
        <v>25</v>
      </c>
      <c r="C30" s="25">
        <v>45312</v>
      </c>
      <c r="D30" s="24" t="s">
        <v>18</v>
      </c>
      <c r="E30" s="24" t="s">
        <v>22</v>
      </c>
      <c r="F30" s="9" t="s">
        <v>56</v>
      </c>
      <c r="G30" s="9">
        <v>84</v>
      </c>
      <c r="H30" s="15" t="s">
        <v>61</v>
      </c>
      <c r="I30" s="16" t="s">
        <v>62</v>
      </c>
      <c r="J30" s="14" t="s">
        <v>49</v>
      </c>
      <c r="K30" s="14" t="s">
        <v>34</v>
      </c>
      <c r="L30" s="27" t="s">
        <v>32</v>
      </c>
      <c r="M30" s="27">
        <v>3800</v>
      </c>
      <c r="N30" s="27">
        <f>3800+(10*380)</f>
        <v>7600</v>
      </c>
      <c r="O30" s="14">
        <v>0</v>
      </c>
      <c r="P30" s="9">
        <v>0</v>
      </c>
      <c r="Q30" s="23">
        <f t="shared" si="0"/>
        <v>7600</v>
      </c>
    </row>
    <row r="31" spans="2:17" ht="13" customHeight="1" x14ac:dyDescent="0.25">
      <c r="B31" s="20">
        <v>26</v>
      </c>
      <c r="C31" s="25">
        <v>45312</v>
      </c>
      <c r="D31" s="24" t="s">
        <v>18</v>
      </c>
      <c r="E31" s="8" t="s">
        <v>23</v>
      </c>
      <c r="F31" s="9" t="s">
        <v>56</v>
      </c>
      <c r="G31" s="9">
        <v>115</v>
      </c>
      <c r="H31" s="15" t="s">
        <v>61</v>
      </c>
      <c r="I31" s="16" t="s">
        <v>45</v>
      </c>
      <c r="J31" s="14" t="s">
        <v>49</v>
      </c>
      <c r="K31" s="14" t="s">
        <v>34</v>
      </c>
      <c r="L31" s="27" t="s">
        <v>32</v>
      </c>
      <c r="M31" s="27">
        <v>3800</v>
      </c>
      <c r="N31" s="27">
        <f>3800+(10*380)</f>
        <v>7600</v>
      </c>
      <c r="O31" s="14">
        <v>0</v>
      </c>
      <c r="P31" s="9">
        <v>80</v>
      </c>
      <c r="Q31" s="23">
        <f t="shared" si="0"/>
        <v>7680</v>
      </c>
    </row>
    <row r="32" spans="2:17" ht="13" customHeight="1" x14ac:dyDescent="0.25">
      <c r="B32" s="20">
        <v>27</v>
      </c>
      <c r="C32" s="25">
        <v>45312</v>
      </c>
      <c r="D32" s="24" t="s">
        <v>18</v>
      </c>
      <c r="E32" s="8" t="s">
        <v>78</v>
      </c>
      <c r="F32" s="9" t="s">
        <v>33</v>
      </c>
      <c r="G32" s="9">
        <v>35</v>
      </c>
      <c r="H32" s="15" t="s">
        <v>61</v>
      </c>
      <c r="I32" s="16" t="s">
        <v>79</v>
      </c>
      <c r="J32" s="14" t="s">
        <v>47</v>
      </c>
      <c r="K32" s="14" t="s">
        <v>47</v>
      </c>
      <c r="L32" s="14" t="s">
        <v>44</v>
      </c>
      <c r="M32" s="14">
        <v>1900</v>
      </c>
      <c r="N32" s="14">
        <v>1900</v>
      </c>
      <c r="O32" s="14">
        <v>0</v>
      </c>
      <c r="P32" s="9">
        <v>0</v>
      </c>
      <c r="Q32" s="23">
        <f t="shared" si="0"/>
        <v>1900</v>
      </c>
    </row>
    <row r="33" spans="2:19" ht="13" customHeight="1" x14ac:dyDescent="0.25">
      <c r="B33" s="20">
        <v>28</v>
      </c>
      <c r="C33" s="25">
        <v>45312</v>
      </c>
      <c r="D33" s="24" t="s">
        <v>18</v>
      </c>
      <c r="E33" s="8" t="s">
        <v>80</v>
      </c>
      <c r="F33" s="9" t="s">
        <v>33</v>
      </c>
      <c r="G33" s="9">
        <v>40</v>
      </c>
      <c r="H33" s="15" t="s">
        <v>61</v>
      </c>
      <c r="I33" s="16" t="s">
        <v>79</v>
      </c>
      <c r="J33" s="14" t="s">
        <v>47</v>
      </c>
      <c r="K33" s="14" t="s">
        <v>47</v>
      </c>
      <c r="L33" s="14" t="s">
        <v>44</v>
      </c>
      <c r="M33" s="14">
        <v>1900</v>
      </c>
      <c r="N33" s="14">
        <v>1900</v>
      </c>
      <c r="O33" s="14">
        <v>0</v>
      </c>
      <c r="P33" s="9">
        <v>0</v>
      </c>
      <c r="Q33" s="23">
        <f t="shared" si="0"/>
        <v>1900</v>
      </c>
    </row>
    <row r="34" spans="2:19" ht="13" customHeight="1" x14ac:dyDescent="0.25">
      <c r="B34" s="20">
        <v>29</v>
      </c>
      <c r="C34" s="25">
        <v>45312</v>
      </c>
      <c r="D34" s="24" t="s">
        <v>18</v>
      </c>
      <c r="E34" s="8" t="s">
        <v>81</v>
      </c>
      <c r="F34" s="9" t="s">
        <v>83</v>
      </c>
      <c r="G34" s="9">
        <v>74</v>
      </c>
      <c r="H34" s="15" t="s">
        <v>31</v>
      </c>
      <c r="I34" s="16" t="s">
        <v>82</v>
      </c>
      <c r="J34" s="14" t="s">
        <v>84</v>
      </c>
      <c r="K34" s="14" t="s">
        <v>34</v>
      </c>
      <c r="L34" s="14" t="s">
        <v>32</v>
      </c>
      <c r="M34" s="14">
        <v>3800</v>
      </c>
      <c r="N34" s="14">
        <f>3800+(7*380)</f>
        <v>6460</v>
      </c>
      <c r="O34" s="14">
        <v>0</v>
      </c>
      <c r="P34" s="9">
        <v>0</v>
      </c>
      <c r="Q34" s="23">
        <f t="shared" si="0"/>
        <v>6460</v>
      </c>
    </row>
    <row r="35" spans="2:19" ht="13" customHeight="1" x14ac:dyDescent="0.25">
      <c r="B35" s="20">
        <v>30</v>
      </c>
      <c r="C35" s="25">
        <v>45312</v>
      </c>
      <c r="D35" s="24" t="s">
        <v>18</v>
      </c>
      <c r="E35" s="8" t="s">
        <v>85</v>
      </c>
      <c r="F35" s="9" t="s">
        <v>49</v>
      </c>
      <c r="G35" s="9">
        <v>60</v>
      </c>
      <c r="H35" s="15" t="s">
        <v>89</v>
      </c>
      <c r="I35" s="16" t="s">
        <v>46</v>
      </c>
      <c r="J35" s="14" t="s">
        <v>47</v>
      </c>
      <c r="K35" s="14" t="s">
        <v>47</v>
      </c>
      <c r="L35" s="14" t="s">
        <v>32</v>
      </c>
      <c r="M35" s="14">
        <v>3800</v>
      </c>
      <c r="N35" s="14">
        <v>3800</v>
      </c>
      <c r="O35" s="14">
        <v>0</v>
      </c>
      <c r="P35" s="9">
        <v>0</v>
      </c>
      <c r="Q35" s="23">
        <f t="shared" si="0"/>
        <v>3800</v>
      </c>
    </row>
    <row r="36" spans="2:19" ht="13" customHeight="1" x14ac:dyDescent="0.25">
      <c r="B36" s="20">
        <v>31</v>
      </c>
      <c r="C36" s="25">
        <v>45312</v>
      </c>
      <c r="D36" s="24" t="s">
        <v>18</v>
      </c>
      <c r="E36" s="8" t="s">
        <v>86</v>
      </c>
      <c r="F36" s="9" t="s">
        <v>91</v>
      </c>
      <c r="G36" s="9">
        <v>65</v>
      </c>
      <c r="H36" s="15" t="s">
        <v>89</v>
      </c>
      <c r="I36" s="16" t="s">
        <v>90</v>
      </c>
      <c r="J36" s="14" t="s">
        <v>76</v>
      </c>
      <c r="K36" s="14" t="s">
        <v>34</v>
      </c>
      <c r="L36" s="14" t="s">
        <v>32</v>
      </c>
      <c r="M36" s="14">
        <v>3800</v>
      </c>
      <c r="N36" s="14">
        <f>3800+(1*380)</f>
        <v>4180</v>
      </c>
      <c r="O36" s="14">
        <v>0</v>
      </c>
      <c r="P36" s="9">
        <v>0</v>
      </c>
      <c r="Q36" s="23">
        <f t="shared" si="0"/>
        <v>4180</v>
      </c>
    </row>
    <row r="37" spans="2:19" ht="13" customHeight="1" x14ac:dyDescent="0.25">
      <c r="B37" s="20">
        <v>32</v>
      </c>
      <c r="C37" s="25">
        <v>45312</v>
      </c>
      <c r="D37" s="24" t="s">
        <v>18</v>
      </c>
      <c r="E37" s="8" t="s">
        <v>87</v>
      </c>
      <c r="F37" s="9" t="s">
        <v>49</v>
      </c>
      <c r="G37" s="9">
        <v>91</v>
      </c>
      <c r="H37" s="15" t="s">
        <v>89</v>
      </c>
      <c r="I37" s="16" t="s">
        <v>58</v>
      </c>
      <c r="J37" s="14" t="s">
        <v>47</v>
      </c>
      <c r="K37" s="14" t="s">
        <v>47</v>
      </c>
      <c r="L37" s="14" t="s">
        <v>32</v>
      </c>
      <c r="M37" s="14">
        <v>3800</v>
      </c>
      <c r="N37" s="14">
        <v>3800</v>
      </c>
      <c r="O37" s="14">
        <v>0</v>
      </c>
      <c r="P37" s="9">
        <v>0</v>
      </c>
      <c r="Q37" s="23">
        <f t="shared" si="0"/>
        <v>3800</v>
      </c>
    </row>
    <row r="38" spans="2:19" ht="13" customHeight="1" x14ac:dyDescent="0.25">
      <c r="B38" s="20">
        <v>33</v>
      </c>
      <c r="C38" s="25">
        <v>45312</v>
      </c>
      <c r="D38" s="24" t="s">
        <v>25</v>
      </c>
      <c r="E38" s="8" t="s">
        <v>182</v>
      </c>
      <c r="F38" s="9" t="s">
        <v>41</v>
      </c>
      <c r="G38" s="9">
        <v>59</v>
      </c>
      <c r="H38" s="15" t="s">
        <v>75</v>
      </c>
      <c r="I38" s="16" t="s">
        <v>31</v>
      </c>
      <c r="J38" s="14" t="s">
        <v>76</v>
      </c>
      <c r="K38" s="14" t="s">
        <v>77</v>
      </c>
      <c r="L38" s="14" t="s">
        <v>44</v>
      </c>
      <c r="M38" s="14">
        <v>1500</v>
      </c>
      <c r="N38" s="14">
        <f>1500+(1*300)</f>
        <v>1800</v>
      </c>
      <c r="O38" s="14">
        <v>0</v>
      </c>
      <c r="P38" s="9">
        <v>0</v>
      </c>
      <c r="Q38" s="23">
        <f t="shared" si="0"/>
        <v>1800</v>
      </c>
    </row>
    <row r="39" spans="2:19" ht="13" customHeight="1" x14ac:dyDescent="0.25">
      <c r="B39" s="20">
        <v>34</v>
      </c>
      <c r="C39" s="25">
        <v>45312</v>
      </c>
      <c r="D39" s="8" t="s">
        <v>37</v>
      </c>
      <c r="E39" s="8" t="s">
        <v>88</v>
      </c>
      <c r="F39" s="9" t="s">
        <v>49</v>
      </c>
      <c r="G39" s="9">
        <v>42</v>
      </c>
      <c r="H39" s="15" t="s">
        <v>140</v>
      </c>
      <c r="I39" s="16" t="s">
        <v>39</v>
      </c>
      <c r="J39" s="14" t="s">
        <v>47</v>
      </c>
      <c r="K39" s="14" t="s">
        <v>47</v>
      </c>
      <c r="L39" s="14" t="s">
        <v>32</v>
      </c>
      <c r="M39" s="14">
        <v>5600</v>
      </c>
      <c r="N39" s="14">
        <v>5600</v>
      </c>
      <c r="O39" s="14">
        <v>0</v>
      </c>
      <c r="P39" s="9">
        <v>0</v>
      </c>
      <c r="Q39" s="23">
        <f t="shared" si="0"/>
        <v>5600</v>
      </c>
    </row>
    <row r="40" spans="2:19" ht="13" customHeight="1" x14ac:dyDescent="0.25">
      <c r="B40" s="20">
        <v>35</v>
      </c>
      <c r="C40" s="25">
        <v>45313</v>
      </c>
      <c r="D40" s="24" t="s">
        <v>18</v>
      </c>
      <c r="E40" s="24" t="s">
        <v>20</v>
      </c>
      <c r="F40" s="9" t="s">
        <v>56</v>
      </c>
      <c r="G40" s="9">
        <v>108</v>
      </c>
      <c r="H40" s="15" t="s">
        <v>60</v>
      </c>
      <c r="I40" s="16" t="s">
        <v>58</v>
      </c>
      <c r="J40" s="14" t="s">
        <v>49</v>
      </c>
      <c r="K40" s="14" t="s">
        <v>34</v>
      </c>
      <c r="L40" s="27" t="s">
        <v>32</v>
      </c>
      <c r="M40" s="27">
        <v>3800</v>
      </c>
      <c r="N40" s="27">
        <f>3800+(10*380)</f>
        <v>7600</v>
      </c>
      <c r="O40" s="14">
        <v>0</v>
      </c>
      <c r="P40" s="9">
        <v>120</v>
      </c>
      <c r="Q40" s="23">
        <f t="shared" si="0"/>
        <v>7720</v>
      </c>
    </row>
    <row r="41" spans="2:19" ht="13" customHeight="1" x14ac:dyDescent="0.25">
      <c r="B41" s="20">
        <v>36</v>
      </c>
      <c r="C41" s="25">
        <v>45313</v>
      </c>
      <c r="D41" s="24" t="s">
        <v>18</v>
      </c>
      <c r="E41" s="8" t="s">
        <v>94</v>
      </c>
      <c r="F41" s="9" t="s">
        <v>56</v>
      </c>
      <c r="G41" s="9">
        <v>62</v>
      </c>
      <c r="H41" s="15" t="s">
        <v>92</v>
      </c>
      <c r="I41" s="16" t="s">
        <v>58</v>
      </c>
      <c r="J41" s="14" t="s">
        <v>49</v>
      </c>
      <c r="K41" s="14" t="s">
        <v>34</v>
      </c>
      <c r="L41" s="27" t="s">
        <v>32</v>
      </c>
      <c r="M41" s="27">
        <v>3800</v>
      </c>
      <c r="N41" s="27">
        <f>3800+(10*380)</f>
        <v>7600</v>
      </c>
      <c r="O41" s="14">
        <v>0</v>
      </c>
      <c r="P41" s="9">
        <v>0</v>
      </c>
      <c r="Q41" s="23">
        <f t="shared" si="0"/>
        <v>7600</v>
      </c>
    </row>
    <row r="42" spans="2:19" ht="13" customHeight="1" x14ac:dyDescent="0.25">
      <c r="B42" s="20">
        <v>37</v>
      </c>
      <c r="C42" s="25">
        <v>45313</v>
      </c>
      <c r="D42" s="24" t="s">
        <v>18</v>
      </c>
      <c r="E42" s="8" t="s">
        <v>93</v>
      </c>
      <c r="F42" s="9" t="s">
        <v>56</v>
      </c>
      <c r="G42" s="9">
        <v>65</v>
      </c>
      <c r="H42" s="15" t="s">
        <v>92</v>
      </c>
      <c r="I42" s="16" t="s">
        <v>58</v>
      </c>
      <c r="J42" s="14" t="s">
        <v>49</v>
      </c>
      <c r="K42" s="14" t="s">
        <v>34</v>
      </c>
      <c r="L42" s="27" t="s">
        <v>32</v>
      </c>
      <c r="M42" s="27">
        <v>3800</v>
      </c>
      <c r="N42" s="27">
        <f>3800+(10*380)</f>
        <v>7600</v>
      </c>
      <c r="O42" s="14">
        <v>0</v>
      </c>
      <c r="P42" s="9">
        <v>0</v>
      </c>
      <c r="Q42" s="23">
        <f t="shared" si="0"/>
        <v>7600</v>
      </c>
    </row>
    <row r="43" spans="2:19" ht="13" customHeight="1" x14ac:dyDescent="0.25">
      <c r="B43" s="20">
        <v>38</v>
      </c>
      <c r="C43" s="25">
        <v>45313</v>
      </c>
      <c r="D43" s="24" t="s">
        <v>18</v>
      </c>
      <c r="E43" s="8" t="s">
        <v>23</v>
      </c>
      <c r="F43" s="9" t="s">
        <v>65</v>
      </c>
      <c r="G43" s="9">
        <v>190</v>
      </c>
      <c r="H43" s="15" t="s">
        <v>92</v>
      </c>
      <c r="I43" s="16" t="s">
        <v>45</v>
      </c>
      <c r="J43" s="14" t="s">
        <v>91</v>
      </c>
      <c r="K43" s="14" t="s">
        <v>34</v>
      </c>
      <c r="L43" s="27" t="s">
        <v>32</v>
      </c>
      <c r="M43" s="27">
        <v>3800</v>
      </c>
      <c r="N43" s="27">
        <f>3800+(11*380)</f>
        <v>7980</v>
      </c>
      <c r="O43" s="14">
        <v>0</v>
      </c>
      <c r="P43" s="9">
        <v>302</v>
      </c>
      <c r="Q43" s="23">
        <f t="shared" ref="Q43" si="1">SUM(N43:P43)</f>
        <v>8282</v>
      </c>
    </row>
    <row r="44" spans="2:19" ht="13" customHeight="1" x14ac:dyDescent="0.25">
      <c r="B44" s="20"/>
      <c r="C44" s="25"/>
      <c r="D44" s="24"/>
      <c r="E44" s="8"/>
      <c r="F44" s="9"/>
      <c r="G44" s="9"/>
      <c r="H44" s="15"/>
      <c r="I44" s="16"/>
      <c r="J44" s="14"/>
      <c r="K44" s="14"/>
      <c r="L44" s="27"/>
      <c r="M44" s="27"/>
      <c r="N44" s="27"/>
      <c r="O44" s="14"/>
      <c r="P44" s="9"/>
      <c r="Q44" s="23"/>
    </row>
    <row r="45" spans="2:19" ht="13" customHeight="1" x14ac:dyDescent="0.25">
      <c r="B45" s="20"/>
      <c r="C45" s="25"/>
      <c r="D45" s="24"/>
      <c r="E45" s="8"/>
      <c r="F45" s="9"/>
      <c r="G45" s="9"/>
      <c r="H45" s="15"/>
      <c r="I45" s="16"/>
      <c r="J45" s="14"/>
      <c r="K45" s="14"/>
      <c r="L45" s="27"/>
      <c r="M45" s="27"/>
      <c r="N45" s="27"/>
      <c r="O45" s="14"/>
      <c r="P45" s="9"/>
      <c r="Q45" s="23"/>
    </row>
    <row r="46" spans="2:19" ht="13" customHeight="1" x14ac:dyDescent="0.25">
      <c r="B46" s="20"/>
      <c r="C46" s="25"/>
      <c r="D46" s="24"/>
      <c r="E46" s="8"/>
      <c r="F46" s="8"/>
      <c r="G46" s="9"/>
      <c r="H46" s="15"/>
      <c r="I46" s="16"/>
      <c r="J46" s="14"/>
      <c r="K46" s="14"/>
      <c r="L46" s="14"/>
      <c r="M46" s="10"/>
      <c r="N46" s="17"/>
      <c r="O46" s="14"/>
      <c r="P46" s="9"/>
      <c r="Q46" s="18"/>
    </row>
    <row r="47" spans="2:19" ht="28" customHeight="1" x14ac:dyDescent="0.25">
      <c r="B47" s="29"/>
      <c r="C47" s="11"/>
      <c r="D47" s="4"/>
      <c r="E47" s="4"/>
      <c r="F47" s="4"/>
      <c r="G47" s="53" t="s">
        <v>226</v>
      </c>
      <c r="H47" s="54"/>
      <c r="I47" s="54"/>
      <c r="J47" s="54"/>
      <c r="K47" s="54"/>
      <c r="L47" s="55"/>
      <c r="M47" s="4"/>
      <c r="N47" s="19"/>
      <c r="O47" s="43" t="s">
        <v>4</v>
      </c>
      <c r="P47" s="43"/>
      <c r="Q47" s="31">
        <f>SUM(Q6:Q46)</f>
        <v>189777</v>
      </c>
      <c r="R47" s="3"/>
      <c r="S47" s="3"/>
    </row>
    <row r="48" spans="2:19" s="2" customFormat="1" ht="13" customHeight="1" thickBot="1" x14ac:dyDescent="0.3">
      <c r="B48" s="28"/>
      <c r="C48" s="12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6"/>
    </row>
    <row r="49" spans="3:10" ht="13" customHeight="1" x14ac:dyDescent="0.25">
      <c r="C49" s="13"/>
    </row>
    <row r="55" spans="3:10" ht="13" customHeight="1" x14ac:dyDescent="0.25">
      <c r="J55" s="14"/>
    </row>
  </sheetData>
  <mergeCells count="7">
    <mergeCell ref="O47:P47"/>
    <mergeCell ref="B2:Q2"/>
    <mergeCell ref="F3:I3"/>
    <mergeCell ref="J3:Q3"/>
    <mergeCell ref="B4:Q4"/>
    <mergeCell ref="C3:E3"/>
    <mergeCell ref="G47:L47"/>
  </mergeCells>
  <phoneticPr fontId="5" type="noConversion"/>
  <printOptions horizontalCentered="1"/>
  <pageMargins left="0.11811023622047245" right="0.55118110236220474" top="0.15748031496062992" bottom="0.35433070866141736" header="0.62992125984251968" footer="0.15748031496062992"/>
  <pageSetup paperSize="9" scale="78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87"/>
  <sheetViews>
    <sheetView zoomScale="99" zoomScaleNormal="99" workbookViewId="0">
      <selection activeCell="L3" sqref="L3:R3"/>
    </sheetView>
  </sheetViews>
  <sheetFormatPr defaultColWidth="9.1796875" defaultRowHeight="10.5" x14ac:dyDescent="0.25"/>
  <cols>
    <col min="1" max="1" width="3.26953125" style="1" customWidth="1"/>
    <col min="2" max="2" width="3" style="1" customWidth="1"/>
    <col min="3" max="3" width="9" style="1" customWidth="1"/>
    <col min="4" max="4" width="9.7265625" style="1" customWidth="1"/>
    <col min="5" max="5" width="13.26953125" style="1" bestFit="1" customWidth="1"/>
    <col min="6" max="6" width="11.08984375" style="1" customWidth="1"/>
    <col min="7" max="7" width="13" style="1" customWidth="1"/>
    <col min="8" max="8" width="10.26953125" style="1" customWidth="1"/>
    <col min="9" max="9" width="9.54296875" style="1" customWidth="1"/>
    <col min="10" max="10" width="10.08984375" style="1" customWidth="1"/>
    <col min="11" max="12" width="9.453125" style="1" customWidth="1"/>
    <col min="13" max="13" width="9.26953125" style="1" customWidth="1"/>
    <col min="14" max="14" width="10" style="1" customWidth="1"/>
    <col min="15" max="15" width="8.1796875" style="1" bestFit="1" customWidth="1"/>
    <col min="16" max="16" width="6.7265625" style="1" customWidth="1"/>
    <col min="17" max="17" width="6.26953125" style="1" customWidth="1"/>
    <col min="18" max="18" width="7.7265625" style="1" customWidth="1"/>
    <col min="19" max="16384" width="9.1796875" style="1"/>
  </cols>
  <sheetData>
    <row r="1" spans="2:18" ht="13" customHeight="1" thickBot="1" x14ac:dyDescent="0.3"/>
    <row r="2" spans="2:18" ht="13" customHeight="1" x14ac:dyDescent="0.25">
      <c r="B2" s="44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6"/>
    </row>
    <row r="3" spans="2:18" ht="34" customHeight="1" x14ac:dyDescent="0.25">
      <c r="B3" s="7"/>
      <c r="C3" s="51" t="s">
        <v>242</v>
      </c>
      <c r="D3" s="52"/>
      <c r="E3" s="52"/>
      <c r="F3" s="52"/>
      <c r="G3" s="52"/>
      <c r="H3" s="47" t="s">
        <v>233</v>
      </c>
      <c r="I3" s="47"/>
      <c r="J3" s="47"/>
      <c r="K3" s="47"/>
      <c r="L3" s="48" t="s">
        <v>246</v>
      </c>
      <c r="M3" s="47"/>
      <c r="N3" s="47"/>
      <c r="O3" s="47"/>
      <c r="P3" s="47"/>
      <c r="Q3" s="47"/>
      <c r="R3" s="49"/>
    </row>
    <row r="4" spans="2:18" ht="13" customHeight="1" x14ac:dyDescent="0.25">
      <c r="B4" s="50" t="s">
        <v>231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9"/>
    </row>
    <row r="5" spans="2:18" ht="18" customHeight="1" x14ac:dyDescent="0.25">
      <c r="B5" s="20" t="s">
        <v>0</v>
      </c>
      <c r="C5" s="21" t="s">
        <v>119</v>
      </c>
      <c r="D5" s="21" t="s">
        <v>120</v>
      </c>
      <c r="E5" s="21" t="s">
        <v>95</v>
      </c>
      <c r="F5" s="21" t="s">
        <v>13</v>
      </c>
      <c r="G5" s="21" t="s">
        <v>14</v>
      </c>
      <c r="H5" s="22" t="s">
        <v>15</v>
      </c>
      <c r="I5" s="22" t="s">
        <v>16</v>
      </c>
      <c r="J5" s="23" t="s">
        <v>1</v>
      </c>
      <c r="K5" s="22" t="s">
        <v>2</v>
      </c>
      <c r="L5" s="23" t="s">
        <v>115</v>
      </c>
      <c r="M5" s="23" t="s">
        <v>116</v>
      </c>
      <c r="N5" s="23" t="s">
        <v>17</v>
      </c>
      <c r="O5" s="23" t="s">
        <v>8</v>
      </c>
      <c r="P5" s="23" t="s">
        <v>5</v>
      </c>
      <c r="Q5" s="22" t="s">
        <v>6</v>
      </c>
      <c r="R5" s="23" t="s">
        <v>7</v>
      </c>
    </row>
    <row r="6" spans="2:18" ht="14" customHeight="1" x14ac:dyDescent="0.25">
      <c r="B6" s="20">
        <v>1</v>
      </c>
      <c r="C6" s="25">
        <v>45314</v>
      </c>
      <c r="D6" s="25">
        <v>45315</v>
      </c>
      <c r="E6" s="24" t="s">
        <v>96</v>
      </c>
      <c r="F6" s="24" t="s">
        <v>36</v>
      </c>
      <c r="G6" s="24" t="s">
        <v>103</v>
      </c>
      <c r="H6" s="26" t="s">
        <v>117</v>
      </c>
      <c r="I6" s="26">
        <v>160</v>
      </c>
      <c r="J6" s="27" t="s">
        <v>59</v>
      </c>
      <c r="K6" s="27" t="s">
        <v>73</v>
      </c>
      <c r="L6" s="27" t="s">
        <v>47</v>
      </c>
      <c r="M6" s="27" t="s">
        <v>47</v>
      </c>
      <c r="N6" s="27" t="s">
        <v>105</v>
      </c>
      <c r="O6" s="27">
        <f>500*20</f>
        <v>10000</v>
      </c>
      <c r="P6" s="27">
        <v>1000</v>
      </c>
      <c r="Q6" s="26">
        <f>47+47</f>
        <v>94</v>
      </c>
      <c r="R6" s="23">
        <f>SUM(O6:Q6)</f>
        <v>11094</v>
      </c>
    </row>
    <row r="7" spans="2:18" ht="14" customHeight="1" x14ac:dyDescent="0.25">
      <c r="B7" s="20">
        <v>2</v>
      </c>
      <c r="C7" s="25">
        <v>45314</v>
      </c>
      <c r="D7" s="25">
        <v>45315</v>
      </c>
      <c r="E7" s="24" t="s">
        <v>98</v>
      </c>
      <c r="F7" s="24" t="s">
        <v>36</v>
      </c>
      <c r="G7" s="24" t="s">
        <v>154</v>
      </c>
      <c r="H7" s="26" t="s">
        <v>117</v>
      </c>
      <c r="I7" s="26">
        <v>189</v>
      </c>
      <c r="J7" s="27" t="s">
        <v>38</v>
      </c>
      <c r="K7" s="26" t="s">
        <v>54</v>
      </c>
      <c r="L7" s="27" t="s">
        <v>47</v>
      </c>
      <c r="M7" s="27" t="s">
        <v>47</v>
      </c>
      <c r="N7" s="27" t="s">
        <v>105</v>
      </c>
      <c r="O7" s="27">
        <f>500*20</f>
        <v>10000</v>
      </c>
      <c r="P7" s="27">
        <v>1000</v>
      </c>
      <c r="Q7" s="26">
        <v>95</v>
      </c>
      <c r="R7" s="23">
        <f t="shared" ref="R7:R76" si="0">SUM(O7:Q7)</f>
        <v>11095</v>
      </c>
    </row>
    <row r="8" spans="2:18" ht="14" customHeight="1" x14ac:dyDescent="0.25">
      <c r="B8" s="20">
        <v>3</v>
      </c>
      <c r="C8" s="25">
        <v>45314</v>
      </c>
      <c r="D8" s="25">
        <v>45315</v>
      </c>
      <c r="E8" s="24" t="s">
        <v>99</v>
      </c>
      <c r="F8" s="24" t="s">
        <v>18</v>
      </c>
      <c r="G8" s="24" t="s">
        <v>141</v>
      </c>
      <c r="H8" s="26" t="s">
        <v>117</v>
      </c>
      <c r="I8" s="26">
        <v>525</v>
      </c>
      <c r="J8" s="27" t="s">
        <v>79</v>
      </c>
      <c r="K8" s="26" t="s">
        <v>58</v>
      </c>
      <c r="L8" s="27">
        <v>25</v>
      </c>
      <c r="M8" s="27" t="s">
        <v>142</v>
      </c>
      <c r="N8" s="27" t="s">
        <v>108</v>
      </c>
      <c r="O8" s="27">
        <f>(500*18)+(25*19)</f>
        <v>9475</v>
      </c>
      <c r="P8" s="27">
        <v>1000</v>
      </c>
      <c r="Q8" s="26">
        <v>322</v>
      </c>
      <c r="R8" s="23">
        <f t="shared" si="0"/>
        <v>10797</v>
      </c>
    </row>
    <row r="9" spans="2:18" ht="14" customHeight="1" x14ac:dyDescent="0.25">
      <c r="B9" s="20">
        <v>4</v>
      </c>
      <c r="C9" s="25">
        <v>45314</v>
      </c>
      <c r="D9" s="25">
        <v>45315</v>
      </c>
      <c r="E9" s="24" t="s">
        <v>100</v>
      </c>
      <c r="F9" s="24" t="s">
        <v>18</v>
      </c>
      <c r="G9" s="24" t="s">
        <v>136</v>
      </c>
      <c r="H9" s="26" t="s">
        <v>117</v>
      </c>
      <c r="I9" s="26">
        <v>175</v>
      </c>
      <c r="J9" s="27" t="s">
        <v>79</v>
      </c>
      <c r="K9" s="26" t="s">
        <v>58</v>
      </c>
      <c r="L9" s="27" t="s">
        <v>47</v>
      </c>
      <c r="M9" s="27" t="s">
        <v>47</v>
      </c>
      <c r="N9" s="27" t="s">
        <v>108</v>
      </c>
      <c r="O9" s="27">
        <f>500*18</f>
        <v>9000</v>
      </c>
      <c r="P9" s="27">
        <v>1000</v>
      </c>
      <c r="Q9" s="26">
        <v>105</v>
      </c>
      <c r="R9" s="23">
        <f t="shared" si="0"/>
        <v>10105</v>
      </c>
    </row>
    <row r="10" spans="2:18" ht="14" customHeight="1" x14ac:dyDescent="0.25">
      <c r="B10" s="20">
        <v>5</v>
      </c>
      <c r="C10" s="25">
        <v>45314</v>
      </c>
      <c r="D10" s="25">
        <v>45314</v>
      </c>
      <c r="E10" s="24" t="s">
        <v>101</v>
      </c>
      <c r="F10" s="24" t="s">
        <v>18</v>
      </c>
      <c r="G10" s="24" t="s">
        <v>118</v>
      </c>
      <c r="H10" s="26" t="s">
        <v>104</v>
      </c>
      <c r="I10" s="26">
        <v>147</v>
      </c>
      <c r="J10" s="27" t="s">
        <v>61</v>
      </c>
      <c r="K10" s="26" t="s">
        <v>121</v>
      </c>
      <c r="L10" s="27" t="s">
        <v>47</v>
      </c>
      <c r="M10" s="27" t="s">
        <v>47</v>
      </c>
      <c r="N10" s="27" t="s">
        <v>108</v>
      </c>
      <c r="O10" s="27">
        <f>250*18</f>
        <v>4500</v>
      </c>
      <c r="P10" s="27">
        <v>500</v>
      </c>
      <c r="Q10" s="26">
        <v>70</v>
      </c>
      <c r="R10" s="23">
        <f t="shared" si="0"/>
        <v>5070</v>
      </c>
    </row>
    <row r="11" spans="2:18" ht="14" customHeight="1" x14ac:dyDescent="0.25">
      <c r="B11" s="20">
        <v>6</v>
      </c>
      <c r="C11" s="25">
        <v>45314</v>
      </c>
      <c r="D11" s="25">
        <v>45314</v>
      </c>
      <c r="E11" s="24" t="s">
        <v>102</v>
      </c>
      <c r="F11" s="24" t="s">
        <v>36</v>
      </c>
      <c r="G11" s="24" t="s">
        <v>103</v>
      </c>
      <c r="H11" s="26" t="s">
        <v>104</v>
      </c>
      <c r="I11" s="26">
        <v>130</v>
      </c>
      <c r="J11" s="27" t="s">
        <v>45</v>
      </c>
      <c r="K11" s="26" t="s">
        <v>92</v>
      </c>
      <c r="L11" s="27" t="s">
        <v>47</v>
      </c>
      <c r="M11" s="27" t="s">
        <v>47</v>
      </c>
      <c r="N11" s="27" t="s">
        <v>105</v>
      </c>
      <c r="O11" s="27">
        <f>250*20</f>
        <v>5000</v>
      </c>
      <c r="P11" s="27">
        <v>500</v>
      </c>
      <c r="Q11" s="26">
        <v>150</v>
      </c>
      <c r="R11" s="23">
        <f t="shared" si="0"/>
        <v>5650</v>
      </c>
    </row>
    <row r="12" spans="2:18" ht="14" customHeight="1" x14ac:dyDescent="0.25">
      <c r="B12" s="20">
        <v>7</v>
      </c>
      <c r="C12" s="25">
        <v>45314</v>
      </c>
      <c r="D12" s="25">
        <v>45314</v>
      </c>
      <c r="E12" s="24" t="s">
        <v>106</v>
      </c>
      <c r="F12" s="24" t="s">
        <v>18</v>
      </c>
      <c r="G12" s="24" t="s">
        <v>107</v>
      </c>
      <c r="H12" s="26" t="s">
        <v>104</v>
      </c>
      <c r="I12" s="26">
        <v>195</v>
      </c>
      <c r="J12" s="27" t="s">
        <v>55</v>
      </c>
      <c r="K12" s="26" t="s">
        <v>52</v>
      </c>
      <c r="L12" s="27" t="s">
        <v>47</v>
      </c>
      <c r="M12" s="27" t="s">
        <v>47</v>
      </c>
      <c r="N12" s="27" t="s">
        <v>108</v>
      </c>
      <c r="O12" s="27">
        <f>250*18</f>
        <v>4500</v>
      </c>
      <c r="P12" s="27">
        <v>500</v>
      </c>
      <c r="Q12" s="26">
        <v>95</v>
      </c>
      <c r="R12" s="23">
        <f t="shared" si="0"/>
        <v>5095</v>
      </c>
    </row>
    <row r="13" spans="2:18" ht="14" customHeight="1" x14ac:dyDescent="0.25">
      <c r="B13" s="20">
        <v>8</v>
      </c>
      <c r="C13" s="25">
        <v>45314</v>
      </c>
      <c r="D13" s="25">
        <v>45314</v>
      </c>
      <c r="E13" s="24" t="s">
        <v>109</v>
      </c>
      <c r="F13" s="24" t="s">
        <v>25</v>
      </c>
      <c r="G13" s="24" t="s">
        <v>111</v>
      </c>
      <c r="H13" s="26" t="s">
        <v>104</v>
      </c>
      <c r="I13" s="26">
        <v>135</v>
      </c>
      <c r="J13" s="27" t="s">
        <v>110</v>
      </c>
      <c r="K13" s="26" t="s">
        <v>71</v>
      </c>
      <c r="L13" s="27" t="s">
        <v>47</v>
      </c>
      <c r="M13" s="27" t="s">
        <v>47</v>
      </c>
      <c r="N13" s="27" t="s">
        <v>112</v>
      </c>
      <c r="O13" s="27">
        <f>250*14</f>
        <v>3500</v>
      </c>
      <c r="P13" s="27">
        <v>500</v>
      </c>
      <c r="Q13" s="26">
        <v>87</v>
      </c>
      <c r="R13" s="23">
        <f t="shared" si="0"/>
        <v>4087</v>
      </c>
    </row>
    <row r="14" spans="2:18" ht="13" customHeight="1" x14ac:dyDescent="0.25">
      <c r="B14" s="20">
        <v>9</v>
      </c>
      <c r="C14" s="25">
        <v>45314</v>
      </c>
      <c r="D14" s="25">
        <v>45314</v>
      </c>
      <c r="E14" s="24" t="s">
        <v>113</v>
      </c>
      <c r="F14" s="24" t="s">
        <v>18</v>
      </c>
      <c r="G14" s="8" t="s">
        <v>23</v>
      </c>
      <c r="H14" s="9" t="s">
        <v>104</v>
      </c>
      <c r="I14" s="9">
        <v>270</v>
      </c>
      <c r="J14" s="15" t="s">
        <v>92</v>
      </c>
      <c r="K14" s="16" t="s">
        <v>10</v>
      </c>
      <c r="L14" s="14">
        <v>20</v>
      </c>
      <c r="M14" s="14" t="s">
        <v>142</v>
      </c>
      <c r="N14" s="14" t="s">
        <v>108</v>
      </c>
      <c r="O14" s="14">
        <f>(250*18)+(20*19)</f>
        <v>4880</v>
      </c>
      <c r="P14" s="14">
        <v>500</v>
      </c>
      <c r="Q14" s="9">
        <v>11</v>
      </c>
      <c r="R14" s="23">
        <f t="shared" si="0"/>
        <v>5391</v>
      </c>
    </row>
    <row r="15" spans="2:18" ht="13" customHeight="1" x14ac:dyDescent="0.25">
      <c r="B15" s="20">
        <v>10</v>
      </c>
      <c r="C15" s="25">
        <v>45314</v>
      </c>
      <c r="D15" s="25">
        <v>45314</v>
      </c>
      <c r="E15" s="24" t="s">
        <v>122</v>
      </c>
      <c r="F15" s="24" t="s">
        <v>25</v>
      </c>
      <c r="G15" s="24" t="s">
        <v>186</v>
      </c>
      <c r="H15" s="9" t="s">
        <v>104</v>
      </c>
      <c r="I15" s="9">
        <v>126</v>
      </c>
      <c r="J15" s="15" t="s">
        <v>43</v>
      </c>
      <c r="K15" s="16" t="s">
        <v>153</v>
      </c>
      <c r="L15" s="27" t="s">
        <v>47</v>
      </c>
      <c r="M15" s="27" t="s">
        <v>47</v>
      </c>
      <c r="N15" s="14" t="s">
        <v>108</v>
      </c>
      <c r="O15" s="14">
        <f>250*18</f>
        <v>4500</v>
      </c>
      <c r="P15" s="14">
        <v>500</v>
      </c>
      <c r="Q15" s="9">
        <v>87</v>
      </c>
      <c r="R15" s="23">
        <f t="shared" si="0"/>
        <v>5087</v>
      </c>
    </row>
    <row r="16" spans="2:18" ht="13" customHeight="1" x14ac:dyDescent="0.25">
      <c r="B16" s="20">
        <v>11</v>
      </c>
      <c r="C16" s="25">
        <v>45314</v>
      </c>
      <c r="D16" s="25">
        <v>45314</v>
      </c>
      <c r="E16" s="24" t="s">
        <v>123</v>
      </c>
      <c r="F16" s="24" t="s">
        <v>124</v>
      </c>
      <c r="G16" s="24" t="s">
        <v>200</v>
      </c>
      <c r="H16" s="9" t="s">
        <v>104</v>
      </c>
      <c r="I16" s="9">
        <v>160</v>
      </c>
      <c r="J16" s="15" t="s">
        <v>52</v>
      </c>
      <c r="K16" s="16" t="s">
        <v>39</v>
      </c>
      <c r="L16" s="27" t="s">
        <v>47</v>
      </c>
      <c r="M16" s="27" t="s">
        <v>47</v>
      </c>
      <c r="N16" s="27" t="s">
        <v>205</v>
      </c>
      <c r="O16" s="27">
        <f>300*35</f>
        <v>10500</v>
      </c>
      <c r="P16" s="14">
        <v>1600</v>
      </c>
      <c r="Q16" s="9">
        <v>200</v>
      </c>
      <c r="R16" s="23">
        <f t="shared" si="0"/>
        <v>12300</v>
      </c>
    </row>
    <row r="17" spans="2:18" ht="13" customHeight="1" x14ac:dyDescent="0.25">
      <c r="B17" s="20">
        <v>12</v>
      </c>
      <c r="C17" s="25">
        <v>45314</v>
      </c>
      <c r="D17" s="25">
        <v>45314</v>
      </c>
      <c r="E17" s="24" t="s">
        <v>123</v>
      </c>
      <c r="F17" s="24" t="s">
        <v>124</v>
      </c>
      <c r="G17" s="24" t="s">
        <v>201</v>
      </c>
      <c r="H17" s="9" t="s">
        <v>104</v>
      </c>
      <c r="I17" s="9">
        <v>172</v>
      </c>
      <c r="J17" s="15" t="s">
        <v>52</v>
      </c>
      <c r="K17" s="16" t="s">
        <v>62</v>
      </c>
      <c r="L17" s="14" t="s">
        <v>47</v>
      </c>
      <c r="M17" s="14" t="s">
        <v>47</v>
      </c>
      <c r="N17" s="27" t="s">
        <v>205</v>
      </c>
      <c r="O17" s="27">
        <f>300*35</f>
        <v>10500</v>
      </c>
      <c r="P17" s="14">
        <v>1600</v>
      </c>
      <c r="Q17" s="9">
        <v>200</v>
      </c>
      <c r="R17" s="23">
        <f t="shared" si="0"/>
        <v>12300</v>
      </c>
    </row>
    <row r="18" spans="2:18" ht="13" customHeight="1" x14ac:dyDescent="0.25">
      <c r="B18" s="20">
        <v>13</v>
      </c>
      <c r="C18" s="25">
        <v>45314</v>
      </c>
      <c r="D18" s="25">
        <v>45315</v>
      </c>
      <c r="E18" s="24" t="s">
        <v>127</v>
      </c>
      <c r="F18" s="24" t="s">
        <v>18</v>
      </c>
      <c r="G18" s="8" t="s">
        <v>125</v>
      </c>
      <c r="H18" s="9" t="s">
        <v>117</v>
      </c>
      <c r="I18" s="9">
        <v>500</v>
      </c>
      <c r="J18" s="15" t="s">
        <v>31</v>
      </c>
      <c r="K18" s="16" t="s">
        <v>126</v>
      </c>
      <c r="L18" s="14" t="s">
        <v>47</v>
      </c>
      <c r="M18" s="14" t="s">
        <v>47</v>
      </c>
      <c r="N18" s="27" t="s">
        <v>108</v>
      </c>
      <c r="O18" s="27">
        <f>500*18</f>
        <v>9000</v>
      </c>
      <c r="P18" s="14">
        <v>1000</v>
      </c>
      <c r="Q18" s="9">
        <v>70</v>
      </c>
      <c r="R18" s="23">
        <f t="shared" si="0"/>
        <v>10070</v>
      </c>
    </row>
    <row r="19" spans="2:18" ht="13" customHeight="1" x14ac:dyDescent="0.25">
      <c r="B19" s="20">
        <v>14</v>
      </c>
      <c r="C19" s="25">
        <v>45314</v>
      </c>
      <c r="D19" s="25">
        <v>45314</v>
      </c>
      <c r="E19" s="24" t="s">
        <v>128</v>
      </c>
      <c r="F19" s="24" t="s">
        <v>18</v>
      </c>
      <c r="G19" s="8" t="s">
        <v>131</v>
      </c>
      <c r="H19" s="9" t="s">
        <v>104</v>
      </c>
      <c r="I19" s="9">
        <v>130</v>
      </c>
      <c r="J19" s="15" t="s">
        <v>130</v>
      </c>
      <c r="K19" s="16" t="s">
        <v>50</v>
      </c>
      <c r="L19" s="14" t="s">
        <v>47</v>
      </c>
      <c r="M19" s="14" t="s">
        <v>47</v>
      </c>
      <c r="N19" s="27" t="s">
        <v>108</v>
      </c>
      <c r="O19" s="27">
        <f>500*18</f>
        <v>9000</v>
      </c>
      <c r="P19" s="14">
        <v>500</v>
      </c>
      <c r="Q19" s="9">
        <v>70</v>
      </c>
      <c r="R19" s="23">
        <f t="shared" si="0"/>
        <v>9570</v>
      </c>
    </row>
    <row r="20" spans="2:18" ht="13" customHeight="1" x14ac:dyDescent="0.25">
      <c r="B20" s="20">
        <v>15</v>
      </c>
      <c r="C20" s="25">
        <v>45314</v>
      </c>
      <c r="D20" s="25">
        <v>45314</v>
      </c>
      <c r="E20" s="24" t="s">
        <v>234</v>
      </c>
      <c r="F20" s="24" t="s">
        <v>18</v>
      </c>
      <c r="G20" s="8" t="s">
        <v>137</v>
      </c>
      <c r="H20" s="9" t="s">
        <v>104</v>
      </c>
      <c r="I20" s="9">
        <v>137</v>
      </c>
      <c r="J20" s="15" t="s">
        <v>11</v>
      </c>
      <c r="K20" s="16" t="s">
        <v>58</v>
      </c>
      <c r="L20" s="14" t="s">
        <v>47</v>
      </c>
      <c r="M20" s="14" t="s">
        <v>47</v>
      </c>
      <c r="N20" s="27" t="s">
        <v>108</v>
      </c>
      <c r="O20" s="27">
        <f>250*18</f>
        <v>4500</v>
      </c>
      <c r="P20" s="14">
        <v>500</v>
      </c>
      <c r="Q20" s="9">
        <v>70</v>
      </c>
      <c r="R20" s="23">
        <f t="shared" si="0"/>
        <v>5070</v>
      </c>
    </row>
    <row r="21" spans="2:18" ht="13" customHeight="1" x14ac:dyDescent="0.25">
      <c r="B21" s="20">
        <v>16</v>
      </c>
      <c r="C21" s="25">
        <v>45314</v>
      </c>
      <c r="D21" s="25">
        <v>45314</v>
      </c>
      <c r="E21" s="24" t="s">
        <v>151</v>
      </c>
      <c r="F21" s="24" t="s">
        <v>18</v>
      </c>
      <c r="G21" s="8" t="s">
        <v>150</v>
      </c>
      <c r="H21" s="9" t="s">
        <v>104</v>
      </c>
      <c r="I21" s="9">
        <v>149</v>
      </c>
      <c r="J21" s="15" t="s">
        <v>152</v>
      </c>
      <c r="K21" s="16" t="s">
        <v>153</v>
      </c>
      <c r="L21" s="14" t="s">
        <v>47</v>
      </c>
      <c r="M21" s="14" t="s">
        <v>47</v>
      </c>
      <c r="N21" s="27" t="s">
        <v>108</v>
      </c>
      <c r="O21" s="27">
        <f>250*18</f>
        <v>4500</v>
      </c>
      <c r="P21" s="14">
        <v>500</v>
      </c>
      <c r="Q21" s="9">
        <v>70</v>
      </c>
      <c r="R21" s="23">
        <f t="shared" si="0"/>
        <v>5070</v>
      </c>
    </row>
    <row r="22" spans="2:18" ht="13" customHeight="1" x14ac:dyDescent="0.25">
      <c r="B22" s="20">
        <v>17</v>
      </c>
      <c r="C22" s="25">
        <v>45314</v>
      </c>
      <c r="D22" s="25">
        <v>45315</v>
      </c>
      <c r="E22" s="24" t="s">
        <v>156</v>
      </c>
      <c r="F22" s="24" t="s">
        <v>25</v>
      </c>
      <c r="G22" s="24" t="s">
        <v>155</v>
      </c>
      <c r="H22" s="26" t="s">
        <v>117</v>
      </c>
      <c r="I22" s="26">
        <v>197</v>
      </c>
      <c r="J22" s="27" t="s">
        <v>31</v>
      </c>
      <c r="K22" s="26" t="s">
        <v>149</v>
      </c>
      <c r="L22" s="27" t="s">
        <v>47</v>
      </c>
      <c r="M22" s="27" t="s">
        <v>47</v>
      </c>
      <c r="N22" s="27" t="s">
        <v>112</v>
      </c>
      <c r="O22" s="27">
        <f>500*14</f>
        <v>7000</v>
      </c>
      <c r="P22" s="27">
        <v>1000</v>
      </c>
      <c r="Q22" s="26">
        <v>145</v>
      </c>
      <c r="R22" s="23">
        <f t="shared" si="0"/>
        <v>8145</v>
      </c>
    </row>
    <row r="23" spans="2:18" ht="13" customHeight="1" x14ac:dyDescent="0.25">
      <c r="B23" s="20">
        <v>18</v>
      </c>
      <c r="C23" s="25">
        <v>45314</v>
      </c>
      <c r="D23" s="25">
        <v>45315</v>
      </c>
      <c r="E23" s="24" t="s">
        <v>143</v>
      </c>
      <c r="F23" s="24" t="s">
        <v>18</v>
      </c>
      <c r="G23" s="8" t="s">
        <v>157</v>
      </c>
      <c r="H23" s="9" t="s">
        <v>117</v>
      </c>
      <c r="I23" s="9">
        <v>187</v>
      </c>
      <c r="J23" s="15" t="s">
        <v>129</v>
      </c>
      <c r="K23" s="16" t="s">
        <v>158</v>
      </c>
      <c r="L23" s="14" t="s">
        <v>47</v>
      </c>
      <c r="M23" s="14" t="s">
        <v>47</v>
      </c>
      <c r="N23" s="14" t="s">
        <v>108</v>
      </c>
      <c r="O23" s="14">
        <f>500*18</f>
        <v>9000</v>
      </c>
      <c r="P23" s="14">
        <v>1000</v>
      </c>
      <c r="Q23" s="9">
        <v>128</v>
      </c>
      <c r="R23" s="23">
        <f t="shared" si="0"/>
        <v>10128</v>
      </c>
    </row>
    <row r="24" spans="2:18" ht="13" customHeight="1" x14ac:dyDescent="0.25">
      <c r="B24" s="20">
        <v>19</v>
      </c>
      <c r="C24" s="25">
        <v>45314</v>
      </c>
      <c r="D24" s="25">
        <v>45315</v>
      </c>
      <c r="E24" s="24" t="s">
        <v>161</v>
      </c>
      <c r="F24" s="24" t="s">
        <v>25</v>
      </c>
      <c r="G24" s="8" t="s">
        <v>160</v>
      </c>
      <c r="H24" s="9" t="s">
        <v>117</v>
      </c>
      <c r="I24" s="9">
        <v>162</v>
      </c>
      <c r="J24" s="15" t="s">
        <v>79</v>
      </c>
      <c r="K24" s="16" t="s">
        <v>140</v>
      </c>
      <c r="L24" s="14" t="s">
        <v>47</v>
      </c>
      <c r="M24" s="14" t="s">
        <v>47</v>
      </c>
      <c r="N24" s="14" t="s">
        <v>112</v>
      </c>
      <c r="O24" s="14">
        <f>500*14</f>
        <v>7000</v>
      </c>
      <c r="P24" s="14">
        <v>1000</v>
      </c>
      <c r="Q24" s="9">
        <v>70</v>
      </c>
      <c r="R24" s="23">
        <f t="shared" si="0"/>
        <v>8070</v>
      </c>
    </row>
    <row r="25" spans="2:18" ht="13" customHeight="1" x14ac:dyDescent="0.25">
      <c r="B25" s="20">
        <v>20</v>
      </c>
      <c r="C25" s="25">
        <v>45314</v>
      </c>
      <c r="D25" s="25">
        <v>45315</v>
      </c>
      <c r="E25" s="24" t="s">
        <v>163</v>
      </c>
      <c r="F25" s="24" t="s">
        <v>18</v>
      </c>
      <c r="G25" s="8" t="s">
        <v>93</v>
      </c>
      <c r="H25" s="9" t="s">
        <v>117</v>
      </c>
      <c r="I25" s="9">
        <v>154</v>
      </c>
      <c r="J25" s="15" t="s">
        <v>53</v>
      </c>
      <c r="K25" s="16" t="s">
        <v>43</v>
      </c>
      <c r="L25" s="14" t="s">
        <v>47</v>
      </c>
      <c r="M25" s="14" t="s">
        <v>47</v>
      </c>
      <c r="N25" s="14" t="s">
        <v>108</v>
      </c>
      <c r="O25" s="14">
        <f>500*18</f>
        <v>9000</v>
      </c>
      <c r="P25" s="14">
        <v>1000</v>
      </c>
      <c r="Q25" s="9">
        <v>94</v>
      </c>
      <c r="R25" s="23">
        <f t="shared" si="0"/>
        <v>10094</v>
      </c>
    </row>
    <row r="26" spans="2:18" ht="13" customHeight="1" x14ac:dyDescent="0.25">
      <c r="B26" s="20">
        <v>21</v>
      </c>
      <c r="C26" s="25">
        <v>45314</v>
      </c>
      <c r="D26" s="25">
        <v>45315</v>
      </c>
      <c r="E26" s="24" t="s">
        <v>235</v>
      </c>
      <c r="F26" s="24" t="s">
        <v>18</v>
      </c>
      <c r="G26" s="24" t="s">
        <v>169</v>
      </c>
      <c r="H26" s="9" t="s">
        <v>117</v>
      </c>
      <c r="I26" s="9">
        <v>258</v>
      </c>
      <c r="J26" s="15" t="s">
        <v>31</v>
      </c>
      <c r="K26" s="16" t="s">
        <v>170</v>
      </c>
      <c r="L26" s="14" t="s">
        <v>47</v>
      </c>
      <c r="M26" s="14" t="s">
        <v>47</v>
      </c>
      <c r="N26" s="14" t="s">
        <v>108</v>
      </c>
      <c r="O26" s="14">
        <f>500*18</f>
        <v>9000</v>
      </c>
      <c r="P26" s="14">
        <v>1000</v>
      </c>
      <c r="Q26" s="9">
        <v>105</v>
      </c>
      <c r="R26" s="23">
        <f t="shared" si="0"/>
        <v>10105</v>
      </c>
    </row>
    <row r="27" spans="2:18" ht="13" customHeight="1" x14ac:dyDescent="0.25">
      <c r="B27" s="20">
        <v>22</v>
      </c>
      <c r="C27" s="25">
        <v>45314</v>
      </c>
      <c r="D27" s="25">
        <v>45315</v>
      </c>
      <c r="E27" s="24" t="s">
        <v>222</v>
      </c>
      <c r="F27" s="24" t="s">
        <v>18</v>
      </c>
      <c r="G27" s="24" t="s">
        <v>171</v>
      </c>
      <c r="H27" s="9" t="s">
        <v>117</v>
      </c>
      <c r="I27" s="9">
        <v>239</v>
      </c>
      <c r="J27" s="15" t="s">
        <v>59</v>
      </c>
      <c r="K27" s="16" t="s">
        <v>158</v>
      </c>
      <c r="L27" s="14" t="s">
        <v>47</v>
      </c>
      <c r="M27" s="14" t="s">
        <v>47</v>
      </c>
      <c r="N27" s="14" t="s">
        <v>108</v>
      </c>
      <c r="O27" s="14">
        <f>500*18</f>
        <v>9000</v>
      </c>
      <c r="P27" s="14">
        <v>1000</v>
      </c>
      <c r="Q27" s="9">
        <v>94</v>
      </c>
      <c r="R27" s="23">
        <f t="shared" si="0"/>
        <v>10094</v>
      </c>
    </row>
    <row r="28" spans="2:18" ht="13" customHeight="1" x14ac:dyDescent="0.25">
      <c r="B28" s="20">
        <v>23</v>
      </c>
      <c r="C28" s="25">
        <v>45314</v>
      </c>
      <c r="D28" s="25">
        <v>45315</v>
      </c>
      <c r="E28" s="24" t="s">
        <v>222</v>
      </c>
      <c r="F28" s="24" t="s">
        <v>18</v>
      </c>
      <c r="G28" s="24" t="s">
        <v>243</v>
      </c>
      <c r="H28" s="9" t="s">
        <v>117</v>
      </c>
      <c r="I28" s="9">
        <v>167</v>
      </c>
      <c r="J28" s="15" t="s">
        <v>48</v>
      </c>
      <c r="K28" s="16" t="s">
        <v>48</v>
      </c>
      <c r="L28" s="14" t="s">
        <v>47</v>
      </c>
      <c r="M28" s="14" t="s">
        <v>47</v>
      </c>
      <c r="N28" s="14" t="s">
        <v>108</v>
      </c>
      <c r="O28" s="14">
        <f>500*18</f>
        <v>9000</v>
      </c>
      <c r="P28" s="14">
        <v>1000</v>
      </c>
      <c r="Q28" s="9">
        <v>167</v>
      </c>
      <c r="R28" s="23">
        <f t="shared" si="0"/>
        <v>10167</v>
      </c>
    </row>
    <row r="29" spans="2:18" ht="13" customHeight="1" x14ac:dyDescent="0.25">
      <c r="B29" s="20">
        <v>24</v>
      </c>
      <c r="C29" s="25">
        <v>45314</v>
      </c>
      <c r="D29" s="25">
        <v>45314</v>
      </c>
      <c r="E29" s="24" t="s">
        <v>163</v>
      </c>
      <c r="F29" s="24" t="s">
        <v>18</v>
      </c>
      <c r="G29" s="8" t="s">
        <v>20</v>
      </c>
      <c r="H29" s="9" t="s">
        <v>117</v>
      </c>
      <c r="I29" s="9">
        <v>135</v>
      </c>
      <c r="J29" s="15" t="s">
        <v>59</v>
      </c>
      <c r="K29" s="16" t="s">
        <v>173</v>
      </c>
      <c r="L29" s="14" t="s">
        <v>47</v>
      </c>
      <c r="M29" s="14" t="s">
        <v>47</v>
      </c>
      <c r="N29" s="14" t="s">
        <v>108</v>
      </c>
      <c r="O29" s="14">
        <f>250*18</f>
        <v>4500</v>
      </c>
      <c r="P29" s="14">
        <v>500</v>
      </c>
      <c r="Q29" s="9">
        <v>70</v>
      </c>
      <c r="R29" s="23">
        <f t="shared" si="0"/>
        <v>5070</v>
      </c>
    </row>
    <row r="30" spans="2:18" ht="13" customHeight="1" x14ac:dyDescent="0.25">
      <c r="B30" s="20">
        <v>25</v>
      </c>
      <c r="C30" s="25">
        <v>45314</v>
      </c>
      <c r="D30" s="25">
        <v>45315</v>
      </c>
      <c r="E30" s="24" t="s">
        <v>185</v>
      </c>
      <c r="F30" s="24" t="s">
        <v>18</v>
      </c>
      <c r="G30" s="8" t="s">
        <v>174</v>
      </c>
      <c r="H30" s="9" t="s">
        <v>117</v>
      </c>
      <c r="I30" s="9">
        <v>215</v>
      </c>
      <c r="J30" s="15" t="s">
        <v>79</v>
      </c>
      <c r="K30" s="16" t="s">
        <v>73</v>
      </c>
      <c r="L30" s="14" t="s">
        <v>47</v>
      </c>
      <c r="M30" s="14" t="s">
        <v>47</v>
      </c>
      <c r="N30" s="14" t="s">
        <v>108</v>
      </c>
      <c r="O30" s="14">
        <f>500*18</f>
        <v>9000</v>
      </c>
      <c r="P30" s="14">
        <v>1000</v>
      </c>
      <c r="Q30" s="9">
        <v>75</v>
      </c>
      <c r="R30" s="23">
        <f t="shared" si="0"/>
        <v>10075</v>
      </c>
    </row>
    <row r="31" spans="2:18" ht="13" customHeight="1" x14ac:dyDescent="0.25">
      <c r="B31" s="20">
        <v>26</v>
      </c>
      <c r="C31" s="25">
        <v>45314</v>
      </c>
      <c r="D31" s="25">
        <v>45315</v>
      </c>
      <c r="E31" s="24" t="s">
        <v>97</v>
      </c>
      <c r="F31" s="24" t="s">
        <v>36</v>
      </c>
      <c r="G31" s="8" t="s">
        <v>176</v>
      </c>
      <c r="H31" s="9" t="s">
        <v>117</v>
      </c>
      <c r="I31" s="9">
        <v>233</v>
      </c>
      <c r="J31" s="15" t="s">
        <v>59</v>
      </c>
      <c r="K31" s="16" t="s">
        <v>175</v>
      </c>
      <c r="L31" s="14" t="s">
        <v>47</v>
      </c>
      <c r="M31" s="14" t="s">
        <v>47</v>
      </c>
      <c r="N31" s="14" t="s">
        <v>105</v>
      </c>
      <c r="O31" s="14">
        <f>250*20</f>
        <v>5000</v>
      </c>
      <c r="P31" s="14">
        <v>1000</v>
      </c>
      <c r="Q31" s="9">
        <v>210</v>
      </c>
      <c r="R31" s="23">
        <f t="shared" si="0"/>
        <v>6210</v>
      </c>
    </row>
    <row r="32" spans="2:18" ht="13" customHeight="1" x14ac:dyDescent="0.25">
      <c r="B32" s="20">
        <v>27</v>
      </c>
      <c r="C32" s="25">
        <v>45314</v>
      </c>
      <c r="D32" s="25">
        <v>45315</v>
      </c>
      <c r="E32" s="24" t="s">
        <v>163</v>
      </c>
      <c r="F32" s="24" t="s">
        <v>18</v>
      </c>
      <c r="G32" s="8" t="s">
        <v>94</v>
      </c>
      <c r="H32" s="9" t="s">
        <v>117</v>
      </c>
      <c r="I32" s="9">
        <v>174</v>
      </c>
      <c r="J32" s="15" t="s">
        <v>53</v>
      </c>
      <c r="K32" s="16" t="s">
        <v>133</v>
      </c>
      <c r="L32" s="14" t="s">
        <v>47</v>
      </c>
      <c r="M32" s="14" t="s">
        <v>47</v>
      </c>
      <c r="N32" s="14" t="s">
        <v>108</v>
      </c>
      <c r="O32" s="14">
        <f>500*18</f>
        <v>9000</v>
      </c>
      <c r="P32" s="14">
        <v>1000</v>
      </c>
      <c r="Q32" s="9">
        <v>94</v>
      </c>
      <c r="R32" s="23">
        <f t="shared" si="0"/>
        <v>10094</v>
      </c>
    </row>
    <row r="33" spans="2:18" ht="13" customHeight="1" x14ac:dyDescent="0.25">
      <c r="B33" s="20">
        <v>28</v>
      </c>
      <c r="C33" s="25">
        <v>45314</v>
      </c>
      <c r="D33" s="25">
        <v>45314</v>
      </c>
      <c r="E33" s="24" t="s">
        <v>177</v>
      </c>
      <c r="F33" s="24" t="s">
        <v>18</v>
      </c>
      <c r="G33" s="8" t="s">
        <v>178</v>
      </c>
      <c r="H33" s="9" t="s">
        <v>104</v>
      </c>
      <c r="I33" s="9">
        <v>125</v>
      </c>
      <c r="J33" s="15" t="s">
        <v>31</v>
      </c>
      <c r="K33" s="16" t="s">
        <v>35</v>
      </c>
      <c r="L33" s="14" t="s">
        <v>47</v>
      </c>
      <c r="M33" s="14" t="s">
        <v>47</v>
      </c>
      <c r="N33" s="14" t="s">
        <v>108</v>
      </c>
      <c r="O33" s="14">
        <f>250*18</f>
        <v>4500</v>
      </c>
      <c r="P33" s="14">
        <v>500</v>
      </c>
      <c r="Q33" s="9">
        <v>70</v>
      </c>
      <c r="R33" s="23">
        <f t="shared" si="0"/>
        <v>5070</v>
      </c>
    </row>
    <row r="34" spans="2:18" ht="13" customHeight="1" x14ac:dyDescent="0.25">
      <c r="B34" s="20">
        <v>29</v>
      </c>
      <c r="C34" s="25">
        <v>45314</v>
      </c>
      <c r="D34" s="25">
        <v>45315</v>
      </c>
      <c r="E34" s="24" t="s">
        <v>236</v>
      </c>
      <c r="F34" s="24" t="s">
        <v>18</v>
      </c>
      <c r="G34" s="8" t="s">
        <v>179</v>
      </c>
      <c r="H34" s="9" t="s">
        <v>117</v>
      </c>
      <c r="I34" s="9">
        <v>180</v>
      </c>
      <c r="J34" s="15" t="s">
        <v>53</v>
      </c>
      <c r="K34" s="16" t="s">
        <v>158</v>
      </c>
      <c r="L34" s="14" t="s">
        <v>47</v>
      </c>
      <c r="M34" s="14" t="s">
        <v>47</v>
      </c>
      <c r="N34" s="14" t="s">
        <v>108</v>
      </c>
      <c r="O34" s="14">
        <f>500*18</f>
        <v>9000</v>
      </c>
      <c r="P34" s="14">
        <v>1000</v>
      </c>
      <c r="Q34" s="9">
        <v>94</v>
      </c>
      <c r="R34" s="23">
        <f t="shared" si="0"/>
        <v>10094</v>
      </c>
    </row>
    <row r="35" spans="2:18" ht="13" customHeight="1" x14ac:dyDescent="0.25">
      <c r="B35" s="20">
        <v>30</v>
      </c>
      <c r="C35" s="25">
        <v>45314</v>
      </c>
      <c r="D35" s="25">
        <v>45315</v>
      </c>
      <c r="E35" s="24" t="s">
        <v>195</v>
      </c>
      <c r="F35" s="24" t="s">
        <v>18</v>
      </c>
      <c r="G35" s="8" t="s">
        <v>180</v>
      </c>
      <c r="H35" s="9" t="s">
        <v>117</v>
      </c>
      <c r="I35" s="9">
        <v>160</v>
      </c>
      <c r="J35" s="15" t="s">
        <v>79</v>
      </c>
      <c r="K35" s="16" t="s">
        <v>181</v>
      </c>
      <c r="L35" s="14" t="s">
        <v>47</v>
      </c>
      <c r="M35" s="14" t="s">
        <v>47</v>
      </c>
      <c r="N35" s="14" t="s">
        <v>108</v>
      </c>
      <c r="O35" s="14">
        <f>500*18</f>
        <v>9000</v>
      </c>
      <c r="P35" s="14">
        <v>1000</v>
      </c>
      <c r="Q35" s="9">
        <v>235</v>
      </c>
      <c r="R35" s="23">
        <f t="shared" si="0"/>
        <v>10235</v>
      </c>
    </row>
    <row r="36" spans="2:18" ht="13" customHeight="1" x14ac:dyDescent="0.25">
      <c r="B36" s="20">
        <v>31</v>
      </c>
      <c r="C36" s="25">
        <v>45314</v>
      </c>
      <c r="D36" s="25">
        <v>45314</v>
      </c>
      <c r="E36" s="24" t="s">
        <v>185</v>
      </c>
      <c r="F36" s="24" t="s">
        <v>25</v>
      </c>
      <c r="G36" s="8" t="s">
        <v>183</v>
      </c>
      <c r="H36" s="9" t="s">
        <v>104</v>
      </c>
      <c r="I36" s="9">
        <v>120</v>
      </c>
      <c r="J36" s="15" t="s">
        <v>38</v>
      </c>
      <c r="K36" s="16" t="s">
        <v>184</v>
      </c>
      <c r="L36" s="14" t="s">
        <v>47</v>
      </c>
      <c r="M36" s="14" t="s">
        <v>47</v>
      </c>
      <c r="N36" s="14" t="s">
        <v>112</v>
      </c>
      <c r="O36" s="14">
        <f>250*14</f>
        <v>3500</v>
      </c>
      <c r="P36" s="14">
        <v>500</v>
      </c>
      <c r="Q36" s="9">
        <v>40</v>
      </c>
      <c r="R36" s="23">
        <f t="shared" si="0"/>
        <v>4040</v>
      </c>
    </row>
    <row r="37" spans="2:18" ht="13" customHeight="1" x14ac:dyDescent="0.25">
      <c r="B37" s="20">
        <v>32</v>
      </c>
      <c r="C37" s="25">
        <v>45314</v>
      </c>
      <c r="D37" s="25">
        <v>45314</v>
      </c>
      <c r="E37" s="24" t="s">
        <v>185</v>
      </c>
      <c r="F37" s="24" t="s">
        <v>25</v>
      </c>
      <c r="G37" s="8" t="s">
        <v>187</v>
      </c>
      <c r="H37" s="9" t="s">
        <v>104</v>
      </c>
      <c r="I37" s="9">
        <v>135</v>
      </c>
      <c r="J37" s="15" t="s">
        <v>11</v>
      </c>
      <c r="K37" s="16" t="s">
        <v>71</v>
      </c>
      <c r="L37" s="14" t="s">
        <v>47</v>
      </c>
      <c r="M37" s="14" t="s">
        <v>47</v>
      </c>
      <c r="N37" s="14" t="s">
        <v>112</v>
      </c>
      <c r="O37" s="14">
        <f>250*14</f>
        <v>3500</v>
      </c>
      <c r="P37" s="14">
        <v>500</v>
      </c>
      <c r="Q37" s="9">
        <v>40</v>
      </c>
      <c r="R37" s="23">
        <f t="shared" si="0"/>
        <v>4040</v>
      </c>
    </row>
    <row r="38" spans="2:18" ht="13" customHeight="1" x14ac:dyDescent="0.25">
      <c r="B38" s="20">
        <v>33</v>
      </c>
      <c r="C38" s="25">
        <v>45314</v>
      </c>
      <c r="D38" s="25">
        <v>45314</v>
      </c>
      <c r="E38" s="24" t="s">
        <v>189</v>
      </c>
      <c r="F38" s="24" t="s">
        <v>25</v>
      </c>
      <c r="G38" s="24" t="s">
        <v>188</v>
      </c>
      <c r="H38" s="9" t="s">
        <v>104</v>
      </c>
      <c r="I38" s="9">
        <v>134</v>
      </c>
      <c r="J38" s="15" t="s">
        <v>153</v>
      </c>
      <c r="K38" s="16" t="s">
        <v>58</v>
      </c>
      <c r="L38" s="14" t="s">
        <v>47</v>
      </c>
      <c r="M38" s="14" t="s">
        <v>47</v>
      </c>
      <c r="N38" s="14" t="s">
        <v>112</v>
      </c>
      <c r="O38" s="14">
        <f>250*14</f>
        <v>3500</v>
      </c>
      <c r="P38" s="14">
        <v>500</v>
      </c>
      <c r="Q38" s="9">
        <v>47</v>
      </c>
      <c r="R38" s="23">
        <f t="shared" si="0"/>
        <v>4047</v>
      </c>
    </row>
    <row r="39" spans="2:18" ht="13" customHeight="1" x14ac:dyDescent="0.25">
      <c r="B39" s="20">
        <v>34</v>
      </c>
      <c r="C39" s="25">
        <v>45314</v>
      </c>
      <c r="D39" s="25">
        <v>45314</v>
      </c>
      <c r="E39" s="24" t="s">
        <v>191</v>
      </c>
      <c r="F39" s="24" t="s">
        <v>25</v>
      </c>
      <c r="G39" s="8" t="s">
        <v>190</v>
      </c>
      <c r="H39" s="9" t="s">
        <v>104</v>
      </c>
      <c r="I39" s="9">
        <v>169</v>
      </c>
      <c r="J39" s="15" t="s">
        <v>170</v>
      </c>
      <c r="K39" s="16" t="s">
        <v>50</v>
      </c>
      <c r="L39" s="14" t="s">
        <v>47</v>
      </c>
      <c r="M39" s="14" t="s">
        <v>47</v>
      </c>
      <c r="N39" s="14" t="s">
        <v>112</v>
      </c>
      <c r="O39" s="14">
        <f>250*14</f>
        <v>3500</v>
      </c>
      <c r="P39" s="14">
        <v>500</v>
      </c>
      <c r="Q39" s="9">
        <v>47</v>
      </c>
      <c r="R39" s="23">
        <f t="shared" si="0"/>
        <v>4047</v>
      </c>
    </row>
    <row r="40" spans="2:18" ht="13" customHeight="1" x14ac:dyDescent="0.25">
      <c r="B40" s="20">
        <v>35</v>
      </c>
      <c r="C40" s="25">
        <v>45314</v>
      </c>
      <c r="D40" s="25">
        <v>45315</v>
      </c>
      <c r="E40" s="24" t="s">
        <v>165</v>
      </c>
      <c r="F40" s="24" t="s">
        <v>25</v>
      </c>
      <c r="G40" s="8" t="s">
        <v>192</v>
      </c>
      <c r="H40" s="9" t="s">
        <v>117</v>
      </c>
      <c r="I40" s="9">
        <v>148</v>
      </c>
      <c r="J40" s="15" t="s">
        <v>54</v>
      </c>
      <c r="K40" s="16" t="s">
        <v>71</v>
      </c>
      <c r="L40" s="14" t="s">
        <v>47</v>
      </c>
      <c r="M40" s="14" t="s">
        <v>47</v>
      </c>
      <c r="N40" s="14" t="s">
        <v>112</v>
      </c>
      <c r="O40" s="14">
        <f>250*14</f>
        <v>3500</v>
      </c>
      <c r="P40" s="14">
        <v>500</v>
      </c>
      <c r="Q40" s="9">
        <v>70</v>
      </c>
      <c r="R40" s="23">
        <f t="shared" si="0"/>
        <v>4070</v>
      </c>
    </row>
    <row r="41" spans="2:18" ht="13" customHeight="1" x14ac:dyDescent="0.25">
      <c r="B41" s="20">
        <v>36</v>
      </c>
      <c r="C41" s="25">
        <v>45314</v>
      </c>
      <c r="D41" s="25">
        <v>45314</v>
      </c>
      <c r="E41" s="24" t="s">
        <v>127</v>
      </c>
      <c r="F41" s="24" t="s">
        <v>37</v>
      </c>
      <c r="G41" s="24" t="s">
        <v>88</v>
      </c>
      <c r="H41" s="9" t="s">
        <v>104</v>
      </c>
      <c r="I41" s="9">
        <v>157</v>
      </c>
      <c r="J41" s="15" t="s">
        <v>38</v>
      </c>
      <c r="K41" s="16" t="s">
        <v>39</v>
      </c>
      <c r="L41" s="14" t="s">
        <v>47</v>
      </c>
      <c r="M41" s="14" t="s">
        <v>47</v>
      </c>
      <c r="N41" s="27" t="s">
        <v>194</v>
      </c>
      <c r="O41" s="27">
        <f>250*28</f>
        <v>7000</v>
      </c>
      <c r="P41" s="14">
        <v>1600</v>
      </c>
      <c r="Q41" s="9">
        <v>94</v>
      </c>
      <c r="R41" s="23">
        <f t="shared" si="0"/>
        <v>8694</v>
      </c>
    </row>
    <row r="42" spans="2:18" ht="13" customHeight="1" x14ac:dyDescent="0.25">
      <c r="B42" s="20">
        <v>37</v>
      </c>
      <c r="C42" s="25">
        <v>45314</v>
      </c>
      <c r="D42" s="25">
        <v>45315</v>
      </c>
      <c r="E42" s="24" t="s">
        <v>195</v>
      </c>
      <c r="F42" s="24" t="s">
        <v>37</v>
      </c>
      <c r="G42" s="24" t="s">
        <v>196</v>
      </c>
      <c r="H42" s="9" t="s">
        <v>117</v>
      </c>
      <c r="I42" s="9">
        <v>144</v>
      </c>
      <c r="J42" s="15" t="s">
        <v>11</v>
      </c>
      <c r="K42" s="16" t="s">
        <v>153</v>
      </c>
      <c r="L42" s="14" t="s">
        <v>47</v>
      </c>
      <c r="M42" s="14" t="s">
        <v>47</v>
      </c>
      <c r="N42" s="27" t="s">
        <v>194</v>
      </c>
      <c r="O42" s="27">
        <f>500*28</f>
        <v>14000</v>
      </c>
      <c r="P42" s="14">
        <v>1600</v>
      </c>
      <c r="Q42" s="9">
        <v>128</v>
      </c>
      <c r="R42" s="23">
        <f t="shared" si="0"/>
        <v>15728</v>
      </c>
    </row>
    <row r="43" spans="2:18" ht="13" customHeight="1" x14ac:dyDescent="0.25">
      <c r="B43" s="20">
        <v>38</v>
      </c>
      <c r="C43" s="25">
        <v>45314</v>
      </c>
      <c r="D43" s="25">
        <v>45315</v>
      </c>
      <c r="E43" s="24" t="s">
        <v>127</v>
      </c>
      <c r="F43" s="24" t="s">
        <v>37</v>
      </c>
      <c r="G43" s="24" t="s">
        <v>197</v>
      </c>
      <c r="H43" s="9" t="s">
        <v>117</v>
      </c>
      <c r="I43" s="9">
        <v>151</v>
      </c>
      <c r="J43" s="15" t="s">
        <v>59</v>
      </c>
      <c r="K43" s="16" t="s">
        <v>170</v>
      </c>
      <c r="L43" s="14" t="s">
        <v>47</v>
      </c>
      <c r="M43" s="14" t="s">
        <v>47</v>
      </c>
      <c r="N43" s="27" t="s">
        <v>194</v>
      </c>
      <c r="O43" s="27">
        <f>500*28</f>
        <v>14000</v>
      </c>
      <c r="P43" s="14">
        <v>1600</v>
      </c>
      <c r="Q43" s="9">
        <v>105</v>
      </c>
      <c r="R43" s="23">
        <f t="shared" si="0"/>
        <v>15705</v>
      </c>
    </row>
    <row r="44" spans="2:18" ht="13" customHeight="1" x14ac:dyDescent="0.25">
      <c r="B44" s="20">
        <v>39</v>
      </c>
      <c r="C44" s="25">
        <v>45314</v>
      </c>
      <c r="D44" s="25">
        <v>45315</v>
      </c>
      <c r="E44" s="24" t="s">
        <v>227</v>
      </c>
      <c r="F44" s="24" t="s">
        <v>37</v>
      </c>
      <c r="G44" s="24" t="s">
        <v>198</v>
      </c>
      <c r="H44" s="9" t="s">
        <v>117</v>
      </c>
      <c r="I44" s="9">
        <v>172</v>
      </c>
      <c r="J44" s="15" t="s">
        <v>52</v>
      </c>
      <c r="K44" s="16" t="s">
        <v>170</v>
      </c>
      <c r="L44" s="14" t="s">
        <v>47</v>
      </c>
      <c r="M44" s="14" t="s">
        <v>47</v>
      </c>
      <c r="N44" s="27" t="s">
        <v>194</v>
      </c>
      <c r="O44" s="27">
        <f>500*28</f>
        <v>14000</v>
      </c>
      <c r="P44" s="14">
        <v>1600</v>
      </c>
      <c r="Q44" s="9">
        <v>105</v>
      </c>
      <c r="R44" s="23">
        <f t="shared" si="0"/>
        <v>15705</v>
      </c>
    </row>
    <row r="45" spans="2:18" ht="13" customHeight="1" x14ac:dyDescent="0.25">
      <c r="B45" s="20">
        <v>40</v>
      </c>
      <c r="C45" s="25">
        <v>45314</v>
      </c>
      <c r="D45" s="25">
        <v>45314</v>
      </c>
      <c r="E45" s="24" t="s">
        <v>195</v>
      </c>
      <c r="F45" s="24" t="s">
        <v>37</v>
      </c>
      <c r="G45" s="24" t="s">
        <v>199</v>
      </c>
      <c r="H45" s="9" t="s">
        <v>104</v>
      </c>
      <c r="I45" s="9">
        <v>148</v>
      </c>
      <c r="J45" s="15" t="s">
        <v>38</v>
      </c>
      <c r="K45" s="16" t="s">
        <v>225</v>
      </c>
      <c r="L45" s="14" t="s">
        <v>47</v>
      </c>
      <c r="M45" s="14" t="s">
        <v>47</v>
      </c>
      <c r="N45" s="27" t="s">
        <v>194</v>
      </c>
      <c r="O45" s="27">
        <f>250*28</f>
        <v>7000</v>
      </c>
      <c r="P45" s="14">
        <v>1600</v>
      </c>
      <c r="Q45" s="9">
        <v>105</v>
      </c>
      <c r="R45" s="23">
        <f t="shared" si="0"/>
        <v>8705</v>
      </c>
    </row>
    <row r="46" spans="2:18" s="41" customFormat="1" ht="13" customHeight="1" x14ac:dyDescent="0.25">
      <c r="B46" s="33">
        <v>41</v>
      </c>
      <c r="C46" s="34">
        <v>45314</v>
      </c>
      <c r="D46" s="34">
        <v>45315</v>
      </c>
      <c r="E46" s="35" t="s">
        <v>227</v>
      </c>
      <c r="F46" s="35" t="s">
        <v>124</v>
      </c>
      <c r="G46" s="35" t="s">
        <v>202</v>
      </c>
      <c r="H46" s="36" t="s">
        <v>104</v>
      </c>
      <c r="I46" s="36">
        <v>170</v>
      </c>
      <c r="J46" s="37" t="s">
        <v>52</v>
      </c>
      <c r="K46" s="38" t="s">
        <v>75</v>
      </c>
      <c r="L46" s="39" t="s">
        <v>47</v>
      </c>
      <c r="M46" s="39" t="s">
        <v>47</v>
      </c>
      <c r="N46" s="42" t="s">
        <v>205</v>
      </c>
      <c r="O46" s="42">
        <f>300*35</f>
        <v>10500</v>
      </c>
      <c r="P46" s="39">
        <v>1600</v>
      </c>
      <c r="Q46" s="36">
        <v>200</v>
      </c>
      <c r="R46" s="40">
        <f t="shared" si="0"/>
        <v>12300</v>
      </c>
    </row>
    <row r="47" spans="2:18" ht="13" customHeight="1" x14ac:dyDescent="0.25">
      <c r="B47" s="20">
        <v>42</v>
      </c>
      <c r="C47" s="25">
        <v>45314</v>
      </c>
      <c r="D47" s="25">
        <v>45315</v>
      </c>
      <c r="E47" s="24" t="s">
        <v>228</v>
      </c>
      <c r="F47" s="24" t="s">
        <v>124</v>
      </c>
      <c r="G47" s="24" t="s">
        <v>203</v>
      </c>
      <c r="H47" s="9" t="s">
        <v>117</v>
      </c>
      <c r="I47" s="9">
        <v>195</v>
      </c>
      <c r="J47" s="9" t="s">
        <v>129</v>
      </c>
      <c r="K47" s="16" t="s">
        <v>52</v>
      </c>
      <c r="L47" s="14" t="s">
        <v>47</v>
      </c>
      <c r="M47" s="14" t="s">
        <v>47</v>
      </c>
      <c r="N47" s="27" t="s">
        <v>205</v>
      </c>
      <c r="O47" s="27">
        <f>600*35</f>
        <v>21000</v>
      </c>
      <c r="P47" s="14">
        <v>1600</v>
      </c>
      <c r="Q47" s="9">
        <v>200</v>
      </c>
      <c r="R47" s="23">
        <f t="shared" si="0"/>
        <v>22800</v>
      </c>
    </row>
    <row r="48" spans="2:18" s="41" customFormat="1" ht="13" customHeight="1" x14ac:dyDescent="0.25">
      <c r="B48" s="33">
        <v>43</v>
      </c>
      <c r="C48" s="34">
        <v>45314</v>
      </c>
      <c r="D48" s="34">
        <v>45315</v>
      </c>
      <c r="E48" s="35" t="s">
        <v>229</v>
      </c>
      <c r="F48" s="35" t="s">
        <v>124</v>
      </c>
      <c r="G48" s="35" t="s">
        <v>204</v>
      </c>
      <c r="H48" s="36" t="s">
        <v>104</v>
      </c>
      <c r="I48" s="36">
        <v>168</v>
      </c>
      <c r="J48" s="36" t="s">
        <v>38</v>
      </c>
      <c r="K48" s="38" t="s">
        <v>244</v>
      </c>
      <c r="L48" s="39" t="s">
        <v>47</v>
      </c>
      <c r="M48" s="39" t="s">
        <v>47</v>
      </c>
      <c r="N48" s="42" t="s">
        <v>205</v>
      </c>
      <c r="O48" s="42">
        <f>300*35</f>
        <v>10500</v>
      </c>
      <c r="P48" s="39">
        <v>1600</v>
      </c>
      <c r="Q48" s="36">
        <v>200</v>
      </c>
      <c r="R48" s="40">
        <f t="shared" si="0"/>
        <v>12300</v>
      </c>
    </row>
    <row r="49" spans="2:18" ht="13" customHeight="1" x14ac:dyDescent="0.25">
      <c r="B49" s="20">
        <v>44</v>
      </c>
      <c r="C49" s="25">
        <v>45315</v>
      </c>
      <c r="D49" s="25">
        <v>45315</v>
      </c>
      <c r="E49" s="24" t="s">
        <v>165</v>
      </c>
      <c r="F49" s="24" t="s">
        <v>18</v>
      </c>
      <c r="G49" s="24" t="s">
        <v>107</v>
      </c>
      <c r="H49" s="9" t="s">
        <v>104</v>
      </c>
      <c r="I49" s="9">
        <v>180</v>
      </c>
      <c r="J49" s="15" t="s">
        <v>64</v>
      </c>
      <c r="K49" s="16" t="s">
        <v>48</v>
      </c>
      <c r="L49" s="14" t="s">
        <v>47</v>
      </c>
      <c r="M49" s="14" t="s">
        <v>47</v>
      </c>
      <c r="N49" s="27" t="s">
        <v>108</v>
      </c>
      <c r="O49" s="27">
        <f>250*18</f>
        <v>4500</v>
      </c>
      <c r="P49" s="14">
        <v>500</v>
      </c>
      <c r="Q49" s="9">
        <v>167</v>
      </c>
      <c r="R49" s="23">
        <f t="shared" si="0"/>
        <v>5167</v>
      </c>
    </row>
    <row r="50" spans="2:18" ht="13" customHeight="1" x14ac:dyDescent="0.25">
      <c r="B50" s="20">
        <v>45</v>
      </c>
      <c r="C50" s="25">
        <v>45315</v>
      </c>
      <c r="D50" s="25">
        <v>45316</v>
      </c>
      <c r="E50" s="24" t="s">
        <v>114</v>
      </c>
      <c r="F50" s="24" t="s">
        <v>18</v>
      </c>
      <c r="G50" s="8" t="s">
        <v>23</v>
      </c>
      <c r="H50" s="9" t="s">
        <v>117</v>
      </c>
      <c r="I50" s="9">
        <v>420</v>
      </c>
      <c r="J50" s="15" t="s">
        <v>10</v>
      </c>
      <c r="K50" s="16" t="s">
        <v>59</v>
      </c>
      <c r="L50" s="14" t="s">
        <v>47</v>
      </c>
      <c r="M50" s="14" t="s">
        <v>47</v>
      </c>
      <c r="N50" s="27" t="s">
        <v>108</v>
      </c>
      <c r="O50" s="27">
        <f>500*18</f>
        <v>9000</v>
      </c>
      <c r="P50" s="14">
        <v>1000</v>
      </c>
      <c r="Q50" s="9">
        <f>278+58+80+155</f>
        <v>571</v>
      </c>
      <c r="R50" s="23">
        <f t="shared" si="0"/>
        <v>10571</v>
      </c>
    </row>
    <row r="51" spans="2:18" ht="13" customHeight="1" x14ac:dyDescent="0.25">
      <c r="B51" s="20">
        <v>46</v>
      </c>
      <c r="C51" s="25">
        <v>45315</v>
      </c>
      <c r="D51" s="25">
        <v>45315</v>
      </c>
      <c r="E51" s="24" t="s">
        <v>195</v>
      </c>
      <c r="F51" s="24" t="s">
        <v>25</v>
      </c>
      <c r="G51" s="8" t="s">
        <v>132</v>
      </c>
      <c r="H51" s="9" t="s">
        <v>104</v>
      </c>
      <c r="I51" s="9">
        <v>145</v>
      </c>
      <c r="J51" s="15" t="s">
        <v>38</v>
      </c>
      <c r="K51" s="16" t="s">
        <v>133</v>
      </c>
      <c r="L51" s="14" t="s">
        <v>47</v>
      </c>
      <c r="M51" s="14" t="s">
        <v>47</v>
      </c>
      <c r="N51" s="27" t="s">
        <v>112</v>
      </c>
      <c r="O51" s="27">
        <f>250*14</f>
        <v>3500</v>
      </c>
      <c r="P51" s="14">
        <v>500</v>
      </c>
      <c r="Q51" s="9">
        <v>105</v>
      </c>
      <c r="R51" s="23">
        <f t="shared" si="0"/>
        <v>4105</v>
      </c>
    </row>
    <row r="52" spans="2:18" ht="13" customHeight="1" x14ac:dyDescent="0.25">
      <c r="B52" s="20">
        <v>47</v>
      </c>
      <c r="C52" s="25">
        <v>45315</v>
      </c>
      <c r="D52" s="25">
        <v>45315</v>
      </c>
      <c r="E52" s="24" t="s">
        <v>134</v>
      </c>
      <c r="F52" s="24" t="s">
        <v>25</v>
      </c>
      <c r="G52" s="8" t="s">
        <v>135</v>
      </c>
      <c r="H52" s="9" t="s">
        <v>104</v>
      </c>
      <c r="I52" s="9">
        <v>162</v>
      </c>
      <c r="J52" s="15" t="s">
        <v>43</v>
      </c>
      <c r="K52" s="16" t="s">
        <v>71</v>
      </c>
      <c r="L52" s="14" t="s">
        <v>47</v>
      </c>
      <c r="M52" s="14" t="s">
        <v>47</v>
      </c>
      <c r="N52" s="27" t="s">
        <v>112</v>
      </c>
      <c r="O52" s="27">
        <f>250*14</f>
        <v>3500</v>
      </c>
      <c r="P52" s="14">
        <v>500</v>
      </c>
      <c r="Q52" s="9">
        <v>110</v>
      </c>
      <c r="R52" s="23">
        <f t="shared" si="0"/>
        <v>4110</v>
      </c>
    </row>
    <row r="53" spans="2:18" ht="13" customHeight="1" x14ac:dyDescent="0.25">
      <c r="B53" s="20">
        <v>48</v>
      </c>
      <c r="C53" s="25">
        <v>45315</v>
      </c>
      <c r="D53" s="25">
        <v>45315</v>
      </c>
      <c r="E53" s="24" t="s">
        <v>139</v>
      </c>
      <c r="F53" s="24" t="s">
        <v>18</v>
      </c>
      <c r="G53" s="8" t="s">
        <v>138</v>
      </c>
      <c r="H53" s="9" t="s">
        <v>104</v>
      </c>
      <c r="I53" s="9">
        <v>137</v>
      </c>
      <c r="J53" s="15" t="s">
        <v>31</v>
      </c>
      <c r="K53" s="16" t="s">
        <v>140</v>
      </c>
      <c r="L53" s="14" t="s">
        <v>47</v>
      </c>
      <c r="M53" s="14" t="s">
        <v>47</v>
      </c>
      <c r="N53" s="27" t="s">
        <v>108</v>
      </c>
      <c r="O53" s="27">
        <f>250*18</f>
        <v>4500</v>
      </c>
      <c r="P53" s="14">
        <v>500</v>
      </c>
      <c r="Q53" s="9">
        <v>70</v>
      </c>
      <c r="R53" s="23">
        <f t="shared" si="0"/>
        <v>5070</v>
      </c>
    </row>
    <row r="54" spans="2:18" ht="13" customHeight="1" x14ac:dyDescent="0.25">
      <c r="B54" s="20">
        <v>49</v>
      </c>
      <c r="C54" s="25">
        <v>45315</v>
      </c>
      <c r="D54" s="25">
        <v>45315</v>
      </c>
      <c r="E54" s="24" t="s">
        <v>145</v>
      </c>
      <c r="F54" s="24" t="s">
        <v>25</v>
      </c>
      <c r="G54" s="8" t="s">
        <v>144</v>
      </c>
      <c r="H54" s="9" t="s">
        <v>104</v>
      </c>
      <c r="I54" s="9">
        <v>237</v>
      </c>
      <c r="J54" s="15" t="s">
        <v>31</v>
      </c>
      <c r="K54" s="16" t="s">
        <v>146</v>
      </c>
      <c r="L54" s="14" t="s">
        <v>47</v>
      </c>
      <c r="M54" s="14" t="s">
        <v>47</v>
      </c>
      <c r="N54" s="27" t="s">
        <v>112</v>
      </c>
      <c r="O54" s="27">
        <f>250*14</f>
        <v>3500</v>
      </c>
      <c r="P54" s="14">
        <v>500</v>
      </c>
      <c r="Q54" s="9">
        <v>145</v>
      </c>
      <c r="R54" s="23">
        <f t="shared" si="0"/>
        <v>4145</v>
      </c>
    </row>
    <row r="55" spans="2:18" ht="13" customHeight="1" x14ac:dyDescent="0.25">
      <c r="B55" s="20">
        <v>50</v>
      </c>
      <c r="C55" s="25">
        <v>45315</v>
      </c>
      <c r="D55" s="25">
        <v>45315</v>
      </c>
      <c r="E55" s="24" t="s">
        <v>148</v>
      </c>
      <c r="F55" s="24" t="s">
        <v>25</v>
      </c>
      <c r="G55" s="8" t="s">
        <v>147</v>
      </c>
      <c r="H55" s="9" t="s">
        <v>104</v>
      </c>
      <c r="I55" s="9">
        <v>192</v>
      </c>
      <c r="J55" s="15" t="s">
        <v>42</v>
      </c>
      <c r="K55" s="16" t="s">
        <v>149</v>
      </c>
      <c r="L55" s="14" t="s">
        <v>47</v>
      </c>
      <c r="M55" s="14" t="s">
        <v>47</v>
      </c>
      <c r="N55" s="27" t="s">
        <v>112</v>
      </c>
      <c r="O55" s="27">
        <f>250*14</f>
        <v>3500</v>
      </c>
      <c r="P55" s="14">
        <v>500</v>
      </c>
      <c r="Q55" s="9">
        <v>140</v>
      </c>
      <c r="R55" s="23">
        <f t="shared" si="0"/>
        <v>4140</v>
      </c>
    </row>
    <row r="56" spans="2:18" ht="13" customHeight="1" x14ac:dyDescent="0.25">
      <c r="B56" s="20">
        <v>51</v>
      </c>
      <c r="C56" s="25">
        <v>45315</v>
      </c>
      <c r="D56" s="25">
        <v>45315</v>
      </c>
      <c r="E56" s="24" t="s">
        <v>227</v>
      </c>
      <c r="F56" s="24" t="s">
        <v>18</v>
      </c>
      <c r="G56" s="8" t="s">
        <v>159</v>
      </c>
      <c r="H56" s="9" t="s">
        <v>104</v>
      </c>
      <c r="I56" s="9">
        <v>167</v>
      </c>
      <c r="J56" s="15" t="s">
        <v>126</v>
      </c>
      <c r="K56" s="16" t="s">
        <v>45</v>
      </c>
      <c r="L56" s="14" t="s">
        <v>47</v>
      </c>
      <c r="M56" s="14" t="s">
        <v>47</v>
      </c>
      <c r="N56" s="14" t="s">
        <v>108</v>
      </c>
      <c r="O56" s="14">
        <f>250*18</f>
        <v>4500</v>
      </c>
      <c r="P56" s="14">
        <v>500</v>
      </c>
      <c r="Q56" s="9">
        <v>70</v>
      </c>
      <c r="R56" s="23">
        <f t="shared" si="0"/>
        <v>5070</v>
      </c>
    </row>
    <row r="57" spans="2:18" ht="13" customHeight="1" x14ac:dyDescent="0.25">
      <c r="B57" s="20">
        <v>52</v>
      </c>
      <c r="C57" s="25">
        <v>45315</v>
      </c>
      <c r="D57" s="25">
        <v>45315</v>
      </c>
      <c r="E57" s="24" t="s">
        <v>195</v>
      </c>
      <c r="F57" s="24" t="s">
        <v>36</v>
      </c>
      <c r="G57" s="8" t="s">
        <v>162</v>
      </c>
      <c r="H57" s="9" t="s">
        <v>104</v>
      </c>
      <c r="I57" s="9">
        <v>128</v>
      </c>
      <c r="J57" s="15" t="s">
        <v>89</v>
      </c>
      <c r="K57" s="16" t="s">
        <v>71</v>
      </c>
      <c r="L57" s="14" t="s">
        <v>47</v>
      </c>
      <c r="M57" s="14" t="s">
        <v>47</v>
      </c>
      <c r="N57" s="27" t="s">
        <v>105</v>
      </c>
      <c r="O57" s="27">
        <f>250*20</f>
        <v>5000</v>
      </c>
      <c r="P57" s="14">
        <v>500</v>
      </c>
      <c r="Q57" s="9">
        <v>70</v>
      </c>
      <c r="R57" s="23">
        <f t="shared" si="0"/>
        <v>5570</v>
      </c>
    </row>
    <row r="58" spans="2:18" ht="13" customHeight="1" x14ac:dyDescent="0.25">
      <c r="B58" s="20">
        <v>53</v>
      </c>
      <c r="C58" s="25">
        <v>45315</v>
      </c>
      <c r="D58" s="25">
        <v>45315</v>
      </c>
      <c r="E58" s="24" t="s">
        <v>195</v>
      </c>
      <c r="F58" s="24" t="s">
        <v>25</v>
      </c>
      <c r="G58" s="8" t="s">
        <v>164</v>
      </c>
      <c r="H58" s="9" t="s">
        <v>104</v>
      </c>
      <c r="I58" s="9">
        <v>134</v>
      </c>
      <c r="J58" s="15" t="s">
        <v>79</v>
      </c>
      <c r="K58" s="16" t="s">
        <v>73</v>
      </c>
      <c r="L58" s="14" t="s">
        <v>47</v>
      </c>
      <c r="M58" s="14" t="s">
        <v>47</v>
      </c>
      <c r="N58" s="27" t="s">
        <v>112</v>
      </c>
      <c r="O58" s="27">
        <f>250*14</f>
        <v>3500</v>
      </c>
      <c r="P58" s="14">
        <v>500</v>
      </c>
      <c r="Q58" s="9">
        <v>105</v>
      </c>
      <c r="R58" s="23">
        <f t="shared" si="0"/>
        <v>4105</v>
      </c>
    </row>
    <row r="59" spans="2:18" ht="13" customHeight="1" x14ac:dyDescent="0.25">
      <c r="B59" s="20">
        <v>54</v>
      </c>
      <c r="C59" s="25">
        <v>45315</v>
      </c>
      <c r="D59" s="25">
        <v>45315</v>
      </c>
      <c r="E59" s="24" t="s">
        <v>195</v>
      </c>
      <c r="F59" s="24" t="s">
        <v>25</v>
      </c>
      <c r="G59" s="8" t="s">
        <v>166</v>
      </c>
      <c r="H59" s="9" t="s">
        <v>104</v>
      </c>
      <c r="I59" s="9">
        <v>135</v>
      </c>
      <c r="J59" s="15" t="s">
        <v>11</v>
      </c>
      <c r="K59" s="16" t="s">
        <v>140</v>
      </c>
      <c r="L59" s="14" t="s">
        <v>47</v>
      </c>
      <c r="M59" s="14" t="s">
        <v>47</v>
      </c>
      <c r="N59" s="27" t="s">
        <v>112</v>
      </c>
      <c r="O59" s="27">
        <f>250*14</f>
        <v>3500</v>
      </c>
      <c r="P59" s="14">
        <v>500</v>
      </c>
      <c r="Q59" s="9">
        <v>105</v>
      </c>
      <c r="R59" s="23">
        <f t="shared" si="0"/>
        <v>4105</v>
      </c>
    </row>
    <row r="60" spans="2:18" ht="13" customHeight="1" x14ac:dyDescent="0.25">
      <c r="B60" s="20">
        <v>55</v>
      </c>
      <c r="C60" s="25">
        <v>45315</v>
      </c>
      <c r="D60" s="25">
        <v>45315</v>
      </c>
      <c r="E60" s="24" t="s">
        <v>195</v>
      </c>
      <c r="F60" s="24" t="s">
        <v>25</v>
      </c>
      <c r="G60" s="8" t="s">
        <v>167</v>
      </c>
      <c r="H60" s="9" t="s">
        <v>104</v>
      </c>
      <c r="I60" s="9">
        <v>135</v>
      </c>
      <c r="J60" s="15" t="s">
        <v>52</v>
      </c>
      <c r="K60" s="16" t="s">
        <v>73</v>
      </c>
      <c r="L60" s="14" t="s">
        <v>47</v>
      </c>
      <c r="M60" s="14" t="s">
        <v>47</v>
      </c>
      <c r="N60" s="27" t="s">
        <v>112</v>
      </c>
      <c r="O60" s="27">
        <f>250*14</f>
        <v>3500</v>
      </c>
      <c r="P60" s="14">
        <v>500</v>
      </c>
      <c r="Q60" s="9">
        <v>105</v>
      </c>
      <c r="R60" s="23">
        <f t="shared" si="0"/>
        <v>4105</v>
      </c>
    </row>
    <row r="61" spans="2:18" ht="13" customHeight="1" x14ac:dyDescent="0.25">
      <c r="B61" s="20">
        <v>56</v>
      </c>
      <c r="C61" s="25">
        <v>45315</v>
      </c>
      <c r="D61" s="25">
        <v>45315</v>
      </c>
      <c r="E61" s="24" t="s">
        <v>195</v>
      </c>
      <c r="F61" s="24" t="s">
        <v>25</v>
      </c>
      <c r="G61" s="8" t="s">
        <v>168</v>
      </c>
      <c r="H61" s="9" t="s">
        <v>104</v>
      </c>
      <c r="I61" s="9">
        <v>135</v>
      </c>
      <c r="J61" s="15" t="s">
        <v>52</v>
      </c>
      <c r="K61" s="16" t="s">
        <v>73</v>
      </c>
      <c r="L61" s="14" t="s">
        <v>47</v>
      </c>
      <c r="M61" s="14" t="s">
        <v>47</v>
      </c>
      <c r="N61" s="27" t="s">
        <v>112</v>
      </c>
      <c r="O61" s="27">
        <f>250*14</f>
        <v>3500</v>
      </c>
      <c r="P61" s="14">
        <v>500</v>
      </c>
      <c r="Q61" s="9">
        <v>105</v>
      </c>
      <c r="R61" s="23">
        <f t="shared" si="0"/>
        <v>4105</v>
      </c>
    </row>
    <row r="62" spans="2:18" ht="13" customHeight="1" x14ac:dyDescent="0.25">
      <c r="B62" s="20">
        <v>57</v>
      </c>
      <c r="C62" s="25">
        <v>45315</v>
      </c>
      <c r="D62" s="25">
        <v>45315</v>
      </c>
      <c r="E62" s="24" t="s">
        <v>195</v>
      </c>
      <c r="F62" s="24" t="s">
        <v>18</v>
      </c>
      <c r="G62" s="24" t="s">
        <v>172</v>
      </c>
      <c r="H62" s="9" t="s">
        <v>104</v>
      </c>
      <c r="I62" s="9">
        <v>138</v>
      </c>
      <c r="J62" s="15" t="s">
        <v>38</v>
      </c>
      <c r="K62" s="16" t="s">
        <v>140</v>
      </c>
      <c r="L62" s="14" t="s">
        <v>47</v>
      </c>
      <c r="M62" s="14" t="s">
        <v>47</v>
      </c>
      <c r="N62" s="27" t="s">
        <v>108</v>
      </c>
      <c r="O62" s="27">
        <f>250*18</f>
        <v>4500</v>
      </c>
      <c r="P62" s="14">
        <v>500</v>
      </c>
      <c r="Q62" s="9">
        <v>70</v>
      </c>
      <c r="R62" s="23">
        <f t="shared" si="0"/>
        <v>5070</v>
      </c>
    </row>
    <row r="63" spans="2:18" ht="13" customHeight="1" x14ac:dyDescent="0.25">
      <c r="B63" s="20">
        <v>58</v>
      </c>
      <c r="C63" s="25">
        <v>45315</v>
      </c>
      <c r="D63" s="25">
        <v>45315</v>
      </c>
      <c r="E63" s="24" t="s">
        <v>195</v>
      </c>
      <c r="F63" s="24" t="s">
        <v>25</v>
      </c>
      <c r="G63" s="8" t="s">
        <v>167</v>
      </c>
      <c r="H63" s="9" t="s">
        <v>104</v>
      </c>
      <c r="I63" s="9">
        <v>142</v>
      </c>
      <c r="J63" s="15" t="s">
        <v>184</v>
      </c>
      <c r="K63" s="16" t="s">
        <v>158</v>
      </c>
      <c r="L63" s="14" t="s">
        <v>47</v>
      </c>
      <c r="M63" s="14" t="s">
        <v>47</v>
      </c>
      <c r="N63" s="27" t="s">
        <v>112</v>
      </c>
      <c r="O63" s="27">
        <f>250*14</f>
        <v>3500</v>
      </c>
      <c r="P63" s="14">
        <v>500</v>
      </c>
      <c r="Q63" s="9">
        <v>105</v>
      </c>
      <c r="R63" s="23">
        <f t="shared" si="0"/>
        <v>4105</v>
      </c>
    </row>
    <row r="64" spans="2:18" ht="13" customHeight="1" x14ac:dyDescent="0.25">
      <c r="B64" s="20">
        <v>59</v>
      </c>
      <c r="C64" s="25">
        <v>45315</v>
      </c>
      <c r="D64" s="25">
        <v>45315</v>
      </c>
      <c r="E64" s="24" t="s">
        <v>185</v>
      </c>
      <c r="F64" s="24" t="s">
        <v>25</v>
      </c>
      <c r="G64" s="8" t="s">
        <v>193</v>
      </c>
      <c r="H64" s="9" t="s">
        <v>104</v>
      </c>
      <c r="I64" s="9">
        <v>127</v>
      </c>
      <c r="J64" s="15" t="s">
        <v>42</v>
      </c>
      <c r="K64" s="16" t="s">
        <v>48</v>
      </c>
      <c r="L64" s="14" t="s">
        <v>47</v>
      </c>
      <c r="M64" s="14" t="s">
        <v>47</v>
      </c>
      <c r="N64" s="27" t="s">
        <v>112</v>
      </c>
      <c r="O64" s="27">
        <f>250*14</f>
        <v>3500</v>
      </c>
      <c r="P64" s="14">
        <v>500</v>
      </c>
      <c r="Q64" s="9">
        <v>40</v>
      </c>
      <c r="R64" s="23">
        <f t="shared" si="0"/>
        <v>4040</v>
      </c>
    </row>
    <row r="65" spans="2:20" ht="13" customHeight="1" x14ac:dyDescent="0.25">
      <c r="B65" s="20">
        <v>60</v>
      </c>
      <c r="C65" s="25">
        <v>45314</v>
      </c>
      <c r="D65" s="25">
        <v>45314</v>
      </c>
      <c r="E65" s="24" t="s">
        <v>185</v>
      </c>
      <c r="F65" s="24" t="s">
        <v>25</v>
      </c>
      <c r="G65" s="8" t="s">
        <v>223</v>
      </c>
      <c r="H65" s="9" t="s">
        <v>104</v>
      </c>
      <c r="I65" s="9">
        <v>135</v>
      </c>
      <c r="J65" s="15" t="s">
        <v>92</v>
      </c>
      <c r="K65" s="16" t="s">
        <v>126</v>
      </c>
      <c r="L65" s="14" t="s">
        <v>47</v>
      </c>
      <c r="M65" s="14" t="s">
        <v>47</v>
      </c>
      <c r="N65" s="27" t="s">
        <v>112</v>
      </c>
      <c r="O65" s="27">
        <f>250*14</f>
        <v>3500</v>
      </c>
      <c r="P65" s="14">
        <v>500</v>
      </c>
      <c r="Q65" s="9">
        <v>105</v>
      </c>
      <c r="R65" s="23">
        <f t="shared" si="0"/>
        <v>4105</v>
      </c>
    </row>
    <row r="66" spans="2:20" ht="13" customHeight="1" x14ac:dyDescent="0.25">
      <c r="B66" s="20">
        <v>61</v>
      </c>
      <c r="C66" s="25">
        <v>45314</v>
      </c>
      <c r="D66" s="25">
        <v>45314</v>
      </c>
      <c r="E66" s="24" t="s">
        <v>145</v>
      </c>
      <c r="F66" s="24" t="s">
        <v>25</v>
      </c>
      <c r="G66" s="8" t="s">
        <v>224</v>
      </c>
      <c r="H66" s="9" t="s">
        <v>104</v>
      </c>
      <c r="I66" s="9">
        <v>125</v>
      </c>
      <c r="J66" s="15" t="s">
        <v>126</v>
      </c>
      <c r="K66" s="16" t="s">
        <v>50</v>
      </c>
      <c r="L66" s="14" t="s">
        <v>47</v>
      </c>
      <c r="M66" s="14" t="s">
        <v>47</v>
      </c>
      <c r="N66" s="27" t="s">
        <v>112</v>
      </c>
      <c r="O66" s="27">
        <f>250*14</f>
        <v>3500</v>
      </c>
      <c r="P66" s="14">
        <v>500</v>
      </c>
      <c r="Q66" s="9">
        <v>80</v>
      </c>
      <c r="R66" s="23">
        <f t="shared" si="0"/>
        <v>4080</v>
      </c>
    </row>
    <row r="67" spans="2:20" ht="13" customHeight="1" x14ac:dyDescent="0.25">
      <c r="B67" s="20">
        <v>62</v>
      </c>
      <c r="C67" s="25">
        <v>45314</v>
      </c>
      <c r="D67" s="25">
        <v>45314</v>
      </c>
      <c r="E67" s="24" t="s">
        <v>212</v>
      </c>
      <c r="F67" s="24" t="s">
        <v>25</v>
      </c>
      <c r="G67" s="8" t="s">
        <v>219</v>
      </c>
      <c r="H67" s="9" t="s">
        <v>104</v>
      </c>
      <c r="I67" s="9">
        <v>281</v>
      </c>
      <c r="J67" s="15" t="s">
        <v>11</v>
      </c>
      <c r="K67" s="16" t="s">
        <v>10</v>
      </c>
      <c r="L67" s="14">
        <v>31</v>
      </c>
      <c r="M67" s="14" t="s">
        <v>112</v>
      </c>
      <c r="N67" s="27" t="s">
        <v>108</v>
      </c>
      <c r="O67" s="27">
        <f>(250*18)+(31*14)</f>
        <v>4934</v>
      </c>
      <c r="P67" s="14">
        <v>500</v>
      </c>
      <c r="Q67" s="9">
        <v>105</v>
      </c>
      <c r="R67" s="23">
        <f t="shared" si="0"/>
        <v>5539</v>
      </c>
    </row>
    <row r="68" spans="2:20" ht="13" customHeight="1" x14ac:dyDescent="0.25">
      <c r="B68" s="20">
        <v>63</v>
      </c>
      <c r="C68" s="25">
        <v>45315</v>
      </c>
      <c r="D68" s="25">
        <v>45315</v>
      </c>
      <c r="E68" s="24" t="s">
        <v>206</v>
      </c>
      <c r="F68" s="24" t="s">
        <v>18</v>
      </c>
      <c r="G68" s="8" t="s">
        <v>207</v>
      </c>
      <c r="H68" s="9" t="s">
        <v>104</v>
      </c>
      <c r="I68" s="9">
        <v>253</v>
      </c>
      <c r="J68" s="15" t="s">
        <v>79</v>
      </c>
      <c r="K68" s="16" t="s">
        <v>71</v>
      </c>
      <c r="L68" s="14">
        <v>3</v>
      </c>
      <c r="M68" s="14" t="s">
        <v>142</v>
      </c>
      <c r="N68" s="27" t="s">
        <v>108</v>
      </c>
      <c r="O68" s="27">
        <f>(250*18)+(3*19)</f>
        <v>4557</v>
      </c>
      <c r="P68" s="14">
        <v>500</v>
      </c>
      <c r="Q68" s="9">
        <v>105</v>
      </c>
      <c r="R68" s="23">
        <f t="shared" si="0"/>
        <v>5162</v>
      </c>
    </row>
    <row r="69" spans="2:20" ht="13" customHeight="1" x14ac:dyDescent="0.25">
      <c r="B69" s="20">
        <v>64</v>
      </c>
      <c r="C69" s="25">
        <v>45314</v>
      </c>
      <c r="D69" s="25">
        <v>45314</v>
      </c>
      <c r="E69" s="24" t="s">
        <v>211</v>
      </c>
      <c r="F69" s="24" t="s">
        <v>18</v>
      </c>
      <c r="G69" s="8" t="s">
        <v>208</v>
      </c>
      <c r="H69" s="9" t="s">
        <v>104</v>
      </c>
      <c r="I69" s="9">
        <v>124</v>
      </c>
      <c r="J69" s="15" t="s">
        <v>52</v>
      </c>
      <c r="K69" s="16" t="s">
        <v>39</v>
      </c>
      <c r="L69" s="14" t="s">
        <v>47</v>
      </c>
      <c r="M69" s="14" t="s">
        <v>47</v>
      </c>
      <c r="N69" s="27" t="s">
        <v>108</v>
      </c>
      <c r="O69" s="27">
        <f>250*18</f>
        <v>4500</v>
      </c>
      <c r="P69" s="14">
        <v>500</v>
      </c>
      <c r="Q69" s="9">
        <v>105</v>
      </c>
      <c r="R69" s="23">
        <f t="shared" si="0"/>
        <v>5105</v>
      </c>
    </row>
    <row r="70" spans="2:20" ht="13" customHeight="1" x14ac:dyDescent="0.25">
      <c r="B70" s="20">
        <v>65</v>
      </c>
      <c r="C70" s="25">
        <v>45315</v>
      </c>
      <c r="D70" s="25">
        <v>45315</v>
      </c>
      <c r="E70" s="24" t="s">
        <v>212</v>
      </c>
      <c r="F70" s="24" t="s">
        <v>25</v>
      </c>
      <c r="G70" s="8" t="s">
        <v>209</v>
      </c>
      <c r="H70" s="9" t="s">
        <v>104</v>
      </c>
      <c r="I70" s="9">
        <v>161</v>
      </c>
      <c r="J70" s="15" t="s">
        <v>79</v>
      </c>
      <c r="K70" s="16" t="s">
        <v>140</v>
      </c>
      <c r="L70" s="14" t="s">
        <v>47</v>
      </c>
      <c r="M70" s="14" t="s">
        <v>47</v>
      </c>
      <c r="N70" s="27" t="s">
        <v>112</v>
      </c>
      <c r="O70" s="27">
        <f>250*14</f>
        <v>3500</v>
      </c>
      <c r="P70" s="14">
        <v>500</v>
      </c>
      <c r="Q70" s="9">
        <v>105</v>
      </c>
      <c r="R70" s="23">
        <f t="shared" si="0"/>
        <v>4105</v>
      </c>
    </row>
    <row r="71" spans="2:20" ht="13" customHeight="1" x14ac:dyDescent="0.25">
      <c r="B71" s="20">
        <v>66</v>
      </c>
      <c r="C71" s="25">
        <v>45315</v>
      </c>
      <c r="D71" s="25">
        <v>45315</v>
      </c>
      <c r="E71" s="24" t="s">
        <v>213</v>
      </c>
      <c r="F71" s="24" t="s">
        <v>25</v>
      </c>
      <c r="G71" s="8" t="s">
        <v>210</v>
      </c>
      <c r="H71" s="9" t="s">
        <v>104</v>
      </c>
      <c r="I71" s="9">
        <v>163</v>
      </c>
      <c r="J71" s="15" t="s">
        <v>92</v>
      </c>
      <c r="K71" s="16" t="s">
        <v>153</v>
      </c>
      <c r="L71" s="14" t="s">
        <v>47</v>
      </c>
      <c r="M71" s="14" t="s">
        <v>47</v>
      </c>
      <c r="N71" s="27" t="s">
        <v>112</v>
      </c>
      <c r="O71" s="27">
        <f>250*14</f>
        <v>3500</v>
      </c>
      <c r="P71" s="14">
        <v>500</v>
      </c>
      <c r="Q71" s="9">
        <v>105</v>
      </c>
      <c r="R71" s="23">
        <f t="shared" si="0"/>
        <v>4105</v>
      </c>
    </row>
    <row r="72" spans="2:20" ht="13" customHeight="1" x14ac:dyDescent="0.25">
      <c r="B72" s="20">
        <v>67</v>
      </c>
      <c r="C72" s="25">
        <v>45315</v>
      </c>
      <c r="D72" s="25">
        <v>45315</v>
      </c>
      <c r="E72" s="24" t="s">
        <v>214</v>
      </c>
      <c r="F72" s="24" t="s">
        <v>25</v>
      </c>
      <c r="G72" s="8" t="s">
        <v>215</v>
      </c>
      <c r="H72" s="9" t="s">
        <v>104</v>
      </c>
      <c r="I72" s="9">
        <v>159</v>
      </c>
      <c r="J72" s="15" t="s">
        <v>92</v>
      </c>
      <c r="K72" s="16" t="s">
        <v>126</v>
      </c>
      <c r="L72" s="14" t="s">
        <v>47</v>
      </c>
      <c r="M72" s="14" t="s">
        <v>47</v>
      </c>
      <c r="N72" s="27" t="s">
        <v>112</v>
      </c>
      <c r="O72" s="27">
        <f>250*14</f>
        <v>3500</v>
      </c>
      <c r="P72" s="14">
        <v>500</v>
      </c>
      <c r="Q72" s="9">
        <v>105</v>
      </c>
      <c r="R72" s="23">
        <f t="shared" si="0"/>
        <v>4105</v>
      </c>
    </row>
    <row r="73" spans="2:20" ht="13" customHeight="1" x14ac:dyDescent="0.25">
      <c r="B73" s="20">
        <v>68</v>
      </c>
      <c r="C73" s="25">
        <v>45314</v>
      </c>
      <c r="D73" s="25">
        <v>45314</v>
      </c>
      <c r="E73" s="24" t="s">
        <v>216</v>
      </c>
      <c r="F73" s="24" t="s">
        <v>25</v>
      </c>
      <c r="G73" s="8" t="s">
        <v>217</v>
      </c>
      <c r="H73" s="9" t="s">
        <v>104</v>
      </c>
      <c r="I73" s="9">
        <v>147</v>
      </c>
      <c r="J73" s="15" t="s">
        <v>11</v>
      </c>
      <c r="K73" s="16" t="s">
        <v>71</v>
      </c>
      <c r="L73" s="14" t="s">
        <v>47</v>
      </c>
      <c r="M73" s="14" t="s">
        <v>47</v>
      </c>
      <c r="N73" s="27" t="s">
        <v>112</v>
      </c>
      <c r="O73" s="27">
        <f>250*14</f>
        <v>3500</v>
      </c>
      <c r="P73" s="14">
        <v>500</v>
      </c>
      <c r="Q73" s="9">
        <v>105</v>
      </c>
      <c r="R73" s="23">
        <f t="shared" si="0"/>
        <v>4105</v>
      </c>
    </row>
    <row r="74" spans="2:20" ht="13" customHeight="1" x14ac:dyDescent="0.25">
      <c r="B74" s="20">
        <v>69</v>
      </c>
      <c r="C74" s="25">
        <v>45315</v>
      </c>
      <c r="D74" s="25">
        <v>45315</v>
      </c>
      <c r="E74" s="24" t="s">
        <v>218</v>
      </c>
      <c r="F74" s="24" t="s">
        <v>25</v>
      </c>
      <c r="G74" s="8" t="s">
        <v>166</v>
      </c>
      <c r="H74" s="9" t="s">
        <v>104</v>
      </c>
      <c r="I74" s="9">
        <v>142</v>
      </c>
      <c r="J74" s="15" t="s">
        <v>79</v>
      </c>
      <c r="K74" s="16" t="s">
        <v>140</v>
      </c>
      <c r="L74" s="14" t="s">
        <v>47</v>
      </c>
      <c r="M74" s="14" t="s">
        <v>47</v>
      </c>
      <c r="N74" s="27" t="s">
        <v>112</v>
      </c>
      <c r="O74" s="27">
        <f>250*14</f>
        <v>3500</v>
      </c>
      <c r="P74" s="14">
        <v>500</v>
      </c>
      <c r="Q74" s="9">
        <v>105</v>
      </c>
      <c r="R74" s="23">
        <f t="shared" si="0"/>
        <v>4105</v>
      </c>
    </row>
    <row r="75" spans="2:20" ht="13" customHeight="1" x14ac:dyDescent="0.25">
      <c r="B75" s="20">
        <v>70</v>
      </c>
      <c r="C75" s="25">
        <v>45314</v>
      </c>
      <c r="D75" s="25">
        <v>45314</v>
      </c>
      <c r="E75" s="24" t="s">
        <v>220</v>
      </c>
      <c r="F75" s="24" t="s">
        <v>18</v>
      </c>
      <c r="G75" s="8" t="s">
        <v>207</v>
      </c>
      <c r="H75" s="9" t="s">
        <v>104</v>
      </c>
      <c r="I75" s="9">
        <v>132</v>
      </c>
      <c r="J75" s="15" t="s">
        <v>11</v>
      </c>
      <c r="K75" s="16" t="s">
        <v>158</v>
      </c>
      <c r="L75" s="14" t="s">
        <v>47</v>
      </c>
      <c r="M75" s="14" t="s">
        <v>47</v>
      </c>
      <c r="N75" s="27" t="s">
        <v>108</v>
      </c>
      <c r="O75" s="27">
        <f>250*18</f>
        <v>4500</v>
      </c>
      <c r="P75" s="14">
        <v>500</v>
      </c>
      <c r="Q75" s="9">
        <v>105</v>
      </c>
      <c r="R75" s="23">
        <f t="shared" si="0"/>
        <v>5105</v>
      </c>
    </row>
    <row r="76" spans="2:20" ht="13" customHeight="1" x14ac:dyDescent="0.25">
      <c r="B76" s="20">
        <v>71</v>
      </c>
      <c r="C76" s="25">
        <v>45315</v>
      </c>
      <c r="D76" s="25">
        <v>45315</v>
      </c>
      <c r="E76" s="24" t="s">
        <v>218</v>
      </c>
      <c r="F76" s="24" t="s">
        <v>25</v>
      </c>
      <c r="G76" s="8" t="s">
        <v>221</v>
      </c>
      <c r="H76" s="9" t="s">
        <v>104</v>
      </c>
      <c r="I76" s="9">
        <v>132</v>
      </c>
      <c r="J76" s="15" t="s">
        <v>184</v>
      </c>
      <c r="K76" s="16" t="s">
        <v>133</v>
      </c>
      <c r="L76" s="14" t="s">
        <v>47</v>
      </c>
      <c r="M76" s="14" t="s">
        <v>47</v>
      </c>
      <c r="N76" s="27" t="s">
        <v>112</v>
      </c>
      <c r="O76" s="27">
        <f>250*14</f>
        <v>3500</v>
      </c>
      <c r="P76" s="14">
        <v>500</v>
      </c>
      <c r="Q76" s="9">
        <v>105</v>
      </c>
      <c r="R76" s="23">
        <f t="shared" si="0"/>
        <v>4105</v>
      </c>
    </row>
    <row r="77" spans="2:20" ht="13" customHeight="1" x14ac:dyDescent="0.25">
      <c r="B77" s="20"/>
      <c r="C77" s="25"/>
      <c r="D77" s="25"/>
      <c r="E77" s="24"/>
      <c r="F77" s="24"/>
      <c r="G77" s="8"/>
      <c r="H77" s="9"/>
      <c r="I77" s="9"/>
      <c r="J77" s="15"/>
      <c r="K77" s="16"/>
      <c r="L77" s="14"/>
      <c r="M77" s="14"/>
      <c r="N77" s="27"/>
      <c r="O77" s="27"/>
      <c r="P77" s="14"/>
      <c r="Q77" s="9"/>
      <c r="R77" s="23"/>
    </row>
    <row r="78" spans="2:20" ht="13" customHeight="1" x14ac:dyDescent="0.25">
      <c r="B78" s="20"/>
      <c r="C78" s="25"/>
      <c r="D78" s="25"/>
      <c r="E78" s="24"/>
      <c r="F78" s="24"/>
      <c r="G78" s="8"/>
      <c r="H78" s="8"/>
      <c r="I78" s="9"/>
      <c r="J78" s="15"/>
      <c r="K78" s="16"/>
      <c r="L78" s="14"/>
      <c r="M78" s="14"/>
      <c r="N78" s="14"/>
      <c r="O78" s="10"/>
      <c r="P78" s="14"/>
      <c r="Q78" s="9"/>
      <c r="R78" s="23"/>
    </row>
    <row r="79" spans="2:20" ht="28" customHeight="1" x14ac:dyDescent="0.25">
      <c r="B79" s="29"/>
      <c r="C79" s="11"/>
      <c r="D79" s="11"/>
      <c r="E79" s="4"/>
      <c r="F79" s="4"/>
      <c r="G79" s="4"/>
      <c r="H79" s="53" t="s">
        <v>245</v>
      </c>
      <c r="I79" s="54"/>
      <c r="J79" s="54"/>
      <c r="K79" s="54"/>
      <c r="L79" s="55"/>
      <c r="M79" s="4"/>
      <c r="N79" s="4"/>
      <c r="O79" s="4"/>
      <c r="P79" s="43" t="s">
        <v>4</v>
      </c>
      <c r="Q79" s="43"/>
      <c r="R79" s="31">
        <f>SUM(R6:R78)</f>
        <v>514992</v>
      </c>
      <c r="S79" s="3"/>
      <c r="T79" s="3"/>
    </row>
    <row r="80" spans="2:20" s="2" customFormat="1" ht="13" customHeight="1" thickBot="1" x14ac:dyDescent="0.3">
      <c r="B80" s="28"/>
      <c r="C80" s="12"/>
      <c r="D80" s="12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6"/>
    </row>
    <row r="81" spans="3:18" ht="13" customHeight="1" x14ac:dyDescent="0.25">
      <c r="C81" s="13"/>
      <c r="D81" s="13"/>
    </row>
    <row r="83" spans="3:18" ht="14.5" customHeight="1" x14ac:dyDescent="0.25">
      <c r="P83" s="56" t="s">
        <v>240</v>
      </c>
      <c r="Q83" s="56"/>
      <c r="R83" s="30">
        <v>189777</v>
      </c>
    </row>
    <row r="84" spans="3:18" ht="14" customHeight="1" x14ac:dyDescent="0.25">
      <c r="P84" s="56" t="s">
        <v>241</v>
      </c>
      <c r="Q84" s="56"/>
      <c r="R84" s="19">
        <f>R79</f>
        <v>514992</v>
      </c>
    </row>
    <row r="85" spans="3:18" ht="12.5" customHeight="1" x14ac:dyDescent="0.25">
      <c r="P85" s="56" t="s">
        <v>237</v>
      </c>
      <c r="Q85" s="56"/>
      <c r="R85" s="30">
        <f>R83+R84</f>
        <v>704769</v>
      </c>
    </row>
    <row r="86" spans="3:18" ht="13" customHeight="1" x14ac:dyDescent="0.25">
      <c r="L86" s="32"/>
      <c r="P86" s="56" t="s">
        <v>238</v>
      </c>
      <c r="Q86" s="56"/>
      <c r="R86" s="30">
        <v>400000</v>
      </c>
    </row>
    <row r="87" spans="3:18" ht="15" customHeight="1" x14ac:dyDescent="0.25">
      <c r="P87" s="56" t="s">
        <v>239</v>
      </c>
      <c r="Q87" s="56"/>
      <c r="R87" s="30">
        <f>R85-R86</f>
        <v>304769</v>
      </c>
    </row>
  </sheetData>
  <autoFilter ref="F1:F87" xr:uid="{00000000-0001-0000-0200-000000000000}"/>
  <mergeCells count="12">
    <mergeCell ref="P86:Q86"/>
    <mergeCell ref="P87:Q87"/>
    <mergeCell ref="P79:Q79"/>
    <mergeCell ref="B2:R2"/>
    <mergeCell ref="C3:G3"/>
    <mergeCell ref="H3:K3"/>
    <mergeCell ref="L3:R3"/>
    <mergeCell ref="B4:R4"/>
    <mergeCell ref="H79:L79"/>
    <mergeCell ref="P83:Q83"/>
    <mergeCell ref="P84:Q84"/>
    <mergeCell ref="P85:Q8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Local</vt:lpstr>
      <vt:lpstr>Outstation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Jayabalan, Hemalatha</cp:lastModifiedBy>
  <cp:lastPrinted>2023-01-04T04:19:44Z</cp:lastPrinted>
  <dcterms:created xsi:type="dcterms:W3CDTF">2019-07-19T03:04:48Z</dcterms:created>
  <dcterms:modified xsi:type="dcterms:W3CDTF">2024-02-06T14:25:29Z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2023-03-13T16:51:40Z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3adc6ce1-fd9d-4cb9-a2d8-c3e25d20bc6a</vt:lpwstr>
  </property>
  <property fmtid="{D5CDD505-2E9C-101B-9397-08002B2CF9AE}" pid="8" name="MSIP_Label_9e1e58c1-766d-4ff4-9619-b604fc37898b_ContentBits">
    <vt:lpwstr>0</vt:lpwstr>
  </property>
</Properties>
</file>