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3620" documentId="13_ncr:1_{91DA8E27-5ACF-4380-87CC-50BBBF04FE27}" xr6:coauthVersionLast="47" xr6:coauthVersionMax="47" xr10:uidLastSave="{ABE31632-8A64-4968-B5F6-AE1B2A88C651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1" l="1"/>
  <c r="J52" i="1"/>
  <c r="S51" i="1"/>
  <c r="J51" i="1"/>
  <c r="S50" i="1"/>
  <c r="J50" i="1"/>
  <c r="J49" i="1"/>
  <c r="J48" i="1"/>
  <c r="S47" i="1"/>
  <c r="V47" i="1" s="1"/>
  <c r="J47" i="1"/>
  <c r="S46" i="1"/>
  <c r="J45" i="1"/>
  <c r="J46" i="1"/>
  <c r="J44" i="1"/>
  <c r="J43" i="1"/>
  <c r="J42" i="1"/>
  <c r="J41" i="1"/>
  <c r="J40" i="1"/>
  <c r="J39" i="1"/>
  <c r="J38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J37" i="1"/>
  <c r="S36" i="1"/>
  <c r="J36" i="1"/>
  <c r="S35" i="1"/>
  <c r="J35" i="1"/>
  <c r="S34" i="1"/>
  <c r="J34" i="1"/>
  <c r="S33" i="1"/>
  <c r="J33" i="1"/>
  <c r="S32" i="1"/>
  <c r="J32" i="1"/>
  <c r="S31" i="1"/>
  <c r="V31" i="1" s="1"/>
  <c r="J31" i="1"/>
  <c r="S30" i="1"/>
  <c r="J30" i="1"/>
  <c r="S29" i="1"/>
  <c r="J29" i="1"/>
  <c r="J28" i="1"/>
  <c r="S27" i="1"/>
  <c r="J27" i="1"/>
  <c r="J26" i="1"/>
  <c r="S25" i="1"/>
  <c r="V25" i="1" s="1"/>
  <c r="J25" i="1"/>
  <c r="S24" i="1"/>
  <c r="V24" i="1" s="1"/>
  <c r="J24" i="1"/>
  <c r="S23" i="1"/>
  <c r="V23" i="1" s="1"/>
  <c r="J23" i="1"/>
  <c r="S22" i="1"/>
  <c r="V22" i="1" s="1"/>
  <c r="J22" i="1"/>
  <c r="J21" i="1"/>
  <c r="U20" i="1"/>
  <c r="S20" i="1"/>
  <c r="J20" i="1"/>
  <c r="S19" i="1"/>
  <c r="S18" i="1"/>
  <c r="S17" i="1"/>
  <c r="V17" i="1" s="1"/>
  <c r="U12" i="1"/>
  <c r="S12" i="1"/>
  <c r="S11" i="1"/>
  <c r="S9" i="1"/>
  <c r="V9" i="1" s="1"/>
  <c r="S8" i="1"/>
  <c r="V8" i="1" s="1"/>
  <c r="S7" i="1"/>
  <c r="V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U6" i="1"/>
  <c r="S6" i="1"/>
  <c r="J6" i="1"/>
  <c r="V10" i="1"/>
  <c r="V21" i="1"/>
  <c r="V19" i="1"/>
  <c r="V18" i="1"/>
  <c r="V16" i="1"/>
  <c r="V15" i="1"/>
  <c r="V14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55" i="1" l="1"/>
  <c r="S55" i="1"/>
</calcChain>
</file>

<file path=xl/sharedStrings.xml><?xml version="1.0" encoding="utf-8"?>
<sst xmlns="http://schemas.openxmlformats.org/spreadsheetml/2006/main" count="402" uniqueCount="139">
  <si>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</si>
  <si>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</si>
  <si>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</si>
  <si>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</si>
  <si>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</si>
  <si>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</si>
  <si>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</si>
  <si>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</si>
  <si>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</si>
  <si>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</si>
  <si>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</si>
  <si>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</si>
  <si>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</si>
  <si>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</si>
  <si>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</si>
  <si>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</si>
  <si>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</si>
  <si>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</si>
  <si>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</si>
  <si>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</si>
  <si>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</si>
  <si>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</si>
  <si>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</si>
  <si>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</si>
  <si>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</si>
  <si>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TN09BW2104</t>
  </si>
  <si>
    <t>10:00PM</t>
  </si>
  <si>
    <t>6:00AM</t>
  </si>
  <si>
    <t>9:30PM</t>
  </si>
  <si>
    <t>1day</t>
  </si>
  <si>
    <t>Rs.19/km</t>
  </si>
  <si>
    <t>8:00PM</t>
  </si>
  <si>
    <t>Rs.13/km</t>
  </si>
  <si>
    <t>9:30AM</t>
  </si>
  <si>
    <t>12:00AM</t>
  </si>
  <si>
    <t>11:00PM</t>
  </si>
  <si>
    <t>8:00AM</t>
  </si>
  <si>
    <t>11:30PM</t>
  </si>
  <si>
    <t>PY05Y7700</t>
  </si>
  <si>
    <t>TN22DY9444</t>
  </si>
  <si>
    <t>5:00PM</t>
  </si>
  <si>
    <t>6:30PM</t>
  </si>
  <si>
    <t>10:00AM</t>
  </si>
  <si>
    <t>1:00AM</t>
  </si>
  <si>
    <t>4:00PM</t>
  </si>
  <si>
    <t>11:00AM</t>
  </si>
  <si>
    <t>3:30PM</t>
  </si>
  <si>
    <t>6:00PM</t>
  </si>
  <si>
    <t>5:00AM</t>
  </si>
  <si>
    <t>TN22DL8557</t>
  </si>
  <si>
    <t>TN09AY7929</t>
  </si>
  <si>
    <t>TN19L2854</t>
  </si>
  <si>
    <t>7:30PM</t>
  </si>
  <si>
    <t>2:00AM</t>
  </si>
  <si>
    <t>8:30PM</t>
  </si>
  <si>
    <t>10:30PM</t>
  </si>
  <si>
    <t>7:30AM</t>
  </si>
  <si>
    <t>TN09CF2653</t>
  </si>
  <si>
    <t>10:30AM</t>
  </si>
  <si>
    <t>11:30AM</t>
  </si>
  <si>
    <t>5:30PM</t>
  </si>
  <si>
    <t>12:30PM</t>
  </si>
  <si>
    <t>TN21AT6971</t>
  </si>
  <si>
    <t>7:00AM</t>
  </si>
  <si>
    <t>5:30AM</t>
  </si>
  <si>
    <t>1:00PM</t>
  </si>
  <si>
    <t>TN20CQ3841</t>
  </si>
  <si>
    <t>8hrs</t>
  </si>
  <si>
    <t>12hrs</t>
  </si>
  <si>
    <t>4hrs</t>
  </si>
  <si>
    <t>Rs.320/hr</t>
  </si>
  <si>
    <t>Rs.3200</t>
  </si>
  <si>
    <t>9hrs</t>
  </si>
  <si>
    <t>Rs.200/hr</t>
  </si>
  <si>
    <t>Rs.2000</t>
  </si>
  <si>
    <t>3days</t>
  </si>
  <si>
    <t>INVOICE NO : 8640</t>
  </si>
  <si>
    <t xml:space="preserve">STATEMENT FOR MONTH OF November 15 to 30 2023 </t>
  </si>
  <si>
    <t>Mr Vivek Rajkotia</t>
  </si>
  <si>
    <t>11hrs</t>
  </si>
  <si>
    <t>3hrs</t>
  </si>
  <si>
    <t>16kms</t>
  </si>
  <si>
    <t>10:20PM</t>
  </si>
  <si>
    <t>Mr Satyendra Kumar Verma</t>
  </si>
  <si>
    <t>Dr Ramesh</t>
  </si>
  <si>
    <t>TN10BR5884</t>
  </si>
  <si>
    <t>4:00AM</t>
  </si>
  <si>
    <t>Dr Rajeev Aannigeri</t>
  </si>
  <si>
    <t>10hrs</t>
  </si>
  <si>
    <t>15hrs</t>
  </si>
  <si>
    <t>16hrs</t>
  </si>
  <si>
    <t>17hrs</t>
  </si>
  <si>
    <t>Dr Sanjeev Nair</t>
  </si>
  <si>
    <t>TN68AH6566</t>
  </si>
  <si>
    <t>Mr Ram Prabhakar</t>
  </si>
  <si>
    <t>Mr Vimal Todi</t>
  </si>
  <si>
    <t>7hrs</t>
  </si>
  <si>
    <t>Mr G Alam</t>
  </si>
  <si>
    <t>Innova</t>
  </si>
  <si>
    <t>Rs.17/hr</t>
  </si>
  <si>
    <t>Rs.13/hr</t>
  </si>
  <si>
    <t>Mr D Harikrishnan</t>
  </si>
  <si>
    <t>TN22DP6000</t>
  </si>
  <si>
    <t>Rs.1800</t>
  </si>
  <si>
    <t>Mr Rajesh Kumar</t>
  </si>
  <si>
    <t>3kms</t>
  </si>
  <si>
    <t>2hrs</t>
  </si>
  <si>
    <t>Mr Debashi Saha</t>
  </si>
  <si>
    <t>Dr John Antony Jude Prakash</t>
  </si>
  <si>
    <t>TN06AC0138</t>
  </si>
  <si>
    <t>Mr Niteesh Srivastava</t>
  </si>
  <si>
    <t>Dr Saroj Mandal</t>
  </si>
  <si>
    <t>TN06Q7760</t>
  </si>
  <si>
    <t>20hrs</t>
  </si>
  <si>
    <t>Dr Sakthi Suganya</t>
  </si>
  <si>
    <t>TN07BT4867</t>
  </si>
  <si>
    <t>Rs.18/km</t>
  </si>
  <si>
    <t>Dr Vimal Kumar</t>
  </si>
  <si>
    <t>TN09CW8561</t>
  </si>
  <si>
    <t>Dr Sama Akbar</t>
  </si>
  <si>
    <t>TN65AH5332</t>
  </si>
  <si>
    <t>Mr Rakesh Gopal</t>
  </si>
  <si>
    <t>1:30PM</t>
  </si>
  <si>
    <t>TN03T6359</t>
  </si>
  <si>
    <t>Dr SS Lakshmanan</t>
  </si>
  <si>
    <t>Dr PK Methi</t>
  </si>
  <si>
    <t>7:00PM</t>
  </si>
  <si>
    <t>Rs.2800</t>
  </si>
  <si>
    <t>Rs.280/hr</t>
  </si>
  <si>
    <t>9:00AM</t>
  </si>
  <si>
    <t>13hrs</t>
  </si>
  <si>
    <t>5hrs</t>
  </si>
  <si>
    <t>Rs.1600</t>
  </si>
  <si>
    <t>Mr Rajneesh</t>
  </si>
  <si>
    <t>Mr Jagdish Joshi</t>
  </si>
  <si>
    <t>TN10BB9924</t>
  </si>
  <si>
    <t>Ms Lalitha Natraj</t>
  </si>
  <si>
    <t>TN25BL6284</t>
  </si>
  <si>
    <t>Rupees One Lakh Eighty Three Thousand One Hundred and Twelve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</si>
</sst>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3"/>
  <sheetViews>
    <sheetView tabSelected="1" topLeftCell="E1" zoomScaleNormal="100" workbookViewId="0">
      <selection activeCell="L6" sqref="L6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3"/>
    </row>
    <row r="3" spans="2:22" ht="13" customHeight="1" x14ac:dyDescent="0.25">
      <c r="B3" s="10"/>
      <c r="C3" s="44" t="s">
        <v>18</v>
      </c>
      <c r="D3" s="44"/>
      <c r="E3" s="44"/>
      <c r="F3" s="44"/>
      <c r="G3" s="44"/>
      <c r="H3" s="44" t="s">
        <v>76</v>
      </c>
      <c r="I3" s="44"/>
      <c r="J3" s="44"/>
      <c r="K3" s="44"/>
      <c r="L3" s="44"/>
      <c r="M3" s="44"/>
      <c r="N3" s="45" t="s">
        <v>22</v>
      </c>
      <c r="O3" s="44"/>
      <c r="P3" s="44"/>
      <c r="Q3" s="44"/>
      <c r="R3" s="44"/>
      <c r="S3" s="44"/>
      <c r="T3" s="44"/>
      <c r="U3" s="44"/>
      <c r="V3" s="46"/>
    </row>
    <row r="4" spans="2:22" ht="13" customHeight="1" x14ac:dyDescent="0.25">
      <c r="B4" s="47" t="s">
        <v>77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6"/>
    </row>
    <row r="5" spans="2:22" ht="18" customHeight="1" x14ac:dyDescent="0.25">
      <c r="B5" s="29" t="s">
        <v>0</v>
      </c>
      <c r="C5" s="30" t="s">
        <v>1</v>
      </c>
      <c r="D5" s="30" t="s">
        <v>2</v>
      </c>
      <c r="E5" s="30" t="s">
        <v>3</v>
      </c>
      <c r="F5" s="30" t="s">
        <v>4</v>
      </c>
      <c r="G5" s="30" t="s">
        <v>5</v>
      </c>
      <c r="H5" s="31" t="s">
        <v>6</v>
      </c>
      <c r="I5" s="31" t="s">
        <v>7</v>
      </c>
      <c r="J5" s="32" t="s">
        <v>8</v>
      </c>
      <c r="K5" s="32" t="s">
        <v>9</v>
      </c>
      <c r="L5" s="31" t="s">
        <v>10</v>
      </c>
      <c r="M5" s="31" t="s">
        <v>11</v>
      </c>
      <c r="N5" s="32" t="s">
        <v>12</v>
      </c>
      <c r="O5" s="32" t="s">
        <v>13</v>
      </c>
      <c r="P5" s="32" t="s">
        <v>20</v>
      </c>
      <c r="Q5" s="32" t="s">
        <v>21</v>
      </c>
      <c r="R5" s="32" t="s">
        <v>19</v>
      </c>
      <c r="S5" s="32" t="s">
        <v>14</v>
      </c>
      <c r="T5" s="32" t="s">
        <v>15</v>
      </c>
      <c r="U5" s="31" t="s">
        <v>16</v>
      </c>
      <c r="V5" s="32" t="s">
        <v>17</v>
      </c>
    </row>
    <row r="6" spans="2:22" ht="14" customHeight="1" x14ac:dyDescent="0.25">
      <c r="B6" s="29">
        <v>1</v>
      </c>
      <c r="C6" s="33" t="s">
        <v>78</v>
      </c>
      <c r="D6" s="34">
        <v>45245</v>
      </c>
      <c r="E6" s="34">
        <v>45245</v>
      </c>
      <c r="F6" s="33" t="s">
        <v>24</v>
      </c>
      <c r="G6" s="33" t="s">
        <v>39</v>
      </c>
      <c r="H6" s="35">
        <v>29176</v>
      </c>
      <c r="I6" s="35">
        <v>29479</v>
      </c>
      <c r="J6" s="36">
        <f>I6-H6</f>
        <v>303</v>
      </c>
      <c r="K6" s="36" t="s">
        <v>56</v>
      </c>
      <c r="L6" s="35" t="s">
        <v>28</v>
      </c>
      <c r="M6" s="35" t="s">
        <v>29</v>
      </c>
      <c r="N6" s="36"/>
      <c r="O6" s="36"/>
      <c r="P6" s="36"/>
      <c r="Q6" s="36"/>
      <c r="R6" s="36" t="s">
        <v>30</v>
      </c>
      <c r="S6" s="36">
        <f>303*19</f>
        <v>5757</v>
      </c>
      <c r="T6" s="36">
        <v>500</v>
      </c>
      <c r="U6" s="35">
        <f>115+50</f>
        <v>165</v>
      </c>
      <c r="V6" s="32">
        <f>SUM(S6:U6)</f>
        <v>6422</v>
      </c>
    </row>
    <row r="7" spans="2:22" ht="14" customHeight="1" x14ac:dyDescent="0.25">
      <c r="B7" s="29">
        <v>2</v>
      </c>
      <c r="C7" s="33" t="s">
        <v>78</v>
      </c>
      <c r="D7" s="34">
        <v>45246</v>
      </c>
      <c r="E7" s="34">
        <v>45246</v>
      </c>
      <c r="F7" s="33" t="s">
        <v>23</v>
      </c>
      <c r="G7" s="33" t="s">
        <v>25</v>
      </c>
      <c r="H7" s="35">
        <v>298345</v>
      </c>
      <c r="I7" s="35">
        <v>298471</v>
      </c>
      <c r="J7" s="36">
        <f t="shared" ref="J7:J52" si="0">I7-H7</f>
        <v>126</v>
      </c>
      <c r="K7" s="36" t="s">
        <v>33</v>
      </c>
      <c r="L7" s="35" t="s">
        <v>54</v>
      </c>
      <c r="M7" s="35" t="s">
        <v>79</v>
      </c>
      <c r="N7" s="36" t="s">
        <v>81</v>
      </c>
      <c r="O7" s="36" t="s">
        <v>80</v>
      </c>
      <c r="P7" s="36" t="s">
        <v>32</v>
      </c>
      <c r="Q7" s="36" t="s">
        <v>73</v>
      </c>
      <c r="R7" s="36" t="s">
        <v>74</v>
      </c>
      <c r="S7" s="36">
        <f>2000+(16*13)+(3*200)</f>
        <v>2808</v>
      </c>
      <c r="T7" s="36">
        <v>0</v>
      </c>
      <c r="U7" s="35">
        <v>0</v>
      </c>
      <c r="V7" s="32">
        <f t="shared" ref="V7:V25" si="1">SUM(S7:U7)</f>
        <v>2808</v>
      </c>
    </row>
    <row r="8" spans="2:22" ht="14" customHeight="1" x14ac:dyDescent="0.25">
      <c r="B8" s="29">
        <v>3</v>
      </c>
      <c r="C8" s="33" t="s">
        <v>78</v>
      </c>
      <c r="D8" s="34">
        <v>45247</v>
      </c>
      <c r="E8" s="34">
        <v>45247</v>
      </c>
      <c r="F8" s="33" t="s">
        <v>23</v>
      </c>
      <c r="G8" s="33" t="s">
        <v>25</v>
      </c>
      <c r="H8" s="35">
        <v>298471</v>
      </c>
      <c r="I8" s="35">
        <v>298549</v>
      </c>
      <c r="J8" s="36">
        <f t="shared" si="0"/>
        <v>78</v>
      </c>
      <c r="K8" s="36" t="s">
        <v>42</v>
      </c>
      <c r="L8" s="35" t="s">
        <v>82</v>
      </c>
      <c r="M8" s="35" t="s">
        <v>68</v>
      </c>
      <c r="N8" s="36"/>
      <c r="O8" s="36" t="s">
        <v>69</v>
      </c>
      <c r="P8" s="36"/>
      <c r="Q8" s="36" t="s">
        <v>73</v>
      </c>
      <c r="R8" s="36" t="s">
        <v>74</v>
      </c>
      <c r="S8" s="36">
        <f>2000+(4*200)</f>
        <v>2800</v>
      </c>
      <c r="T8" s="36">
        <v>0</v>
      </c>
      <c r="U8" s="35">
        <v>0</v>
      </c>
      <c r="V8" s="32">
        <f t="shared" si="1"/>
        <v>2800</v>
      </c>
    </row>
    <row r="9" spans="2:22" ht="13.5" customHeight="1" x14ac:dyDescent="0.25">
      <c r="B9" s="29">
        <v>4</v>
      </c>
      <c r="C9" s="33" t="s">
        <v>78</v>
      </c>
      <c r="D9" s="34">
        <v>45248</v>
      </c>
      <c r="E9" s="34">
        <v>45248</v>
      </c>
      <c r="F9" s="33" t="s">
        <v>23</v>
      </c>
      <c r="G9" s="33" t="s">
        <v>25</v>
      </c>
      <c r="H9" s="35">
        <v>298549</v>
      </c>
      <c r="I9" s="35">
        <v>298611</v>
      </c>
      <c r="J9" s="36">
        <f t="shared" si="0"/>
        <v>62</v>
      </c>
      <c r="K9" s="36" t="s">
        <v>48</v>
      </c>
      <c r="L9" s="35" t="s">
        <v>40</v>
      </c>
      <c r="M9" s="35" t="s">
        <v>68</v>
      </c>
      <c r="N9" s="36"/>
      <c r="O9" s="36" t="s">
        <v>69</v>
      </c>
      <c r="P9" s="36"/>
      <c r="Q9" s="36" t="s">
        <v>73</v>
      </c>
      <c r="R9" s="36" t="s">
        <v>74</v>
      </c>
      <c r="S9" s="36">
        <f>2000+(4*200)</f>
        <v>2800</v>
      </c>
      <c r="T9" s="36">
        <v>0</v>
      </c>
      <c r="U9" s="35">
        <v>0</v>
      </c>
      <c r="V9" s="32">
        <f t="shared" si="1"/>
        <v>2800</v>
      </c>
    </row>
    <row r="10" spans="2:22" ht="14.5" customHeight="1" x14ac:dyDescent="0.25">
      <c r="B10" s="29">
        <v>5</v>
      </c>
      <c r="C10" s="33" t="s">
        <v>78</v>
      </c>
      <c r="D10" s="34">
        <v>45249</v>
      </c>
      <c r="E10" s="34">
        <v>45249</v>
      </c>
      <c r="F10" s="33" t="s">
        <v>23</v>
      </c>
      <c r="G10" s="33" t="s">
        <v>25</v>
      </c>
      <c r="H10" s="35">
        <v>298611</v>
      </c>
      <c r="I10" s="35">
        <v>298687</v>
      </c>
      <c r="J10" s="36">
        <f t="shared" si="0"/>
        <v>76</v>
      </c>
      <c r="K10" s="36" t="s">
        <v>33</v>
      </c>
      <c r="L10" s="37" t="s">
        <v>44</v>
      </c>
      <c r="M10" s="35" t="s">
        <v>67</v>
      </c>
      <c r="N10" s="36"/>
      <c r="O10" s="36"/>
      <c r="P10" s="36"/>
      <c r="Q10" s="36"/>
      <c r="R10" s="36" t="s">
        <v>74</v>
      </c>
      <c r="S10" s="36">
        <v>2000</v>
      </c>
      <c r="T10" s="36">
        <v>0</v>
      </c>
      <c r="U10" s="35">
        <v>0</v>
      </c>
      <c r="V10" s="32">
        <f t="shared" si="1"/>
        <v>2000</v>
      </c>
    </row>
    <row r="11" spans="2:22" ht="14" customHeight="1" x14ac:dyDescent="0.25">
      <c r="B11" s="29">
        <v>6</v>
      </c>
      <c r="C11" s="33" t="s">
        <v>83</v>
      </c>
      <c r="D11" s="34">
        <v>45247</v>
      </c>
      <c r="E11" s="34">
        <v>45249</v>
      </c>
      <c r="F11" s="33" t="s">
        <v>24</v>
      </c>
      <c r="G11" s="33" t="s">
        <v>38</v>
      </c>
      <c r="H11" s="35">
        <v>167180</v>
      </c>
      <c r="I11" s="35">
        <v>167655</v>
      </c>
      <c r="J11" s="36">
        <f t="shared" si="0"/>
        <v>475</v>
      </c>
      <c r="K11" s="36" t="s">
        <v>43</v>
      </c>
      <c r="L11" s="35" t="s">
        <v>31</v>
      </c>
      <c r="M11" s="35" t="s">
        <v>75</v>
      </c>
      <c r="N11" s="36"/>
      <c r="O11" s="36"/>
      <c r="P11" s="36"/>
      <c r="Q11" s="36"/>
      <c r="R11" s="36" t="s">
        <v>30</v>
      </c>
      <c r="S11" s="36">
        <f>750*19</f>
        <v>14250</v>
      </c>
      <c r="T11" s="36">
        <v>1500</v>
      </c>
      <c r="U11" s="35">
        <v>620</v>
      </c>
      <c r="V11" s="32">
        <f t="shared" si="1"/>
        <v>16370</v>
      </c>
    </row>
    <row r="12" spans="2:22" ht="13" customHeight="1" x14ac:dyDescent="0.25">
      <c r="B12" s="29">
        <v>7</v>
      </c>
      <c r="C12" s="33" t="s">
        <v>84</v>
      </c>
      <c r="D12" s="34">
        <v>45248</v>
      </c>
      <c r="E12" s="34">
        <v>45250</v>
      </c>
      <c r="F12" s="33" t="s">
        <v>24</v>
      </c>
      <c r="G12" s="33" t="s">
        <v>85</v>
      </c>
      <c r="H12" s="35">
        <v>76699</v>
      </c>
      <c r="I12" s="35">
        <v>77549</v>
      </c>
      <c r="J12" s="36">
        <f t="shared" si="0"/>
        <v>850</v>
      </c>
      <c r="K12" s="36" t="s">
        <v>59</v>
      </c>
      <c r="L12" s="35" t="s">
        <v>86</v>
      </c>
      <c r="M12" s="35" t="s">
        <v>75</v>
      </c>
      <c r="N12" s="36"/>
      <c r="O12" s="36"/>
      <c r="P12" s="36"/>
      <c r="Q12" s="36"/>
      <c r="R12" s="36" t="s">
        <v>30</v>
      </c>
      <c r="S12" s="36">
        <f>850*19</f>
        <v>16150</v>
      </c>
      <c r="T12" s="36">
        <v>1500</v>
      </c>
      <c r="U12" s="35">
        <f>680+700</f>
        <v>1380</v>
      </c>
      <c r="V12" s="32">
        <f t="shared" si="1"/>
        <v>19030</v>
      </c>
    </row>
    <row r="13" spans="2:22" ht="13.5" customHeight="1" x14ac:dyDescent="0.25">
      <c r="B13" s="29">
        <v>8</v>
      </c>
      <c r="C13" s="33" t="s">
        <v>87</v>
      </c>
      <c r="D13" s="34">
        <v>45248</v>
      </c>
      <c r="E13" s="34">
        <v>45248</v>
      </c>
      <c r="F13" s="33" t="s">
        <v>24</v>
      </c>
      <c r="G13" s="33" t="s">
        <v>39</v>
      </c>
      <c r="H13" s="35">
        <v>29631</v>
      </c>
      <c r="I13" s="35">
        <v>29652</v>
      </c>
      <c r="J13" s="36">
        <f t="shared" si="0"/>
        <v>21</v>
      </c>
      <c r="K13" s="36" t="s">
        <v>40</v>
      </c>
      <c r="L13" s="35" t="s">
        <v>55</v>
      </c>
      <c r="M13" s="35" t="s">
        <v>67</v>
      </c>
      <c r="N13" s="36"/>
      <c r="O13" s="36"/>
      <c r="P13" s="36"/>
      <c r="Q13" s="36"/>
      <c r="R13" s="36" t="s">
        <v>71</v>
      </c>
      <c r="S13" s="36">
        <v>3200</v>
      </c>
      <c r="T13" s="36">
        <v>0</v>
      </c>
      <c r="U13" s="35">
        <v>0</v>
      </c>
      <c r="V13" s="32">
        <f t="shared" si="1"/>
        <v>3200</v>
      </c>
    </row>
    <row r="14" spans="2:22" ht="13" customHeight="1" x14ac:dyDescent="0.25">
      <c r="B14" s="29">
        <v>9</v>
      </c>
      <c r="C14" s="33" t="s">
        <v>92</v>
      </c>
      <c r="D14" s="34">
        <v>45248</v>
      </c>
      <c r="E14" s="34">
        <v>45248</v>
      </c>
      <c r="F14" s="33" t="s">
        <v>24</v>
      </c>
      <c r="G14" s="33" t="s">
        <v>93</v>
      </c>
      <c r="H14" s="35">
        <v>24611</v>
      </c>
      <c r="I14" s="35">
        <v>24650</v>
      </c>
      <c r="J14" s="36">
        <f t="shared" si="0"/>
        <v>39</v>
      </c>
      <c r="K14" s="36" t="s">
        <v>40</v>
      </c>
      <c r="L14" s="35" t="s">
        <v>34</v>
      </c>
      <c r="M14" s="35" t="s">
        <v>67</v>
      </c>
      <c r="N14" s="36"/>
      <c r="O14" s="36"/>
      <c r="P14" s="36"/>
      <c r="Q14" s="36"/>
      <c r="R14" s="36" t="s">
        <v>71</v>
      </c>
      <c r="S14" s="36">
        <v>3200</v>
      </c>
      <c r="T14" s="36">
        <v>0</v>
      </c>
      <c r="U14" s="35">
        <v>0</v>
      </c>
      <c r="V14" s="32">
        <f t="shared" si="1"/>
        <v>3200</v>
      </c>
    </row>
    <row r="15" spans="2:22" ht="14" customHeight="1" x14ac:dyDescent="0.25">
      <c r="B15" s="29">
        <v>10</v>
      </c>
      <c r="C15" s="33" t="s">
        <v>94</v>
      </c>
      <c r="D15" s="34">
        <v>45248</v>
      </c>
      <c r="E15" s="34">
        <v>45248</v>
      </c>
      <c r="F15" s="33" t="s">
        <v>24</v>
      </c>
      <c r="G15" s="33" t="s">
        <v>50</v>
      </c>
      <c r="H15" s="35">
        <v>325528</v>
      </c>
      <c r="I15" s="35">
        <v>325549</v>
      </c>
      <c r="J15" s="36">
        <f t="shared" si="0"/>
        <v>21</v>
      </c>
      <c r="K15" s="36" t="s">
        <v>40</v>
      </c>
      <c r="L15" s="35" t="s">
        <v>35</v>
      </c>
      <c r="M15" s="35" t="s">
        <v>67</v>
      </c>
      <c r="N15" s="36"/>
      <c r="O15" s="36"/>
      <c r="P15" s="36"/>
      <c r="Q15" s="36"/>
      <c r="R15" s="36" t="s">
        <v>71</v>
      </c>
      <c r="S15" s="36">
        <v>3200</v>
      </c>
      <c r="T15" s="36">
        <v>0</v>
      </c>
      <c r="U15" s="35">
        <v>0</v>
      </c>
      <c r="V15" s="32">
        <f t="shared" si="1"/>
        <v>3200</v>
      </c>
    </row>
    <row r="16" spans="2:22" ht="13" customHeight="1" x14ac:dyDescent="0.25">
      <c r="B16" s="29">
        <v>11</v>
      </c>
      <c r="C16" s="33" t="s">
        <v>95</v>
      </c>
      <c r="D16" s="34">
        <v>45249</v>
      </c>
      <c r="E16" s="34">
        <v>45249</v>
      </c>
      <c r="F16" s="33" t="s">
        <v>24</v>
      </c>
      <c r="G16" s="33" t="s">
        <v>39</v>
      </c>
      <c r="H16" s="35">
        <v>29647</v>
      </c>
      <c r="I16" s="35">
        <v>29698</v>
      </c>
      <c r="J16" s="36">
        <f t="shared" si="0"/>
        <v>51</v>
      </c>
      <c r="K16" s="36" t="s">
        <v>46</v>
      </c>
      <c r="L16" s="35" t="s">
        <v>54</v>
      </c>
      <c r="M16" s="35" t="s">
        <v>67</v>
      </c>
      <c r="N16" s="36"/>
      <c r="O16" s="36"/>
      <c r="P16" s="36"/>
      <c r="Q16" s="36"/>
      <c r="R16" s="36" t="s">
        <v>71</v>
      </c>
      <c r="S16" s="36">
        <v>3200</v>
      </c>
      <c r="T16" s="36">
        <v>0</v>
      </c>
      <c r="U16" s="35">
        <v>100</v>
      </c>
      <c r="V16" s="32">
        <f t="shared" si="1"/>
        <v>3300</v>
      </c>
    </row>
    <row r="17" spans="2:22" ht="13.5" customHeight="1" x14ac:dyDescent="0.25">
      <c r="B17" s="29">
        <v>12</v>
      </c>
      <c r="C17" s="33" t="s">
        <v>95</v>
      </c>
      <c r="D17" s="34">
        <v>45250</v>
      </c>
      <c r="E17" s="34">
        <v>45250</v>
      </c>
      <c r="F17" s="33" t="s">
        <v>24</v>
      </c>
      <c r="G17" s="33" t="s">
        <v>39</v>
      </c>
      <c r="H17" s="35">
        <v>29698</v>
      </c>
      <c r="I17" s="35">
        <v>29771</v>
      </c>
      <c r="J17" s="36">
        <f t="shared" si="0"/>
        <v>73</v>
      </c>
      <c r="K17" s="36" t="s">
        <v>56</v>
      </c>
      <c r="L17" s="35" t="s">
        <v>55</v>
      </c>
      <c r="M17" s="35" t="s">
        <v>89</v>
      </c>
      <c r="N17" s="36"/>
      <c r="O17" s="36" t="s">
        <v>96</v>
      </c>
      <c r="P17" s="36"/>
      <c r="Q17" s="36" t="s">
        <v>70</v>
      </c>
      <c r="R17" s="36" t="s">
        <v>71</v>
      </c>
      <c r="S17" s="36">
        <f>3200+(7*320)</f>
        <v>5440</v>
      </c>
      <c r="T17" s="36">
        <v>0</v>
      </c>
      <c r="U17" s="35">
        <v>0</v>
      </c>
      <c r="V17" s="32">
        <f t="shared" si="1"/>
        <v>5440</v>
      </c>
    </row>
    <row r="18" spans="2:22" ht="13.5" customHeight="1" x14ac:dyDescent="0.25">
      <c r="B18" s="29">
        <v>13</v>
      </c>
      <c r="C18" s="33" t="s">
        <v>95</v>
      </c>
      <c r="D18" s="34">
        <v>45251</v>
      </c>
      <c r="E18" s="34">
        <v>45251</v>
      </c>
      <c r="F18" s="33" t="s">
        <v>24</v>
      </c>
      <c r="G18" s="33" t="s">
        <v>39</v>
      </c>
      <c r="H18" s="35">
        <v>29771</v>
      </c>
      <c r="I18" s="35">
        <v>29836</v>
      </c>
      <c r="J18" s="36">
        <f t="shared" si="0"/>
        <v>65</v>
      </c>
      <c r="K18" s="36" t="s">
        <v>63</v>
      </c>
      <c r="L18" s="35" t="s">
        <v>47</v>
      </c>
      <c r="M18" s="35" t="s">
        <v>79</v>
      </c>
      <c r="N18" s="36"/>
      <c r="O18" s="36" t="s">
        <v>80</v>
      </c>
      <c r="P18" s="36"/>
      <c r="Q18" s="36" t="s">
        <v>70</v>
      </c>
      <c r="R18" s="36" t="s">
        <v>71</v>
      </c>
      <c r="S18" s="36">
        <f>3200+(3*320)</f>
        <v>4160</v>
      </c>
      <c r="T18" s="36">
        <v>0</v>
      </c>
      <c r="U18" s="35">
        <v>0</v>
      </c>
      <c r="V18" s="32">
        <f t="shared" si="1"/>
        <v>4160</v>
      </c>
    </row>
    <row r="19" spans="2:22" ht="14.5" customHeight="1" x14ac:dyDescent="0.25">
      <c r="B19" s="29">
        <v>14</v>
      </c>
      <c r="C19" s="33" t="s">
        <v>97</v>
      </c>
      <c r="D19" s="34">
        <v>45249</v>
      </c>
      <c r="E19" s="34">
        <v>45249</v>
      </c>
      <c r="F19" s="33" t="s">
        <v>98</v>
      </c>
      <c r="G19" s="33" t="s">
        <v>50</v>
      </c>
      <c r="H19" s="35">
        <v>325550</v>
      </c>
      <c r="I19" s="35">
        <v>325819</v>
      </c>
      <c r="J19" s="36">
        <f t="shared" si="0"/>
        <v>269</v>
      </c>
      <c r="K19" s="36" t="s">
        <v>44</v>
      </c>
      <c r="L19" s="35" t="s">
        <v>35</v>
      </c>
      <c r="M19" s="35" t="s">
        <v>29</v>
      </c>
      <c r="N19" s="36"/>
      <c r="O19" s="36"/>
      <c r="P19" s="36"/>
      <c r="Q19" s="36"/>
      <c r="R19" s="36" t="s">
        <v>99</v>
      </c>
      <c r="S19" s="36">
        <f>269*17</f>
        <v>4573</v>
      </c>
      <c r="T19" s="36">
        <v>500</v>
      </c>
      <c r="U19" s="35"/>
      <c r="V19" s="32">
        <f t="shared" si="1"/>
        <v>5073</v>
      </c>
    </row>
    <row r="20" spans="2:22" ht="15" customHeight="1" x14ac:dyDescent="0.25">
      <c r="B20" s="29">
        <v>15</v>
      </c>
      <c r="C20" s="33" t="s">
        <v>97</v>
      </c>
      <c r="D20" s="34">
        <v>45250</v>
      </c>
      <c r="E20" s="34">
        <v>45252</v>
      </c>
      <c r="F20" s="33" t="s">
        <v>23</v>
      </c>
      <c r="G20" s="33" t="s">
        <v>25</v>
      </c>
      <c r="H20" s="35">
        <v>298740</v>
      </c>
      <c r="I20" s="35">
        <v>299158</v>
      </c>
      <c r="J20" s="36">
        <f t="shared" si="0"/>
        <v>418</v>
      </c>
      <c r="K20" s="36" t="s">
        <v>27</v>
      </c>
      <c r="L20" s="35" t="s">
        <v>53</v>
      </c>
      <c r="M20" s="35" t="s">
        <v>75</v>
      </c>
      <c r="N20" s="36"/>
      <c r="O20" s="36"/>
      <c r="P20" s="36"/>
      <c r="Q20" s="36"/>
      <c r="R20" s="36" t="s">
        <v>100</v>
      </c>
      <c r="S20" s="36">
        <f>750*13</f>
        <v>9750</v>
      </c>
      <c r="T20" s="36">
        <v>1500</v>
      </c>
      <c r="U20" s="35">
        <f>50+145</f>
        <v>195</v>
      </c>
      <c r="V20" s="32">
        <f t="shared" si="1"/>
        <v>11445</v>
      </c>
    </row>
    <row r="21" spans="2:22" ht="11" customHeight="1" x14ac:dyDescent="0.25">
      <c r="B21" s="29">
        <v>16</v>
      </c>
      <c r="C21" s="33" t="s">
        <v>101</v>
      </c>
      <c r="D21" s="34">
        <v>45253</v>
      </c>
      <c r="E21" s="34">
        <v>45253</v>
      </c>
      <c r="F21" s="33" t="s">
        <v>24</v>
      </c>
      <c r="G21" s="33" t="s">
        <v>102</v>
      </c>
      <c r="H21" s="35">
        <v>130455</v>
      </c>
      <c r="I21" s="35">
        <v>130492</v>
      </c>
      <c r="J21" s="36">
        <f t="shared" si="0"/>
        <v>37</v>
      </c>
      <c r="K21" s="36" t="s">
        <v>47</v>
      </c>
      <c r="L21" s="35" t="s">
        <v>54</v>
      </c>
      <c r="M21" s="35" t="s">
        <v>69</v>
      </c>
      <c r="N21" s="36"/>
      <c r="O21" s="36"/>
      <c r="P21" s="36"/>
      <c r="Q21" s="36"/>
      <c r="R21" s="36" t="s">
        <v>103</v>
      </c>
      <c r="S21" s="36">
        <v>1800</v>
      </c>
      <c r="T21" s="36">
        <v>0</v>
      </c>
      <c r="U21" s="35">
        <v>0</v>
      </c>
      <c r="V21" s="32">
        <f t="shared" si="1"/>
        <v>1800</v>
      </c>
    </row>
    <row r="22" spans="2:22" ht="15.5" customHeight="1" x14ac:dyDescent="0.25">
      <c r="B22" s="29">
        <v>17</v>
      </c>
      <c r="C22" s="33" t="s">
        <v>101</v>
      </c>
      <c r="D22" s="34">
        <v>45254</v>
      </c>
      <c r="E22" s="34">
        <v>45254</v>
      </c>
      <c r="F22" s="33" t="s">
        <v>24</v>
      </c>
      <c r="G22" s="33" t="s">
        <v>39</v>
      </c>
      <c r="H22" s="35">
        <v>30339</v>
      </c>
      <c r="I22" s="35">
        <v>30388</v>
      </c>
      <c r="J22" s="36">
        <f t="shared" si="0"/>
        <v>49</v>
      </c>
      <c r="K22" s="36" t="s">
        <v>63</v>
      </c>
      <c r="L22" s="35" t="s">
        <v>35</v>
      </c>
      <c r="M22" s="35" t="s">
        <v>90</v>
      </c>
      <c r="N22" s="36"/>
      <c r="O22" s="36" t="s">
        <v>67</v>
      </c>
      <c r="P22" s="36"/>
      <c r="Q22" s="36" t="s">
        <v>70</v>
      </c>
      <c r="R22" s="36" t="s">
        <v>71</v>
      </c>
      <c r="S22" s="36">
        <f>3200+(8*320)</f>
        <v>5760</v>
      </c>
      <c r="T22" s="36">
        <v>0</v>
      </c>
      <c r="U22" s="35">
        <v>50</v>
      </c>
      <c r="V22" s="32">
        <f t="shared" si="1"/>
        <v>5810</v>
      </c>
    </row>
    <row r="23" spans="2:22" ht="13.5" customHeight="1" x14ac:dyDescent="0.25">
      <c r="B23" s="29">
        <v>18</v>
      </c>
      <c r="C23" s="33" t="s">
        <v>101</v>
      </c>
      <c r="D23" s="34">
        <v>45255</v>
      </c>
      <c r="E23" s="34">
        <v>45255</v>
      </c>
      <c r="F23" s="33" t="s">
        <v>24</v>
      </c>
      <c r="G23" s="33" t="s">
        <v>39</v>
      </c>
      <c r="H23" s="35">
        <v>30388</v>
      </c>
      <c r="I23" s="35">
        <v>30410</v>
      </c>
      <c r="J23" s="36">
        <f t="shared" si="0"/>
        <v>22</v>
      </c>
      <c r="K23" s="36" t="s">
        <v>36</v>
      </c>
      <c r="L23" s="35" t="s">
        <v>41</v>
      </c>
      <c r="M23" s="35" t="s">
        <v>79</v>
      </c>
      <c r="N23" s="36"/>
      <c r="O23" s="36" t="s">
        <v>80</v>
      </c>
      <c r="P23" s="36"/>
      <c r="Q23" s="36" t="s">
        <v>70</v>
      </c>
      <c r="R23" s="36" t="s">
        <v>71</v>
      </c>
      <c r="S23" s="36">
        <f>3200+(3*320)</f>
        <v>4160</v>
      </c>
      <c r="T23" s="36">
        <v>0</v>
      </c>
      <c r="U23" s="35">
        <v>75</v>
      </c>
      <c r="V23" s="32">
        <f t="shared" si="1"/>
        <v>4235</v>
      </c>
    </row>
    <row r="24" spans="2:22" ht="13.5" customHeight="1" x14ac:dyDescent="0.25">
      <c r="B24" s="29">
        <v>19</v>
      </c>
      <c r="C24" s="33" t="s">
        <v>104</v>
      </c>
      <c r="D24" s="34">
        <v>45253</v>
      </c>
      <c r="E24" s="34">
        <v>45253</v>
      </c>
      <c r="F24" s="33" t="s">
        <v>23</v>
      </c>
      <c r="G24" s="33" t="s">
        <v>25</v>
      </c>
      <c r="H24" s="35">
        <v>299171</v>
      </c>
      <c r="I24" s="35">
        <v>299284</v>
      </c>
      <c r="J24" s="36">
        <f t="shared" si="0"/>
        <v>113</v>
      </c>
      <c r="K24" s="36" t="s">
        <v>45</v>
      </c>
      <c r="L24" s="35" t="s">
        <v>26</v>
      </c>
      <c r="M24" s="35" t="s">
        <v>79</v>
      </c>
      <c r="N24" s="36" t="s">
        <v>105</v>
      </c>
      <c r="O24" s="36" t="s">
        <v>80</v>
      </c>
      <c r="P24" s="36" t="s">
        <v>32</v>
      </c>
      <c r="Q24" s="36" t="s">
        <v>73</v>
      </c>
      <c r="R24" s="36" t="s">
        <v>74</v>
      </c>
      <c r="S24" s="36">
        <f>2000+(3*13)+(3*200)</f>
        <v>2639</v>
      </c>
      <c r="T24" s="36">
        <v>0</v>
      </c>
      <c r="U24" s="35">
        <v>0</v>
      </c>
      <c r="V24" s="32">
        <f t="shared" si="1"/>
        <v>2639</v>
      </c>
    </row>
    <row r="25" spans="2:22" ht="13.5" customHeight="1" x14ac:dyDescent="0.25">
      <c r="B25" s="29">
        <v>20</v>
      </c>
      <c r="C25" s="33" t="s">
        <v>104</v>
      </c>
      <c r="D25" s="34">
        <v>45254</v>
      </c>
      <c r="E25" s="34">
        <v>45254</v>
      </c>
      <c r="F25" s="33" t="s">
        <v>23</v>
      </c>
      <c r="G25" s="33" t="s">
        <v>25</v>
      </c>
      <c r="H25" s="35">
        <v>299284</v>
      </c>
      <c r="I25" s="35">
        <v>299377</v>
      </c>
      <c r="J25" s="36">
        <f t="shared" si="0"/>
        <v>93</v>
      </c>
      <c r="K25" s="36" t="s">
        <v>45</v>
      </c>
      <c r="L25" s="12" t="s">
        <v>54</v>
      </c>
      <c r="M25" s="12" t="s">
        <v>88</v>
      </c>
      <c r="N25" s="18"/>
      <c r="O25" s="18" t="s">
        <v>106</v>
      </c>
      <c r="P25" s="18"/>
      <c r="Q25" s="36" t="s">
        <v>73</v>
      </c>
      <c r="R25" s="36" t="s">
        <v>74</v>
      </c>
      <c r="S25" s="18">
        <f>2000+(2*200)</f>
        <v>2400</v>
      </c>
      <c r="T25" s="18">
        <v>0</v>
      </c>
      <c r="U25" s="12">
        <v>0</v>
      </c>
      <c r="V25" s="38">
        <f t="shared" si="1"/>
        <v>2400</v>
      </c>
    </row>
    <row r="26" spans="2:22" ht="13" customHeight="1" x14ac:dyDescent="0.25">
      <c r="B26" s="29">
        <v>21</v>
      </c>
      <c r="C26" s="33" t="s">
        <v>104</v>
      </c>
      <c r="D26" s="26">
        <v>45255</v>
      </c>
      <c r="E26" s="26">
        <v>45255</v>
      </c>
      <c r="F26" s="33" t="s">
        <v>23</v>
      </c>
      <c r="G26" s="33" t="s">
        <v>25</v>
      </c>
      <c r="H26" s="12">
        <v>299377</v>
      </c>
      <c r="I26" s="12">
        <v>299429</v>
      </c>
      <c r="J26" s="18">
        <f t="shared" si="0"/>
        <v>52</v>
      </c>
      <c r="K26" s="19" t="s">
        <v>36</v>
      </c>
      <c r="L26" s="20" t="s">
        <v>46</v>
      </c>
      <c r="M26" s="12" t="s">
        <v>67</v>
      </c>
      <c r="N26" s="12"/>
      <c r="O26" s="12"/>
      <c r="P26" s="12"/>
      <c r="Q26" s="12"/>
      <c r="R26" s="18" t="s">
        <v>74</v>
      </c>
      <c r="S26" s="18">
        <v>2000</v>
      </c>
      <c r="T26" s="18">
        <v>0</v>
      </c>
      <c r="U26" s="18">
        <v>0</v>
      </c>
      <c r="V26" s="38">
        <f>SUM(S26:U26)</f>
        <v>2000</v>
      </c>
    </row>
    <row r="27" spans="2:22" ht="13" customHeight="1" x14ac:dyDescent="0.25">
      <c r="B27" s="29">
        <v>22</v>
      </c>
      <c r="C27" s="11" t="s">
        <v>107</v>
      </c>
      <c r="D27" s="26">
        <v>45252</v>
      </c>
      <c r="E27" s="26">
        <v>45252</v>
      </c>
      <c r="F27" s="11" t="s">
        <v>23</v>
      </c>
      <c r="G27" s="11" t="s">
        <v>57</v>
      </c>
      <c r="H27" s="12">
        <v>318570</v>
      </c>
      <c r="I27" s="12">
        <v>318622</v>
      </c>
      <c r="J27" s="18">
        <f t="shared" si="0"/>
        <v>52</v>
      </c>
      <c r="K27" s="19" t="s">
        <v>42</v>
      </c>
      <c r="L27" s="20" t="s">
        <v>31</v>
      </c>
      <c r="M27" s="12" t="s">
        <v>88</v>
      </c>
      <c r="N27" s="12"/>
      <c r="O27" s="12" t="s">
        <v>106</v>
      </c>
      <c r="P27" s="12"/>
      <c r="Q27" s="12" t="s">
        <v>73</v>
      </c>
      <c r="R27" s="18" t="s">
        <v>74</v>
      </c>
      <c r="S27" s="18">
        <f>2000+(2*200)</f>
        <v>2400</v>
      </c>
      <c r="T27" s="18">
        <v>0</v>
      </c>
      <c r="U27" s="18">
        <v>0</v>
      </c>
      <c r="V27" s="38">
        <f t="shared" ref="V27:V52" si="2">SUM(S27:U27)</f>
        <v>2400</v>
      </c>
    </row>
    <row r="28" spans="2:22" ht="13" customHeight="1" x14ac:dyDescent="0.25">
      <c r="B28" s="29">
        <v>23</v>
      </c>
      <c r="C28" s="11" t="s">
        <v>107</v>
      </c>
      <c r="D28" s="26">
        <v>45253</v>
      </c>
      <c r="E28" s="26">
        <v>45253</v>
      </c>
      <c r="F28" s="11" t="s">
        <v>23</v>
      </c>
      <c r="G28" s="11" t="s">
        <v>57</v>
      </c>
      <c r="H28" s="12">
        <v>318622</v>
      </c>
      <c r="I28" s="12">
        <v>318670</v>
      </c>
      <c r="J28" s="18">
        <f t="shared" si="0"/>
        <v>48</v>
      </c>
      <c r="K28" s="19" t="s">
        <v>58</v>
      </c>
      <c r="L28" s="20" t="s">
        <v>60</v>
      </c>
      <c r="M28" s="12" t="s">
        <v>67</v>
      </c>
      <c r="N28" s="12"/>
      <c r="O28" s="12"/>
      <c r="P28" s="12"/>
      <c r="Q28" s="12"/>
      <c r="R28" s="18" t="s">
        <v>74</v>
      </c>
      <c r="S28" s="18">
        <v>2000</v>
      </c>
      <c r="T28" s="18">
        <v>0</v>
      </c>
      <c r="U28" s="18">
        <v>0</v>
      </c>
      <c r="V28" s="38">
        <f t="shared" si="2"/>
        <v>2000</v>
      </c>
    </row>
    <row r="29" spans="2:22" ht="13" customHeight="1" x14ac:dyDescent="0.25">
      <c r="B29" s="29">
        <v>24</v>
      </c>
      <c r="C29" s="11" t="s">
        <v>108</v>
      </c>
      <c r="D29" s="26">
        <v>45257</v>
      </c>
      <c r="E29" s="26">
        <v>45257</v>
      </c>
      <c r="F29" s="11" t="s">
        <v>23</v>
      </c>
      <c r="G29" s="11" t="s">
        <v>109</v>
      </c>
      <c r="H29" s="12">
        <v>94637</v>
      </c>
      <c r="I29" s="12">
        <v>94927</v>
      </c>
      <c r="J29" s="18">
        <f t="shared" si="0"/>
        <v>290</v>
      </c>
      <c r="K29" s="19" t="s">
        <v>33</v>
      </c>
      <c r="L29" s="20" t="s">
        <v>60</v>
      </c>
      <c r="M29" s="12" t="s">
        <v>29</v>
      </c>
      <c r="N29" s="12"/>
      <c r="O29" s="12"/>
      <c r="P29" s="12"/>
      <c r="Q29" s="12"/>
      <c r="R29" s="18" t="s">
        <v>100</v>
      </c>
      <c r="S29" s="18">
        <f>290*13</f>
        <v>3770</v>
      </c>
      <c r="T29" s="18">
        <v>500</v>
      </c>
      <c r="U29" s="18">
        <v>0</v>
      </c>
      <c r="V29" s="38">
        <f t="shared" si="2"/>
        <v>4270</v>
      </c>
    </row>
    <row r="30" spans="2:22" ht="13" customHeight="1" x14ac:dyDescent="0.25">
      <c r="B30" s="29">
        <v>25</v>
      </c>
      <c r="C30" s="11" t="s">
        <v>108</v>
      </c>
      <c r="D30" s="26">
        <v>45258</v>
      </c>
      <c r="E30" s="26">
        <v>45258</v>
      </c>
      <c r="F30" s="11" t="s">
        <v>23</v>
      </c>
      <c r="G30" s="11" t="s">
        <v>109</v>
      </c>
      <c r="H30" s="12">
        <v>95006</v>
      </c>
      <c r="I30" s="12">
        <v>95298</v>
      </c>
      <c r="J30" s="18">
        <f t="shared" si="0"/>
        <v>292</v>
      </c>
      <c r="K30" s="19" t="s">
        <v>37</v>
      </c>
      <c r="L30" s="20" t="s">
        <v>36</v>
      </c>
      <c r="M30" s="12" t="s">
        <v>29</v>
      </c>
      <c r="N30" s="12"/>
      <c r="O30" s="12"/>
      <c r="P30" s="12"/>
      <c r="Q30" s="12"/>
      <c r="R30" s="18" t="s">
        <v>100</v>
      </c>
      <c r="S30" s="18">
        <f>292*13</f>
        <v>3796</v>
      </c>
      <c r="T30" s="18">
        <v>500</v>
      </c>
      <c r="U30" s="18">
        <v>40</v>
      </c>
      <c r="V30" s="39">
        <f t="shared" si="2"/>
        <v>4336</v>
      </c>
    </row>
    <row r="31" spans="2:22" ht="13" customHeight="1" x14ac:dyDescent="0.25">
      <c r="B31" s="29">
        <v>26</v>
      </c>
      <c r="C31" s="11" t="s">
        <v>110</v>
      </c>
      <c r="D31" s="26">
        <v>45257</v>
      </c>
      <c r="E31" s="26">
        <v>45257</v>
      </c>
      <c r="F31" s="11" t="s">
        <v>23</v>
      </c>
      <c r="G31" s="11" t="s">
        <v>49</v>
      </c>
      <c r="H31" s="12">
        <v>94612</v>
      </c>
      <c r="I31" s="12">
        <v>94734</v>
      </c>
      <c r="J31" s="18">
        <f t="shared" si="0"/>
        <v>122</v>
      </c>
      <c r="K31" s="19" t="s">
        <v>36</v>
      </c>
      <c r="L31" s="20" t="s">
        <v>61</v>
      </c>
      <c r="M31" s="12" t="s">
        <v>91</v>
      </c>
      <c r="N31" s="12"/>
      <c r="O31" s="12" t="s">
        <v>72</v>
      </c>
      <c r="P31" s="12"/>
      <c r="Q31" s="12" t="s">
        <v>73</v>
      </c>
      <c r="R31" s="18" t="s">
        <v>74</v>
      </c>
      <c r="S31" s="18">
        <f>2000+(9*200)</f>
        <v>3800</v>
      </c>
      <c r="T31" s="18">
        <v>0</v>
      </c>
      <c r="U31" s="18">
        <v>40</v>
      </c>
      <c r="V31" s="39">
        <f t="shared" si="2"/>
        <v>3840</v>
      </c>
    </row>
    <row r="32" spans="2:22" ht="13" customHeight="1" x14ac:dyDescent="0.25">
      <c r="B32" s="29">
        <v>27</v>
      </c>
      <c r="C32" s="11" t="s">
        <v>110</v>
      </c>
      <c r="D32" s="26">
        <v>45258</v>
      </c>
      <c r="E32" s="26">
        <v>45258</v>
      </c>
      <c r="F32" s="11" t="s">
        <v>23</v>
      </c>
      <c r="G32" s="11" t="s">
        <v>57</v>
      </c>
      <c r="H32" s="12">
        <v>319254</v>
      </c>
      <c r="I32" s="12">
        <v>319335</v>
      </c>
      <c r="J32" s="18">
        <f t="shared" si="0"/>
        <v>81</v>
      </c>
      <c r="K32" s="19" t="s">
        <v>36</v>
      </c>
      <c r="L32" s="20" t="s">
        <v>47</v>
      </c>
      <c r="M32" s="12" t="s">
        <v>88</v>
      </c>
      <c r="N32" s="18"/>
      <c r="O32" s="18" t="s">
        <v>106</v>
      </c>
      <c r="P32" s="18"/>
      <c r="Q32" s="12" t="s">
        <v>73</v>
      </c>
      <c r="R32" s="18" t="s">
        <v>74</v>
      </c>
      <c r="S32" s="18">
        <f>2000+(2*200)</f>
        <v>2400</v>
      </c>
      <c r="T32" s="18">
        <v>0</v>
      </c>
      <c r="U32" s="12">
        <v>0</v>
      </c>
      <c r="V32" s="39">
        <f t="shared" si="2"/>
        <v>2400</v>
      </c>
    </row>
    <row r="33" spans="2:23" ht="13" customHeight="1" x14ac:dyDescent="0.25">
      <c r="B33" s="29">
        <v>28</v>
      </c>
      <c r="C33" s="11" t="s">
        <v>111</v>
      </c>
      <c r="D33" s="26">
        <v>45233</v>
      </c>
      <c r="E33" s="26">
        <v>45233</v>
      </c>
      <c r="F33" s="11" t="s">
        <v>23</v>
      </c>
      <c r="G33" s="11" t="s">
        <v>112</v>
      </c>
      <c r="H33" s="12">
        <v>50615</v>
      </c>
      <c r="I33" s="12">
        <v>50700</v>
      </c>
      <c r="J33" s="18">
        <f t="shared" si="0"/>
        <v>85</v>
      </c>
      <c r="K33" s="19" t="s">
        <v>64</v>
      </c>
      <c r="L33" s="20" t="s">
        <v>43</v>
      </c>
      <c r="M33" s="12" t="s">
        <v>113</v>
      </c>
      <c r="N33" s="12"/>
      <c r="O33" s="12" t="s">
        <v>68</v>
      </c>
      <c r="P33" s="12"/>
      <c r="Q33" s="12" t="s">
        <v>73</v>
      </c>
      <c r="R33" s="18" t="s">
        <v>74</v>
      </c>
      <c r="S33" s="18">
        <f>2000+(200*12)</f>
        <v>4400</v>
      </c>
      <c r="T33" s="18">
        <v>0</v>
      </c>
      <c r="U33" s="18">
        <v>0</v>
      </c>
      <c r="V33" s="38">
        <f t="shared" si="2"/>
        <v>4400</v>
      </c>
    </row>
    <row r="34" spans="2:23" ht="13" customHeight="1" x14ac:dyDescent="0.25">
      <c r="B34" s="29">
        <v>29</v>
      </c>
      <c r="C34" s="11" t="s">
        <v>111</v>
      </c>
      <c r="D34" s="26">
        <v>45234</v>
      </c>
      <c r="E34" s="26">
        <v>45234</v>
      </c>
      <c r="F34" s="11" t="s">
        <v>23</v>
      </c>
      <c r="G34" s="11" t="s">
        <v>112</v>
      </c>
      <c r="H34" s="12">
        <v>50700</v>
      </c>
      <c r="I34" s="12">
        <v>50760</v>
      </c>
      <c r="J34" s="18">
        <f t="shared" si="0"/>
        <v>60</v>
      </c>
      <c r="K34" s="19" t="s">
        <v>56</v>
      </c>
      <c r="L34" s="20" t="s">
        <v>37</v>
      </c>
      <c r="M34" s="12" t="s">
        <v>90</v>
      </c>
      <c r="N34" s="12"/>
      <c r="O34" s="12" t="s">
        <v>67</v>
      </c>
      <c r="P34" s="12"/>
      <c r="Q34" s="12" t="s">
        <v>73</v>
      </c>
      <c r="R34" s="18" t="s">
        <v>74</v>
      </c>
      <c r="S34" s="18">
        <f>2000+(200*8)</f>
        <v>3600</v>
      </c>
      <c r="T34" s="18">
        <v>0</v>
      </c>
      <c r="U34" s="18">
        <v>0</v>
      </c>
      <c r="V34" s="38">
        <f t="shared" si="2"/>
        <v>3600</v>
      </c>
    </row>
    <row r="35" spans="2:23" ht="13" customHeight="1" x14ac:dyDescent="0.25">
      <c r="B35" s="29">
        <v>30</v>
      </c>
      <c r="C35" s="11" t="s">
        <v>111</v>
      </c>
      <c r="D35" s="26">
        <v>45235</v>
      </c>
      <c r="E35" s="26">
        <v>45235</v>
      </c>
      <c r="F35" s="11" t="s">
        <v>23</v>
      </c>
      <c r="G35" s="11" t="s">
        <v>112</v>
      </c>
      <c r="H35" s="12">
        <v>50760</v>
      </c>
      <c r="I35" s="12">
        <v>50841</v>
      </c>
      <c r="J35" s="18">
        <f t="shared" si="0"/>
        <v>81</v>
      </c>
      <c r="K35" s="19" t="s">
        <v>56</v>
      </c>
      <c r="L35" s="20" t="s">
        <v>40</v>
      </c>
      <c r="M35" s="12" t="s">
        <v>88</v>
      </c>
      <c r="N35" s="18"/>
      <c r="O35" s="18" t="s">
        <v>106</v>
      </c>
      <c r="P35" s="18"/>
      <c r="Q35" s="12" t="s">
        <v>73</v>
      </c>
      <c r="R35" s="18" t="s">
        <v>74</v>
      </c>
      <c r="S35" s="18">
        <f>2000+(2*200)</f>
        <v>2400</v>
      </c>
      <c r="T35" s="18">
        <v>0</v>
      </c>
      <c r="U35" s="12">
        <v>0</v>
      </c>
      <c r="V35" s="39">
        <f t="shared" si="2"/>
        <v>2400</v>
      </c>
    </row>
    <row r="36" spans="2:23" ht="13" customHeight="1" x14ac:dyDescent="0.25">
      <c r="B36" s="29">
        <v>31</v>
      </c>
      <c r="C36" s="11" t="s">
        <v>114</v>
      </c>
      <c r="D36" s="26">
        <v>45255</v>
      </c>
      <c r="E36" s="26">
        <v>45255</v>
      </c>
      <c r="F36" s="11" t="s">
        <v>24</v>
      </c>
      <c r="G36" s="11" t="s">
        <v>115</v>
      </c>
      <c r="H36" s="12">
        <v>280442</v>
      </c>
      <c r="I36" s="12">
        <v>280485</v>
      </c>
      <c r="J36" s="18">
        <f t="shared" si="0"/>
        <v>43</v>
      </c>
      <c r="K36" s="19" t="s">
        <v>42</v>
      </c>
      <c r="L36" s="20" t="s">
        <v>65</v>
      </c>
      <c r="M36" s="12" t="s">
        <v>69</v>
      </c>
      <c r="N36" s="12" t="s">
        <v>105</v>
      </c>
      <c r="O36" s="12"/>
      <c r="P36" s="12" t="s">
        <v>116</v>
      </c>
      <c r="Q36" s="12"/>
      <c r="R36" s="18" t="s">
        <v>103</v>
      </c>
      <c r="S36" s="18">
        <f>1800+(3*18)</f>
        <v>1854</v>
      </c>
      <c r="T36" s="18">
        <v>0</v>
      </c>
      <c r="U36" s="12">
        <v>0</v>
      </c>
      <c r="V36" s="39">
        <f t="shared" si="2"/>
        <v>1854</v>
      </c>
    </row>
    <row r="37" spans="2:23" ht="13" customHeight="1" x14ac:dyDescent="0.25">
      <c r="B37" s="29">
        <v>32</v>
      </c>
      <c r="C37" s="11" t="s">
        <v>117</v>
      </c>
      <c r="D37" s="26">
        <v>45255</v>
      </c>
      <c r="E37" s="26">
        <v>45255</v>
      </c>
      <c r="F37" s="11" t="s">
        <v>24</v>
      </c>
      <c r="G37" s="11" t="s">
        <v>118</v>
      </c>
      <c r="H37" s="12">
        <v>155361</v>
      </c>
      <c r="I37" s="12">
        <v>155398</v>
      </c>
      <c r="J37" s="18">
        <f t="shared" si="0"/>
        <v>37</v>
      </c>
      <c r="K37" s="19" t="s">
        <v>42</v>
      </c>
      <c r="L37" s="20" t="s">
        <v>65</v>
      </c>
      <c r="M37" s="12" t="s">
        <v>69</v>
      </c>
      <c r="N37" s="12"/>
      <c r="O37" s="12"/>
      <c r="P37" s="12"/>
      <c r="Q37" s="12"/>
      <c r="R37" s="18" t="s">
        <v>103</v>
      </c>
      <c r="S37" s="18">
        <v>1800</v>
      </c>
      <c r="T37" s="18">
        <v>0</v>
      </c>
      <c r="U37" s="12">
        <v>0</v>
      </c>
      <c r="V37" s="39">
        <f t="shared" si="2"/>
        <v>1800</v>
      </c>
    </row>
    <row r="38" spans="2:23" ht="13" customHeight="1" x14ac:dyDescent="0.25">
      <c r="B38" s="29">
        <v>33</v>
      </c>
      <c r="C38" s="11" t="s">
        <v>119</v>
      </c>
      <c r="D38" s="26">
        <v>45255</v>
      </c>
      <c r="E38" s="26">
        <v>45255</v>
      </c>
      <c r="F38" s="11" t="s">
        <v>24</v>
      </c>
      <c r="G38" s="11" t="s">
        <v>120</v>
      </c>
      <c r="H38" s="12">
        <v>22016</v>
      </c>
      <c r="I38" s="12">
        <v>22051</v>
      </c>
      <c r="J38" s="18">
        <f t="shared" si="0"/>
        <v>35</v>
      </c>
      <c r="K38" s="19" t="s">
        <v>42</v>
      </c>
      <c r="L38" s="20" t="s">
        <v>61</v>
      </c>
      <c r="M38" s="12" t="s">
        <v>69</v>
      </c>
      <c r="N38" s="18"/>
      <c r="O38" s="18"/>
      <c r="P38" s="18"/>
      <c r="Q38" s="18"/>
      <c r="R38" s="18" t="s">
        <v>103</v>
      </c>
      <c r="S38" s="18">
        <v>1800</v>
      </c>
      <c r="T38" s="18">
        <v>0</v>
      </c>
      <c r="U38" s="12">
        <v>0</v>
      </c>
      <c r="V38" s="39">
        <f t="shared" si="2"/>
        <v>1800</v>
      </c>
    </row>
    <row r="39" spans="2:23" ht="13" customHeight="1" x14ac:dyDescent="0.25">
      <c r="B39" s="29">
        <v>34</v>
      </c>
      <c r="C39" s="11" t="s">
        <v>121</v>
      </c>
      <c r="D39" s="26">
        <v>45255</v>
      </c>
      <c r="E39" s="26">
        <v>45255</v>
      </c>
      <c r="F39" s="11" t="s">
        <v>24</v>
      </c>
      <c r="G39" s="11" t="s">
        <v>62</v>
      </c>
      <c r="H39" s="12">
        <v>298431</v>
      </c>
      <c r="I39" s="12">
        <v>298463</v>
      </c>
      <c r="J39" s="18">
        <f t="shared" si="0"/>
        <v>32</v>
      </c>
      <c r="K39" s="19" t="s">
        <v>42</v>
      </c>
      <c r="L39" s="20" t="s">
        <v>122</v>
      </c>
      <c r="M39" s="12" t="s">
        <v>69</v>
      </c>
      <c r="N39" s="18"/>
      <c r="O39" s="18"/>
      <c r="P39" s="18"/>
      <c r="Q39" s="18"/>
      <c r="R39" s="18" t="s">
        <v>103</v>
      </c>
      <c r="S39" s="18">
        <v>1800</v>
      </c>
      <c r="T39" s="18">
        <v>0</v>
      </c>
      <c r="U39" s="12">
        <v>0</v>
      </c>
      <c r="V39" s="39">
        <f t="shared" si="2"/>
        <v>1800</v>
      </c>
    </row>
    <row r="40" spans="2:23" ht="13" customHeight="1" x14ac:dyDescent="0.25">
      <c r="B40" s="29">
        <v>35</v>
      </c>
      <c r="C40" s="11" t="s">
        <v>114</v>
      </c>
      <c r="D40" s="26">
        <v>45256</v>
      </c>
      <c r="E40" s="26">
        <v>45256</v>
      </c>
      <c r="F40" s="11" t="s">
        <v>24</v>
      </c>
      <c r="G40" s="11" t="s">
        <v>66</v>
      </c>
      <c r="H40" s="12">
        <v>75840</v>
      </c>
      <c r="I40" s="12">
        <v>75940</v>
      </c>
      <c r="J40" s="18">
        <f t="shared" si="0"/>
        <v>100</v>
      </c>
      <c r="K40" s="19" t="s">
        <v>40</v>
      </c>
      <c r="L40" s="20" t="s">
        <v>55</v>
      </c>
      <c r="M40" s="12" t="s">
        <v>67</v>
      </c>
      <c r="N40" s="12"/>
      <c r="O40" s="12"/>
      <c r="P40" s="12"/>
      <c r="Q40" s="12"/>
      <c r="R40" s="18" t="s">
        <v>71</v>
      </c>
      <c r="S40" s="18">
        <v>3200</v>
      </c>
      <c r="T40" s="18">
        <v>0</v>
      </c>
      <c r="U40" s="12">
        <v>150</v>
      </c>
      <c r="V40" s="39">
        <f t="shared" si="2"/>
        <v>3350</v>
      </c>
    </row>
    <row r="41" spans="2:23" ht="13" customHeight="1" x14ac:dyDescent="0.25">
      <c r="B41" s="29">
        <v>36</v>
      </c>
      <c r="C41" s="11" t="s">
        <v>117</v>
      </c>
      <c r="D41" s="26">
        <v>45256</v>
      </c>
      <c r="E41" s="26">
        <v>45256</v>
      </c>
      <c r="F41" s="11" t="s">
        <v>24</v>
      </c>
      <c r="G41" s="11" t="s">
        <v>118</v>
      </c>
      <c r="H41" s="12">
        <v>155486</v>
      </c>
      <c r="I41" s="12">
        <v>155520</v>
      </c>
      <c r="J41" s="18">
        <f t="shared" si="0"/>
        <v>34</v>
      </c>
      <c r="K41" s="20" t="s">
        <v>40</v>
      </c>
      <c r="L41" s="20" t="s">
        <v>31</v>
      </c>
      <c r="M41" s="12" t="s">
        <v>69</v>
      </c>
      <c r="N41" s="12"/>
      <c r="O41" s="12"/>
      <c r="P41" s="12"/>
      <c r="Q41" s="12"/>
      <c r="R41" s="18" t="s">
        <v>103</v>
      </c>
      <c r="S41" s="18">
        <v>1800</v>
      </c>
      <c r="T41" s="18">
        <v>0</v>
      </c>
      <c r="U41" s="12">
        <v>0</v>
      </c>
      <c r="V41" s="39">
        <f t="shared" si="2"/>
        <v>1800</v>
      </c>
    </row>
    <row r="42" spans="2:23" ht="13" customHeight="1" x14ac:dyDescent="0.25">
      <c r="B42" s="29">
        <v>37</v>
      </c>
      <c r="C42" s="11" t="s">
        <v>119</v>
      </c>
      <c r="D42" s="26">
        <v>45256</v>
      </c>
      <c r="E42" s="26">
        <v>45256</v>
      </c>
      <c r="F42" s="11" t="s">
        <v>24</v>
      </c>
      <c r="G42" s="11" t="s">
        <v>123</v>
      </c>
      <c r="H42" s="12">
        <v>4059</v>
      </c>
      <c r="I42" s="12">
        <v>4095</v>
      </c>
      <c r="J42" s="18">
        <f t="shared" si="0"/>
        <v>36</v>
      </c>
      <c r="K42" s="20" t="s">
        <v>40</v>
      </c>
      <c r="L42" s="20" t="s">
        <v>31</v>
      </c>
      <c r="M42" s="12" t="s">
        <v>69</v>
      </c>
      <c r="N42" s="12"/>
      <c r="O42" s="12"/>
      <c r="P42" s="12"/>
      <c r="Q42" s="12"/>
      <c r="R42" s="18" t="s">
        <v>103</v>
      </c>
      <c r="S42" s="18">
        <v>1800</v>
      </c>
      <c r="T42" s="18">
        <v>0</v>
      </c>
      <c r="U42" s="12">
        <v>0</v>
      </c>
      <c r="V42" s="39">
        <f t="shared" si="2"/>
        <v>1800</v>
      </c>
    </row>
    <row r="43" spans="2:23" ht="13" customHeight="1" x14ac:dyDescent="0.25">
      <c r="B43" s="29">
        <v>38</v>
      </c>
      <c r="C43" s="11" t="s">
        <v>121</v>
      </c>
      <c r="D43" s="26">
        <v>45256</v>
      </c>
      <c r="E43" s="26">
        <v>45256</v>
      </c>
      <c r="F43" s="11" t="s">
        <v>24</v>
      </c>
      <c r="G43" s="11" t="s">
        <v>51</v>
      </c>
      <c r="H43" s="11">
        <v>135611</v>
      </c>
      <c r="I43" s="12">
        <v>135635</v>
      </c>
      <c r="J43" s="18">
        <f t="shared" si="0"/>
        <v>24</v>
      </c>
      <c r="K43" s="19" t="s">
        <v>40</v>
      </c>
      <c r="L43" s="20" t="s">
        <v>52</v>
      </c>
      <c r="M43" s="12" t="s">
        <v>69</v>
      </c>
      <c r="N43" s="12"/>
      <c r="O43" s="12"/>
      <c r="P43" s="12"/>
      <c r="Q43" s="12"/>
      <c r="R43" s="18" t="s">
        <v>103</v>
      </c>
      <c r="S43" s="18">
        <v>1800</v>
      </c>
      <c r="T43" s="18">
        <v>0</v>
      </c>
      <c r="U43" s="12">
        <v>100</v>
      </c>
      <c r="V43" s="39">
        <f t="shared" si="2"/>
        <v>1900</v>
      </c>
    </row>
    <row r="44" spans="2:23" ht="13" customHeight="1" x14ac:dyDescent="0.25">
      <c r="B44" s="29">
        <v>39</v>
      </c>
      <c r="C44" s="11" t="s">
        <v>124</v>
      </c>
      <c r="D44" s="26">
        <v>45256</v>
      </c>
      <c r="E44" s="26">
        <v>45256</v>
      </c>
      <c r="F44" s="11" t="s">
        <v>24</v>
      </c>
      <c r="G44" s="13" t="s">
        <v>39</v>
      </c>
      <c r="H44" s="11">
        <v>30438</v>
      </c>
      <c r="I44" s="12">
        <v>30468</v>
      </c>
      <c r="J44" s="18">
        <f t="shared" si="0"/>
        <v>30</v>
      </c>
      <c r="K44" s="19" t="s">
        <v>44</v>
      </c>
      <c r="L44" s="20" t="s">
        <v>26</v>
      </c>
      <c r="M44" s="12" t="s">
        <v>67</v>
      </c>
      <c r="N44" s="18"/>
      <c r="O44" s="18"/>
      <c r="P44" s="18"/>
      <c r="Q44" s="18"/>
      <c r="R44" s="18" t="s">
        <v>71</v>
      </c>
      <c r="S44" s="18">
        <v>3200</v>
      </c>
      <c r="T44" s="18">
        <v>0</v>
      </c>
      <c r="U44" s="12">
        <v>0</v>
      </c>
      <c r="V44" s="39">
        <f t="shared" si="2"/>
        <v>3200</v>
      </c>
      <c r="W44" s="25"/>
    </row>
    <row r="45" spans="2:23" ht="13" customHeight="1" x14ac:dyDescent="0.25">
      <c r="B45" s="29">
        <v>40</v>
      </c>
      <c r="C45" s="11" t="s">
        <v>125</v>
      </c>
      <c r="D45" s="26">
        <v>45256</v>
      </c>
      <c r="E45" s="26">
        <v>45256</v>
      </c>
      <c r="F45" s="11" t="s">
        <v>98</v>
      </c>
      <c r="G45" s="13" t="s">
        <v>50</v>
      </c>
      <c r="H45" s="12">
        <v>326303</v>
      </c>
      <c r="I45" s="12">
        <v>326354</v>
      </c>
      <c r="J45" s="18">
        <f t="shared" si="0"/>
        <v>51</v>
      </c>
      <c r="K45" s="19" t="s">
        <v>126</v>
      </c>
      <c r="L45" s="20" t="s">
        <v>34</v>
      </c>
      <c r="M45" s="12" t="s">
        <v>67</v>
      </c>
      <c r="N45" s="18"/>
      <c r="O45" s="18"/>
      <c r="P45" s="18"/>
      <c r="Q45" s="18"/>
      <c r="R45" s="18" t="s">
        <v>127</v>
      </c>
      <c r="S45" s="18">
        <v>2800</v>
      </c>
      <c r="T45" s="18">
        <v>0</v>
      </c>
      <c r="U45" s="12">
        <v>150</v>
      </c>
      <c r="V45" s="39">
        <f t="shared" si="2"/>
        <v>2950</v>
      </c>
    </row>
    <row r="46" spans="2:23" ht="13" customHeight="1" x14ac:dyDescent="0.25">
      <c r="B46" s="29">
        <v>41</v>
      </c>
      <c r="C46" s="11" t="s">
        <v>125</v>
      </c>
      <c r="D46" s="26">
        <v>45257</v>
      </c>
      <c r="E46" s="26">
        <v>45257</v>
      </c>
      <c r="F46" s="11" t="s">
        <v>98</v>
      </c>
      <c r="G46" s="13" t="s">
        <v>50</v>
      </c>
      <c r="H46" s="12">
        <v>326354</v>
      </c>
      <c r="I46" s="12">
        <v>326405</v>
      </c>
      <c r="J46" s="18">
        <f t="shared" si="0"/>
        <v>51</v>
      </c>
      <c r="K46" s="19" t="s">
        <v>36</v>
      </c>
      <c r="L46" s="20" t="s">
        <v>41</v>
      </c>
      <c r="M46" s="12" t="s">
        <v>79</v>
      </c>
      <c r="N46" s="18"/>
      <c r="O46" s="18" t="s">
        <v>80</v>
      </c>
      <c r="P46" s="18"/>
      <c r="Q46" s="18" t="s">
        <v>128</v>
      </c>
      <c r="R46" s="18" t="s">
        <v>127</v>
      </c>
      <c r="S46" s="18">
        <f>2800+(3*280)</f>
        <v>3640</v>
      </c>
      <c r="T46" s="18">
        <v>0</v>
      </c>
      <c r="U46" s="12">
        <v>0</v>
      </c>
      <c r="V46" s="39">
        <f t="shared" si="2"/>
        <v>3640</v>
      </c>
    </row>
    <row r="47" spans="2:23" ht="13" customHeight="1" x14ac:dyDescent="0.25">
      <c r="B47" s="29">
        <v>42</v>
      </c>
      <c r="C47" s="11" t="s">
        <v>125</v>
      </c>
      <c r="D47" s="26">
        <v>45258</v>
      </c>
      <c r="E47" s="26">
        <v>45258</v>
      </c>
      <c r="F47" s="11" t="s">
        <v>98</v>
      </c>
      <c r="G47" s="13" t="s">
        <v>50</v>
      </c>
      <c r="H47" s="12">
        <v>326405</v>
      </c>
      <c r="I47" s="12">
        <v>326456</v>
      </c>
      <c r="J47" s="18">
        <f t="shared" si="0"/>
        <v>51</v>
      </c>
      <c r="K47" s="19" t="s">
        <v>129</v>
      </c>
      <c r="L47" s="20" t="s">
        <v>26</v>
      </c>
      <c r="M47" s="12" t="s">
        <v>130</v>
      </c>
      <c r="N47" s="18"/>
      <c r="O47" s="18" t="s">
        <v>131</v>
      </c>
      <c r="P47" s="18"/>
      <c r="Q47" s="18" t="s">
        <v>128</v>
      </c>
      <c r="R47" s="18" t="s">
        <v>127</v>
      </c>
      <c r="S47" s="18">
        <f>2800+(5*280)</f>
        <v>4200</v>
      </c>
      <c r="T47" s="18">
        <v>0</v>
      </c>
      <c r="U47" s="12">
        <v>0</v>
      </c>
      <c r="V47" s="39">
        <f t="shared" si="2"/>
        <v>4200</v>
      </c>
    </row>
    <row r="48" spans="2:23" ht="13" customHeight="1" x14ac:dyDescent="0.25">
      <c r="B48" s="29">
        <v>43</v>
      </c>
      <c r="C48" s="11" t="s">
        <v>125</v>
      </c>
      <c r="D48" s="26">
        <v>45259</v>
      </c>
      <c r="E48" s="26">
        <v>45259</v>
      </c>
      <c r="F48" s="11" t="s">
        <v>98</v>
      </c>
      <c r="G48" s="13" t="s">
        <v>50</v>
      </c>
      <c r="H48" s="12">
        <v>326549</v>
      </c>
      <c r="I48" s="12">
        <v>326583</v>
      </c>
      <c r="J48" s="18">
        <f t="shared" si="0"/>
        <v>34</v>
      </c>
      <c r="K48" s="19" t="s">
        <v>86</v>
      </c>
      <c r="L48" s="20" t="s">
        <v>63</v>
      </c>
      <c r="M48" s="12" t="s">
        <v>69</v>
      </c>
      <c r="N48" s="18"/>
      <c r="O48" s="18"/>
      <c r="P48" s="18"/>
      <c r="Q48" s="18"/>
      <c r="R48" s="18" t="s">
        <v>132</v>
      </c>
      <c r="S48" s="18">
        <v>1600</v>
      </c>
      <c r="T48" s="18">
        <v>0</v>
      </c>
      <c r="U48" s="12">
        <v>0</v>
      </c>
      <c r="V48" s="39">
        <f t="shared" si="2"/>
        <v>1600</v>
      </c>
    </row>
    <row r="49" spans="2:24" ht="13" customHeight="1" x14ac:dyDescent="0.25">
      <c r="B49" s="29">
        <v>44</v>
      </c>
      <c r="C49" s="11" t="s">
        <v>133</v>
      </c>
      <c r="D49" s="26">
        <v>45258</v>
      </c>
      <c r="E49" s="26">
        <v>45258</v>
      </c>
      <c r="F49" s="11" t="s">
        <v>23</v>
      </c>
      <c r="G49" s="11" t="s">
        <v>25</v>
      </c>
      <c r="H49" s="12">
        <v>299429</v>
      </c>
      <c r="I49" s="12">
        <v>299488</v>
      </c>
      <c r="J49" s="18">
        <f t="shared" si="0"/>
        <v>59</v>
      </c>
      <c r="K49" s="19" t="s">
        <v>42</v>
      </c>
      <c r="L49" s="20" t="s">
        <v>40</v>
      </c>
      <c r="M49" s="12" t="s">
        <v>67</v>
      </c>
      <c r="N49" s="18"/>
      <c r="O49" s="18"/>
      <c r="P49" s="18"/>
      <c r="Q49" s="18"/>
      <c r="R49" s="18" t="s">
        <v>74</v>
      </c>
      <c r="S49" s="18">
        <v>2000</v>
      </c>
      <c r="T49" s="18">
        <v>0</v>
      </c>
      <c r="U49" s="12">
        <v>0</v>
      </c>
      <c r="V49" s="39">
        <f t="shared" si="2"/>
        <v>2000</v>
      </c>
    </row>
    <row r="50" spans="2:24" ht="13" customHeight="1" x14ac:dyDescent="0.25">
      <c r="B50" s="29">
        <v>45</v>
      </c>
      <c r="C50" s="11" t="s">
        <v>134</v>
      </c>
      <c r="D50" s="26">
        <v>45250</v>
      </c>
      <c r="E50" s="26">
        <v>45250</v>
      </c>
      <c r="F50" s="11" t="s">
        <v>23</v>
      </c>
      <c r="G50" s="11" t="s">
        <v>135</v>
      </c>
      <c r="H50" s="12">
        <v>221572</v>
      </c>
      <c r="I50" s="12">
        <v>221669</v>
      </c>
      <c r="J50" s="18">
        <f t="shared" si="0"/>
        <v>97</v>
      </c>
      <c r="K50" s="19" t="s">
        <v>56</v>
      </c>
      <c r="L50" s="20" t="s">
        <v>37</v>
      </c>
      <c r="M50" s="12" t="s">
        <v>90</v>
      </c>
      <c r="N50" s="18"/>
      <c r="O50" s="18" t="s">
        <v>67</v>
      </c>
      <c r="P50" s="18"/>
      <c r="Q50" s="18" t="s">
        <v>73</v>
      </c>
      <c r="R50" s="18" t="s">
        <v>74</v>
      </c>
      <c r="S50" s="18">
        <f>2000+(200*8)</f>
        <v>3600</v>
      </c>
      <c r="T50" s="18">
        <v>0</v>
      </c>
      <c r="U50" s="12">
        <v>40</v>
      </c>
      <c r="V50" s="39">
        <f t="shared" si="2"/>
        <v>3640</v>
      </c>
    </row>
    <row r="51" spans="2:24" ht="13" customHeight="1" x14ac:dyDescent="0.25">
      <c r="B51" s="29">
        <v>46</v>
      </c>
      <c r="C51" s="11" t="s">
        <v>134</v>
      </c>
      <c r="D51" s="26">
        <v>45251</v>
      </c>
      <c r="E51" s="26">
        <v>45251</v>
      </c>
      <c r="F51" s="11" t="s">
        <v>23</v>
      </c>
      <c r="G51" s="11" t="s">
        <v>135</v>
      </c>
      <c r="H51" s="12">
        <v>221669</v>
      </c>
      <c r="I51" s="12">
        <v>221723</v>
      </c>
      <c r="J51" s="18">
        <f t="shared" si="0"/>
        <v>54</v>
      </c>
      <c r="K51" s="19" t="s">
        <v>63</v>
      </c>
      <c r="L51" s="20" t="s">
        <v>31</v>
      </c>
      <c r="M51" s="12" t="s">
        <v>130</v>
      </c>
      <c r="N51" s="18"/>
      <c r="O51" s="18" t="s">
        <v>131</v>
      </c>
      <c r="P51" s="18"/>
      <c r="Q51" s="18" t="s">
        <v>73</v>
      </c>
      <c r="R51" s="18" t="s">
        <v>74</v>
      </c>
      <c r="S51" s="18">
        <f>2000+(200*5)</f>
        <v>3000</v>
      </c>
      <c r="T51" s="18">
        <v>0</v>
      </c>
      <c r="U51" s="12">
        <v>0</v>
      </c>
      <c r="V51" s="39">
        <f t="shared" si="2"/>
        <v>3000</v>
      </c>
    </row>
    <row r="52" spans="2:24" ht="13" customHeight="1" x14ac:dyDescent="0.25">
      <c r="B52" s="29">
        <v>47</v>
      </c>
      <c r="C52" s="11" t="s">
        <v>136</v>
      </c>
      <c r="D52" s="26">
        <v>45260</v>
      </c>
      <c r="E52" s="26">
        <v>45260</v>
      </c>
      <c r="F52" s="11" t="s">
        <v>23</v>
      </c>
      <c r="G52" s="11" t="s">
        <v>137</v>
      </c>
      <c r="H52" s="12">
        <v>134629</v>
      </c>
      <c r="I52" s="12">
        <v>134670</v>
      </c>
      <c r="J52" s="18">
        <f t="shared" si="0"/>
        <v>41</v>
      </c>
      <c r="K52" s="19" t="s">
        <v>33</v>
      </c>
      <c r="L52" s="20" t="s">
        <v>26</v>
      </c>
      <c r="M52" s="12" t="s">
        <v>130</v>
      </c>
      <c r="N52" s="18"/>
      <c r="O52" s="18" t="s">
        <v>131</v>
      </c>
      <c r="P52" s="18"/>
      <c r="Q52" s="18" t="s">
        <v>73</v>
      </c>
      <c r="R52" s="18" t="s">
        <v>74</v>
      </c>
      <c r="S52" s="18">
        <f>2000+(5*200)</f>
        <v>3000</v>
      </c>
      <c r="T52" s="18">
        <v>0</v>
      </c>
      <c r="U52" s="12">
        <v>0</v>
      </c>
      <c r="V52" s="39">
        <f t="shared" si="2"/>
        <v>3000</v>
      </c>
    </row>
    <row r="53" spans="2:24" ht="13" customHeight="1" x14ac:dyDescent="0.25">
      <c r="B53" s="29">
        <v>48</v>
      </c>
      <c r="C53" s="27"/>
      <c r="D53" s="26"/>
      <c r="E53" s="26"/>
      <c r="F53" s="11"/>
      <c r="G53" s="11"/>
      <c r="H53" s="12"/>
      <c r="I53" s="12"/>
      <c r="J53" s="18"/>
      <c r="K53" s="19"/>
      <c r="L53" s="20"/>
      <c r="M53" s="12"/>
      <c r="N53" s="18"/>
      <c r="O53" s="18"/>
      <c r="P53" s="18"/>
      <c r="Q53" s="18"/>
      <c r="R53" s="18"/>
      <c r="S53" s="18"/>
      <c r="T53" s="18"/>
      <c r="U53" s="12"/>
      <c r="V53" s="22"/>
    </row>
    <row r="54" spans="2:24" ht="13" customHeight="1" x14ac:dyDescent="0.25">
      <c r="B54" s="17"/>
      <c r="C54" s="24"/>
      <c r="D54" s="23"/>
      <c r="E54" s="23"/>
      <c r="F54" s="11"/>
      <c r="G54" s="11"/>
      <c r="H54" s="11"/>
      <c r="I54" s="12"/>
      <c r="J54" s="18"/>
      <c r="K54" s="19"/>
      <c r="L54" s="20"/>
      <c r="M54" s="12"/>
      <c r="N54" s="18"/>
      <c r="O54" s="18"/>
      <c r="P54" s="18"/>
      <c r="Q54" s="18"/>
      <c r="R54" s="13"/>
      <c r="S54" s="21"/>
      <c r="T54" s="18"/>
      <c r="U54" s="12"/>
      <c r="V54" s="22"/>
    </row>
    <row r="55" spans="2:24" ht="13" customHeight="1" x14ac:dyDescent="0.25">
      <c r="B55" s="4"/>
      <c r="C55" s="5"/>
      <c r="D55" s="14"/>
      <c r="E55" s="14"/>
      <c r="F55" s="5"/>
      <c r="G55" s="5"/>
      <c r="H55" s="5"/>
      <c r="I55" s="5"/>
      <c r="J55" s="5"/>
      <c r="K55" s="48" t="s">
        <v>138</v>
      </c>
      <c r="L55" s="48"/>
      <c r="M55" s="48"/>
      <c r="N55" s="48"/>
      <c r="O55" s="48"/>
      <c r="P55" s="5"/>
      <c r="Q55" s="5"/>
      <c r="R55" s="5"/>
      <c r="S55" s="28">
        <f>SUM(S26:S54)</f>
        <v>73460</v>
      </c>
      <c r="T55" s="40" t="s">
        <v>14</v>
      </c>
      <c r="U55" s="40"/>
      <c r="V55" s="6">
        <f>SUM(V6:V54)</f>
        <v>183112</v>
      </c>
      <c r="W55" s="3"/>
      <c r="X55" s="3"/>
    </row>
    <row r="56" spans="2:24" s="2" customFormat="1" ht="13" customHeight="1" thickBot="1" x14ac:dyDescent="0.3">
      <c r="B56" s="7"/>
      <c r="C56" s="8"/>
      <c r="D56" s="15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9"/>
    </row>
    <row r="57" spans="2:24" ht="13" customHeight="1" x14ac:dyDescent="0.25">
      <c r="D57" s="16"/>
      <c r="E57" s="16"/>
    </row>
    <row r="63" spans="2:24" ht="13" customHeight="1" x14ac:dyDescent="0.25">
      <c r="O63" s="18"/>
    </row>
  </sheetData>
  <mergeCells count="7">
    <mergeCell ref="T55:U55"/>
    <mergeCell ref="B2:V2"/>
    <mergeCell ref="C3:G3"/>
    <mergeCell ref="H3:M3"/>
    <mergeCell ref="N3:V3"/>
    <mergeCell ref="B4:V4"/>
    <mergeCell ref="K55:O55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2023-12-01T07:20:15Z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