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The Chaos Node\The-Chaos-Node\TCN半自动卡\"/>
    </mc:Choice>
  </mc:AlternateContent>
  <xr:revisionPtr revIDLastSave="0" documentId="13_ncr:1_{D3FB3665-1E66-448F-948F-289A43356600}" xr6:coauthVersionLast="47" xr6:coauthVersionMax="47" xr10:uidLastSave="{00000000-0000-0000-0000-000000000000}"/>
  <bookViews>
    <workbookView xWindow="-110" yWindow="-110" windowWidth="19420" windowHeight="10420" xr2:uid="{6B640269-A400-42CF-A7BF-7B37D2BC0D05}"/>
  </bookViews>
  <sheets>
    <sheet name="人物卡" sheetId="1" r:id="rId1"/>
    <sheet name="能耗计算器" sheetId="7" r:id="rId2"/>
    <sheet name="附表" sheetId="6" state="hidden" r:id="rId3"/>
    <sheet name="种族表" sheetId="3" r:id="rId4"/>
    <sheet name="法术表（未完成）" sheetId="4" r:id="rId5"/>
  </sheets>
  <definedNames>
    <definedName name="APP">人物卡!$J$8</definedName>
    <definedName name="Build">人物卡!$O$43</definedName>
    <definedName name="CON">人物卡!$J$5</definedName>
    <definedName name="Db">人物卡!$U$9</definedName>
    <definedName name="DEX">人物卡!$J$7</definedName>
    <definedName name="EDU">人物卡!$N$5</definedName>
    <definedName name="ENG">人物卡!$V$17</definedName>
    <definedName name="HP">人物卡!$V$3</definedName>
    <definedName name="INT">人物卡!$N$4</definedName>
    <definedName name="LUC">人物卡!$N$7</definedName>
    <definedName name="Luck">人物卡!$N$7</definedName>
    <definedName name="MOV">人物卡!$U$7</definedName>
    <definedName name="MP">人物卡!$V$5</definedName>
    <definedName name="NAME1">人物卡!$N$15</definedName>
    <definedName name="NAME2">人物卡!$N$16</definedName>
    <definedName name="NAME3">人物卡!$N$17</definedName>
    <definedName name="NAME4">人物卡!$N$18</definedName>
    <definedName name="NAME5">人物卡!$N$19</definedName>
    <definedName name="POW">人物卡!$N$6</definedName>
    <definedName name="SAN">人物卡!$N$8</definedName>
    <definedName name="SIZ">人物卡!$J$6</definedName>
    <definedName name="Skill1">人物卡!$R$15</definedName>
    <definedName name="Skill2">人物卡!$R$16</definedName>
    <definedName name="Skill3">人物卡!$R$17</definedName>
    <definedName name="Skill4">人物卡!$R$18</definedName>
    <definedName name="Skill5">人物卡!$R$19</definedName>
    <definedName name="STR">人物卡!$J$4</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1" i="1" l="1"/>
  <c r="A18" i="6" s="1"/>
  <c r="F4" i="1"/>
  <c r="I4" i="7"/>
  <c r="I5" i="7"/>
  <c r="I6" i="7"/>
  <c r="I7" i="7"/>
  <c r="I8" i="7"/>
  <c r="I9" i="7"/>
  <c r="I10" i="7"/>
  <c r="I11" i="7"/>
  <c r="I12" i="7"/>
  <c r="I13" i="7"/>
  <c r="I14" i="7"/>
  <c r="I15" i="7"/>
  <c r="I16" i="7"/>
  <c r="I17" i="7"/>
  <c r="I18" i="7"/>
  <c r="I19" i="7"/>
  <c r="I20" i="7"/>
  <c r="I21" i="7"/>
  <c r="I22" i="7"/>
  <c r="I23" i="7"/>
  <c r="I3" i="7"/>
  <c r="J4" i="7"/>
  <c r="J5" i="7"/>
  <c r="J6" i="7"/>
  <c r="J7" i="7"/>
  <c r="J8" i="7"/>
  <c r="J9" i="7"/>
  <c r="J10" i="7"/>
  <c r="J11" i="7"/>
  <c r="J12" i="7"/>
  <c r="J13" i="7"/>
  <c r="J14" i="7"/>
  <c r="J15" i="7"/>
  <c r="J16" i="7"/>
  <c r="J17" i="7"/>
  <c r="J18" i="7"/>
  <c r="J19" i="7"/>
  <c r="J20" i="7"/>
  <c r="J21" i="7"/>
  <c r="J22" i="7"/>
  <c r="J23" i="7"/>
  <c r="J3" i="7"/>
  <c r="E18" i="7"/>
  <c r="E19" i="7"/>
  <c r="E20" i="7"/>
  <c r="E21" i="7"/>
  <c r="E22" i="7"/>
  <c r="E23" i="7"/>
  <c r="E4" i="7"/>
  <c r="E5" i="7"/>
  <c r="E6" i="7"/>
  <c r="E7" i="7"/>
  <c r="E8" i="7"/>
  <c r="E9" i="7"/>
  <c r="E10" i="7"/>
  <c r="E11" i="7"/>
  <c r="E12" i="7"/>
  <c r="E13" i="7"/>
  <c r="E14" i="7"/>
  <c r="E15" i="7"/>
  <c r="E16" i="7"/>
  <c r="E17" i="7"/>
  <c r="E3" i="7"/>
  <c r="A4" i="7"/>
  <c r="A9" i="7" s="1"/>
  <c r="K55" i="1"/>
  <c r="A51" i="6" s="1"/>
  <c r="L8" i="1"/>
  <c r="N8" i="1" s="1"/>
  <c r="R23" i="1"/>
  <c r="K44" i="1"/>
  <c r="K142" i="1"/>
  <c r="A138" i="6" s="1"/>
  <c r="K141" i="1"/>
  <c r="A137" i="6" s="1"/>
  <c r="K38" i="1"/>
  <c r="A35" i="6" s="1"/>
  <c r="K34" i="1"/>
  <c r="A31" i="6" s="1"/>
  <c r="K35" i="1"/>
  <c r="A32" i="6" s="1"/>
  <c r="N16" i="1"/>
  <c r="N17" i="1"/>
  <c r="N18" i="1"/>
  <c r="N19" i="1"/>
  <c r="N15" i="1"/>
  <c r="O16" i="1"/>
  <c r="R16" i="1" s="1"/>
  <c r="O17" i="1"/>
  <c r="R17" i="1" s="1"/>
  <c r="O18" i="1"/>
  <c r="R18" i="1" s="1"/>
  <c r="O19" i="1"/>
  <c r="R19" i="1" s="1"/>
  <c r="O15" i="1"/>
  <c r="R15" i="1" s="1"/>
  <c r="K132" i="1"/>
  <c r="A128" i="6" s="1"/>
  <c r="K133" i="1"/>
  <c r="A129" i="6" s="1"/>
  <c r="K134" i="1"/>
  <c r="A130" i="6" s="1"/>
  <c r="K131" i="1"/>
  <c r="A127" i="6" s="1"/>
  <c r="K135" i="1"/>
  <c r="A131" i="6" s="1"/>
  <c r="K136" i="1"/>
  <c r="A132" i="6" s="1"/>
  <c r="K130" i="1"/>
  <c r="A126" i="6" s="1"/>
  <c r="K128" i="1"/>
  <c r="A124" i="6" s="1"/>
  <c r="K15" i="1"/>
  <c r="K16" i="1"/>
  <c r="K17" i="1"/>
  <c r="A14" i="6" s="1"/>
  <c r="K18" i="1"/>
  <c r="A15" i="6" s="1"/>
  <c r="K19" i="1"/>
  <c r="A16" i="6" s="1"/>
  <c r="K20" i="1"/>
  <c r="A17" i="6" s="1"/>
  <c r="K22" i="1"/>
  <c r="A19" i="6" s="1"/>
  <c r="K23" i="1"/>
  <c r="A20" i="6" s="1"/>
  <c r="K24" i="1"/>
  <c r="A21" i="6" s="1"/>
  <c r="K25" i="1"/>
  <c r="A22" i="6" s="1"/>
  <c r="K26" i="1"/>
  <c r="A23" i="6" s="1"/>
  <c r="K27" i="1"/>
  <c r="A24" i="6" s="1"/>
  <c r="K28" i="1"/>
  <c r="A25" i="6" s="1"/>
  <c r="K29" i="1"/>
  <c r="A26" i="6" s="1"/>
  <c r="K30" i="1"/>
  <c r="A27" i="6" s="1"/>
  <c r="K31" i="1"/>
  <c r="A28" i="6" s="1"/>
  <c r="K32" i="1"/>
  <c r="A29" i="6" s="1"/>
  <c r="K33" i="1"/>
  <c r="A30" i="6" s="1"/>
  <c r="K36" i="1"/>
  <c r="A33" i="6" s="1"/>
  <c r="K37" i="1"/>
  <c r="A34" i="6" s="1"/>
  <c r="K39" i="1"/>
  <c r="A36" i="6" s="1"/>
  <c r="K40" i="1"/>
  <c r="A37" i="6" s="1"/>
  <c r="K41" i="1"/>
  <c r="A38" i="6" s="1"/>
  <c r="K42" i="1"/>
  <c r="A39" i="6" s="1"/>
  <c r="K43" i="1"/>
  <c r="A40" i="6" s="1"/>
  <c r="K45" i="1"/>
  <c r="A41" i="6" s="1"/>
  <c r="K46" i="1"/>
  <c r="A42" i="6" s="1"/>
  <c r="K47" i="1"/>
  <c r="A43" i="6" s="1"/>
  <c r="K48" i="1"/>
  <c r="A44" i="6" s="1"/>
  <c r="K49" i="1"/>
  <c r="A45" i="6" s="1"/>
  <c r="K50" i="1"/>
  <c r="A46" i="6" s="1"/>
  <c r="K51" i="1"/>
  <c r="A47" i="6" s="1"/>
  <c r="K52" i="1"/>
  <c r="A48" i="6" s="1"/>
  <c r="K53" i="1"/>
  <c r="A49" i="6" s="1"/>
  <c r="K54" i="1"/>
  <c r="A50" i="6" s="1"/>
  <c r="K56" i="1"/>
  <c r="A52" i="6" s="1"/>
  <c r="K57" i="1"/>
  <c r="A53" i="6" s="1"/>
  <c r="K58" i="1"/>
  <c r="A54" i="6" s="1"/>
  <c r="K59" i="1"/>
  <c r="A55" i="6" s="1"/>
  <c r="K60" i="1"/>
  <c r="A56" i="6" s="1"/>
  <c r="K61" i="1"/>
  <c r="A57" i="6" s="1"/>
  <c r="K62" i="1"/>
  <c r="A58" i="6" s="1"/>
  <c r="K63" i="1"/>
  <c r="A59" i="6" s="1"/>
  <c r="K64" i="1"/>
  <c r="A60" i="6" s="1"/>
  <c r="K65" i="1"/>
  <c r="A61" i="6" s="1"/>
  <c r="K66" i="1"/>
  <c r="A62" i="6" s="1"/>
  <c r="K67" i="1"/>
  <c r="A63" i="6" s="1"/>
  <c r="K68" i="1"/>
  <c r="A64" i="6" s="1"/>
  <c r="K69" i="1"/>
  <c r="A65" i="6" s="1"/>
  <c r="K70" i="1"/>
  <c r="A66" i="6" s="1"/>
  <c r="K71" i="1"/>
  <c r="A67" i="6" s="1"/>
  <c r="K72" i="1"/>
  <c r="A68" i="6" s="1"/>
  <c r="K73" i="1"/>
  <c r="A69" i="6" s="1"/>
  <c r="K74" i="1"/>
  <c r="A70" i="6" s="1"/>
  <c r="K75" i="1"/>
  <c r="A71" i="6" s="1"/>
  <c r="K76" i="1"/>
  <c r="A72" i="6" s="1"/>
  <c r="K77" i="1"/>
  <c r="A73" i="6" s="1"/>
  <c r="K78" i="1"/>
  <c r="A74" i="6" s="1"/>
  <c r="K79" i="1"/>
  <c r="A75" i="6" s="1"/>
  <c r="K80" i="1"/>
  <c r="A76" i="6" s="1"/>
  <c r="K81" i="1"/>
  <c r="A77" i="6" s="1"/>
  <c r="K82" i="1"/>
  <c r="A78" i="6" s="1"/>
  <c r="K83" i="1"/>
  <c r="A79" i="6" s="1"/>
  <c r="K84" i="1"/>
  <c r="A80" i="6" s="1"/>
  <c r="K85" i="1"/>
  <c r="A81" i="6" s="1"/>
  <c r="K86" i="1"/>
  <c r="A82" i="6" s="1"/>
  <c r="K87" i="1"/>
  <c r="A83" i="6" s="1"/>
  <c r="K88" i="1"/>
  <c r="A84" i="6" s="1"/>
  <c r="K89" i="1"/>
  <c r="A85" i="6" s="1"/>
  <c r="K90" i="1"/>
  <c r="A86" i="6" s="1"/>
  <c r="K91" i="1"/>
  <c r="A87" i="6" s="1"/>
  <c r="K92" i="1"/>
  <c r="A88" i="6" s="1"/>
  <c r="K93" i="1"/>
  <c r="A89" i="6" s="1"/>
  <c r="K94" i="1"/>
  <c r="A90" i="6" s="1"/>
  <c r="K95" i="1"/>
  <c r="A91" i="6" s="1"/>
  <c r="K96" i="1"/>
  <c r="A92" i="6" s="1"/>
  <c r="K97" i="1"/>
  <c r="A93" i="6" s="1"/>
  <c r="K98" i="1"/>
  <c r="A94" i="6" s="1"/>
  <c r="K99" i="1"/>
  <c r="A95" i="6" s="1"/>
  <c r="K100" i="1"/>
  <c r="A96" i="6" s="1"/>
  <c r="K101" i="1"/>
  <c r="A97" i="6" s="1"/>
  <c r="K102" i="1"/>
  <c r="A98" i="6" s="1"/>
  <c r="K103" i="1"/>
  <c r="A99" i="6" s="1"/>
  <c r="K104" i="1"/>
  <c r="A100" i="6" s="1"/>
  <c r="K105" i="1"/>
  <c r="A101" i="6" s="1"/>
  <c r="K106" i="1"/>
  <c r="A102" i="6" s="1"/>
  <c r="K107" i="1"/>
  <c r="A103" i="6" s="1"/>
  <c r="K108" i="1"/>
  <c r="A104" i="6" s="1"/>
  <c r="K109" i="1"/>
  <c r="A105" i="6" s="1"/>
  <c r="K110" i="1"/>
  <c r="A106" i="6" s="1"/>
  <c r="K111" i="1"/>
  <c r="A107" i="6" s="1"/>
  <c r="K112" i="1"/>
  <c r="A108" i="6" s="1"/>
  <c r="K113" i="1"/>
  <c r="A109" i="6" s="1"/>
  <c r="K114" i="1"/>
  <c r="A110" i="6" s="1"/>
  <c r="K115" i="1"/>
  <c r="A111" i="6" s="1"/>
  <c r="K116" i="1"/>
  <c r="A112" i="6" s="1"/>
  <c r="K117" i="1"/>
  <c r="A113" i="6" s="1"/>
  <c r="K118" i="1"/>
  <c r="A114" i="6" s="1"/>
  <c r="K119" i="1"/>
  <c r="A115" i="6" s="1"/>
  <c r="K120" i="1"/>
  <c r="A116" i="6" s="1"/>
  <c r="K121" i="1"/>
  <c r="A117" i="6" s="1"/>
  <c r="K122" i="1"/>
  <c r="A118" i="6" s="1"/>
  <c r="K123" i="1"/>
  <c r="A119" i="6" s="1"/>
  <c r="K124" i="1"/>
  <c r="A120" i="6" s="1"/>
  <c r="K125" i="1"/>
  <c r="A121" i="6" s="1"/>
  <c r="K126" i="1"/>
  <c r="A122" i="6" s="1"/>
  <c r="K127" i="1"/>
  <c r="A123" i="6" s="1"/>
  <c r="K129" i="1"/>
  <c r="A125" i="6" s="1"/>
  <c r="K137" i="1"/>
  <c r="A133" i="6" s="1"/>
  <c r="K138" i="1"/>
  <c r="A134" i="6" s="1"/>
  <c r="K139" i="1"/>
  <c r="A135" i="6" s="1"/>
  <c r="K140" i="1"/>
  <c r="A136" i="6" s="1"/>
  <c r="K143" i="1"/>
  <c r="A139" i="6" s="1"/>
  <c r="K144" i="1"/>
  <c r="A140" i="6" s="1"/>
  <c r="K145" i="1"/>
  <c r="A141" i="6" s="1"/>
  <c r="K146" i="1"/>
  <c r="A142" i="6" s="1"/>
  <c r="K147" i="1"/>
  <c r="A143" i="6" s="1"/>
  <c r="L9" i="1"/>
  <c r="N5" i="1"/>
  <c r="N6" i="1"/>
  <c r="A9" i="6" s="1"/>
  <c r="N7" i="1"/>
  <c r="A10" i="6" s="1"/>
  <c r="N4" i="1"/>
  <c r="J5" i="1"/>
  <c r="A2" i="6" s="1"/>
  <c r="J6" i="1"/>
  <c r="J7" i="1"/>
  <c r="A4" i="6" s="1"/>
  <c r="J8" i="1"/>
  <c r="A5" i="6" s="1"/>
  <c r="J4" i="1"/>
  <c r="F7" i="1" l="1"/>
  <c r="A7" i="7"/>
  <c r="A8" i="6"/>
  <c r="J9" i="1"/>
  <c r="N9" i="1" s="1"/>
  <c r="A1" i="6"/>
  <c r="O43" i="1"/>
  <c r="O42" i="1" s="1"/>
  <c r="P40" i="1"/>
  <c r="P39" i="1"/>
  <c r="O44" i="1"/>
  <c r="A7" i="6"/>
  <c r="A6" i="6"/>
  <c r="A3" i="6"/>
  <c r="A13" i="6"/>
  <c r="A12" i="6"/>
  <c r="A11" i="6"/>
  <c r="B1" i="6" l="1"/>
  <c r="O41" i="1"/>
  <c r="B12" i="6" l="1"/>
  <c r="B152" i="1" s="1"/>
</calcChain>
</file>

<file path=xl/sharedStrings.xml><?xml version="1.0" encoding="utf-8"?>
<sst xmlns="http://schemas.openxmlformats.org/spreadsheetml/2006/main" count="534" uniqueCount="382">
  <si>
    <t>人物信息</t>
  </si>
  <si>
    <t>玩家</t>
    <phoneticPr fontId="2" type="noConversion"/>
  </si>
  <si>
    <t>时间</t>
    <phoneticPr fontId="2" type="noConversion"/>
  </si>
  <si>
    <t>剧情地点</t>
    <phoneticPr fontId="2" type="noConversion"/>
  </si>
  <si>
    <t>姓名</t>
    <phoneticPr fontId="2" type="noConversion"/>
  </si>
  <si>
    <t>种族</t>
    <phoneticPr fontId="2" type="noConversion"/>
  </si>
  <si>
    <t>年龄</t>
    <phoneticPr fontId="2" type="noConversion"/>
  </si>
  <si>
    <t>性别</t>
    <phoneticPr fontId="2" type="noConversion"/>
  </si>
  <si>
    <t>线程</t>
    <phoneticPr fontId="2" type="noConversion"/>
  </si>
  <si>
    <t>故乡</t>
    <phoneticPr fontId="2" type="noConversion"/>
  </si>
  <si>
    <t>职业</t>
    <phoneticPr fontId="2" type="noConversion"/>
  </si>
  <si>
    <t>技能表</t>
    <phoneticPr fontId="2" type="noConversion"/>
  </si>
  <si>
    <t>常识</t>
    <phoneticPr fontId="2" type="noConversion"/>
  </si>
  <si>
    <t>受训</t>
    <phoneticPr fontId="2" type="noConversion"/>
  </si>
  <si>
    <t>专业</t>
    <phoneticPr fontId="2" type="noConversion"/>
  </si>
  <si>
    <t>成功率</t>
    <phoneticPr fontId="2" type="noConversion"/>
  </si>
  <si>
    <t>加权</t>
    <phoneticPr fontId="2" type="noConversion"/>
  </si>
  <si>
    <t>0-30</t>
    <phoneticPr fontId="2" type="noConversion"/>
  </si>
  <si>
    <t>运动</t>
    <phoneticPr fontId="2" type="noConversion"/>
  </si>
  <si>
    <t>攀爬</t>
    <phoneticPr fontId="2" type="noConversion"/>
  </si>
  <si>
    <t>游泳</t>
    <phoneticPr fontId="2" type="noConversion"/>
  </si>
  <si>
    <t>跳跃</t>
    <phoneticPr fontId="2" type="noConversion"/>
  </si>
  <si>
    <t>极限运动</t>
    <phoneticPr fontId="2" type="noConversion"/>
  </si>
  <si>
    <t>跳伞</t>
    <phoneticPr fontId="2" type="noConversion"/>
  </si>
  <si>
    <t>速降</t>
    <phoneticPr fontId="2" type="noConversion"/>
  </si>
  <si>
    <t>潜水</t>
    <phoneticPr fontId="2" type="noConversion"/>
  </si>
  <si>
    <t>0-9</t>
    <phoneticPr fontId="2" type="noConversion"/>
  </si>
  <si>
    <t>社交</t>
    <phoneticPr fontId="2" type="noConversion"/>
  </si>
  <si>
    <t>说服</t>
    <phoneticPr fontId="2" type="noConversion"/>
  </si>
  <si>
    <t>恐吓</t>
    <phoneticPr fontId="2" type="noConversion"/>
  </si>
  <si>
    <t>唬骗</t>
    <phoneticPr fontId="2" type="noConversion"/>
  </si>
  <si>
    <t>取悦</t>
    <phoneticPr fontId="2" type="noConversion"/>
  </si>
  <si>
    <t>察言观色</t>
    <phoneticPr fontId="2" type="noConversion"/>
  </si>
  <si>
    <t>识别微表情</t>
    <phoneticPr fontId="2" type="noConversion"/>
  </si>
  <si>
    <t>声望</t>
    <phoneticPr fontId="2" type="noConversion"/>
  </si>
  <si>
    <t>领导力</t>
    <phoneticPr fontId="2" type="noConversion"/>
  </si>
  <si>
    <t>杂技</t>
    <phoneticPr fontId="2" type="noConversion"/>
  </si>
  <si>
    <t>战斗</t>
    <phoneticPr fontId="2" type="noConversion"/>
  </si>
  <si>
    <t>徒手格斗</t>
    <phoneticPr fontId="2" type="noConversion"/>
  </si>
  <si>
    <t>持械格斗</t>
    <phoneticPr fontId="2" type="noConversion"/>
  </si>
  <si>
    <t>剑术</t>
    <phoneticPr fontId="2" type="noConversion"/>
  </si>
  <si>
    <t>光剑剑术</t>
    <phoneticPr fontId="2" type="noConversion"/>
  </si>
  <si>
    <t>重型器械</t>
    <phoneticPr fontId="2" type="noConversion"/>
  </si>
  <si>
    <t>矛</t>
    <phoneticPr fontId="2" type="noConversion"/>
  </si>
  <si>
    <t>软兵器</t>
    <phoneticPr fontId="2" type="noConversion"/>
  </si>
  <si>
    <t>绞索</t>
    <phoneticPr fontId="2" type="noConversion"/>
  </si>
  <si>
    <t>投掷</t>
    <phoneticPr fontId="2" type="noConversion"/>
  </si>
  <si>
    <t>射击</t>
    <phoneticPr fontId="2" type="noConversion"/>
  </si>
  <si>
    <t>手枪</t>
    <phoneticPr fontId="2" type="noConversion"/>
  </si>
  <si>
    <t>步枪</t>
    <phoneticPr fontId="2" type="noConversion"/>
  </si>
  <si>
    <t>机枪</t>
    <phoneticPr fontId="2" type="noConversion"/>
  </si>
  <si>
    <t>弓弩</t>
    <phoneticPr fontId="2" type="noConversion"/>
  </si>
  <si>
    <t>重武器</t>
    <phoneticPr fontId="2" type="noConversion"/>
  </si>
  <si>
    <t>喷射器</t>
    <phoneticPr fontId="2" type="noConversion"/>
  </si>
  <si>
    <t>炮术</t>
    <phoneticPr fontId="2" type="noConversion"/>
  </si>
  <si>
    <t>常见技术</t>
    <phoneticPr fontId="2" type="noConversion"/>
  </si>
  <si>
    <t>检索</t>
    <phoneticPr fontId="2" type="noConversion"/>
  </si>
  <si>
    <t>急救</t>
    <phoneticPr fontId="2" type="noConversion"/>
  </si>
  <si>
    <t>绘画</t>
    <phoneticPr fontId="2" type="noConversion"/>
  </si>
  <si>
    <t>摄影</t>
    <phoneticPr fontId="2" type="noConversion"/>
  </si>
  <si>
    <t>舞蹈</t>
    <phoneticPr fontId="2" type="noConversion"/>
  </si>
  <si>
    <t>制作</t>
    <phoneticPr fontId="2" type="noConversion"/>
  </si>
  <si>
    <t>厨艺</t>
    <phoneticPr fontId="2" type="noConversion"/>
  </si>
  <si>
    <t>简易制作</t>
    <phoneticPr fontId="2" type="noConversion"/>
  </si>
  <si>
    <t>计算机</t>
    <phoneticPr fontId="2" type="noConversion"/>
  </si>
  <si>
    <t>常见驾驶</t>
    <phoneticPr fontId="2" type="noConversion"/>
  </si>
  <si>
    <t>乐理</t>
    <phoneticPr fontId="2" type="noConversion"/>
  </si>
  <si>
    <t>乐器</t>
    <phoneticPr fontId="2" type="noConversion"/>
  </si>
  <si>
    <t>声乐</t>
    <phoneticPr fontId="2" type="noConversion"/>
  </si>
  <si>
    <t>艺术</t>
    <phoneticPr fontId="2" type="noConversion"/>
  </si>
  <si>
    <t>艺术鉴赏</t>
    <phoneticPr fontId="2" type="noConversion"/>
  </si>
  <si>
    <t>写作</t>
    <phoneticPr fontId="2" type="noConversion"/>
  </si>
  <si>
    <t>电气</t>
    <phoneticPr fontId="2" type="noConversion"/>
  </si>
  <si>
    <t>电子</t>
    <phoneticPr fontId="2" type="noConversion"/>
  </si>
  <si>
    <t>特殊驾驶</t>
    <phoneticPr fontId="2" type="noConversion"/>
  </si>
  <si>
    <t>机甲</t>
    <phoneticPr fontId="2" type="noConversion"/>
  </si>
  <si>
    <t>飞行器</t>
    <phoneticPr fontId="2" type="noConversion"/>
  </si>
  <si>
    <t>无人机</t>
    <phoneticPr fontId="2" type="noConversion"/>
  </si>
  <si>
    <t>船</t>
    <phoneticPr fontId="2" type="noConversion"/>
  </si>
  <si>
    <t>重型机械</t>
    <phoneticPr fontId="2" type="noConversion"/>
  </si>
  <si>
    <t>领航</t>
    <phoneticPr fontId="2" type="noConversion"/>
  </si>
  <si>
    <t>行星领航</t>
    <phoneticPr fontId="2" type="noConversion"/>
  </si>
  <si>
    <t>太空领航</t>
    <phoneticPr fontId="2" type="noConversion"/>
  </si>
  <si>
    <t>追踪</t>
    <phoneticPr fontId="2" type="noConversion"/>
  </si>
  <si>
    <t>心理咨询</t>
    <phoneticPr fontId="2" type="noConversion"/>
  </si>
  <si>
    <t>潜行</t>
    <phoneticPr fontId="2" type="noConversion"/>
  </si>
  <si>
    <t>机械</t>
    <phoneticPr fontId="2" type="noConversion"/>
  </si>
  <si>
    <t>驯兽</t>
    <phoneticPr fontId="2" type="noConversion"/>
  </si>
  <si>
    <t>爆破</t>
    <phoneticPr fontId="2" type="noConversion"/>
  </si>
  <si>
    <t>制图</t>
    <phoneticPr fontId="2" type="noConversion"/>
  </si>
  <si>
    <t>无声交流</t>
    <phoneticPr fontId="2" type="noConversion"/>
  </si>
  <si>
    <t>骑乘生物</t>
    <phoneticPr fontId="2" type="noConversion"/>
  </si>
  <si>
    <t>催眠</t>
    <phoneticPr fontId="2" type="noConversion"/>
  </si>
  <si>
    <t>乔装</t>
    <phoneticPr fontId="2" type="noConversion"/>
  </si>
  <si>
    <t>雕塑</t>
    <phoneticPr fontId="2" type="noConversion"/>
  </si>
  <si>
    <t>伪造</t>
    <phoneticPr fontId="2" type="noConversion"/>
  </si>
  <si>
    <t>公文</t>
    <phoneticPr fontId="2" type="noConversion"/>
  </si>
  <si>
    <t>生活技巧</t>
    <phoneticPr fontId="2" type="noConversion"/>
  </si>
  <si>
    <t>速记</t>
    <phoneticPr fontId="2" type="noConversion"/>
  </si>
  <si>
    <t>学识</t>
    <phoneticPr fontId="2" type="noConversion"/>
  </si>
  <si>
    <t>语言</t>
    <phoneticPr fontId="2" type="noConversion"/>
  </si>
  <si>
    <t>母语</t>
    <phoneticPr fontId="2" type="noConversion"/>
  </si>
  <si>
    <t>第二语言</t>
    <phoneticPr fontId="2" type="noConversion"/>
  </si>
  <si>
    <t>数学</t>
    <phoneticPr fontId="2" type="noConversion"/>
  </si>
  <si>
    <t>科学</t>
    <phoneticPr fontId="2" type="noConversion"/>
  </si>
  <si>
    <t>物理</t>
    <phoneticPr fontId="2" type="noConversion"/>
  </si>
  <si>
    <t>化学</t>
    <phoneticPr fontId="2" type="noConversion"/>
  </si>
  <si>
    <t>生物</t>
    <phoneticPr fontId="2" type="noConversion"/>
  </si>
  <si>
    <t>地理</t>
    <phoneticPr fontId="2" type="noConversion"/>
  </si>
  <si>
    <t>历史</t>
    <phoneticPr fontId="2" type="noConversion"/>
  </si>
  <si>
    <t>政治</t>
    <phoneticPr fontId="2" type="noConversion"/>
  </si>
  <si>
    <t>天文</t>
    <phoneticPr fontId="2" type="noConversion"/>
  </si>
  <si>
    <t>药学</t>
    <phoneticPr fontId="2" type="noConversion"/>
  </si>
  <si>
    <t>医学</t>
    <phoneticPr fontId="2" type="noConversion"/>
  </si>
  <si>
    <t>气象</t>
    <phoneticPr fontId="2" type="noConversion"/>
  </si>
  <si>
    <t>动物</t>
    <phoneticPr fontId="2" type="noConversion"/>
  </si>
  <si>
    <t>植物</t>
    <phoneticPr fontId="2" type="noConversion"/>
  </si>
  <si>
    <t>工程</t>
    <phoneticPr fontId="2" type="noConversion"/>
  </si>
  <si>
    <t>密码</t>
    <phoneticPr fontId="2" type="noConversion"/>
  </si>
  <si>
    <t>建设</t>
    <phoneticPr fontId="2" type="noConversion"/>
  </si>
  <si>
    <t>法律</t>
    <phoneticPr fontId="2" type="noConversion"/>
  </si>
  <si>
    <t>会计</t>
    <phoneticPr fontId="2" type="noConversion"/>
  </si>
  <si>
    <t>估价</t>
    <phoneticPr fontId="2" type="noConversion"/>
  </si>
  <si>
    <t>经济</t>
    <phoneticPr fontId="2" type="noConversion"/>
  </si>
  <si>
    <t>社会</t>
    <phoneticPr fontId="2" type="noConversion"/>
  </si>
  <si>
    <t>民俗</t>
    <phoneticPr fontId="2" type="noConversion"/>
  </si>
  <si>
    <t>传播</t>
    <phoneticPr fontId="2" type="noConversion"/>
  </si>
  <si>
    <t>奇迹</t>
    <phoneticPr fontId="2" type="noConversion"/>
  </si>
  <si>
    <t>奇迹应用</t>
    <phoneticPr fontId="2" type="noConversion"/>
  </si>
  <si>
    <t>奇迹理论</t>
    <phoneticPr fontId="2" type="noConversion"/>
  </si>
  <si>
    <t>咒法</t>
    <phoneticPr fontId="2" type="noConversion"/>
  </si>
  <si>
    <t>科仪</t>
    <phoneticPr fontId="2" type="noConversion"/>
  </si>
  <si>
    <t>施法逻辑</t>
    <phoneticPr fontId="2" type="noConversion"/>
  </si>
  <si>
    <t>象征映射</t>
    <phoneticPr fontId="2" type="noConversion"/>
  </si>
  <si>
    <t>魔法语言</t>
    <phoneticPr fontId="2" type="noConversion"/>
  </si>
  <si>
    <t>信息海</t>
    <phoneticPr fontId="2" type="noConversion"/>
  </si>
  <si>
    <t>模因</t>
    <phoneticPr fontId="2" type="noConversion"/>
  </si>
  <si>
    <t>炼金</t>
    <phoneticPr fontId="2" type="noConversion"/>
  </si>
  <si>
    <t>奇迹社会学</t>
    <phoneticPr fontId="2" type="noConversion"/>
  </si>
  <si>
    <t>炼金材料</t>
    <phoneticPr fontId="2" type="noConversion"/>
  </si>
  <si>
    <t>炼金技术</t>
    <phoneticPr fontId="2" type="noConversion"/>
  </si>
  <si>
    <t>异种</t>
    <phoneticPr fontId="2" type="noConversion"/>
  </si>
  <si>
    <t>异种概论</t>
    <phoneticPr fontId="2" type="noConversion"/>
  </si>
  <si>
    <t>奇迹史</t>
    <phoneticPr fontId="2" type="noConversion"/>
  </si>
  <si>
    <t>考古</t>
    <phoneticPr fontId="2" type="noConversion"/>
  </si>
  <si>
    <t>宇宙政治</t>
    <phoneticPr fontId="2" type="noConversion"/>
  </si>
  <si>
    <t>绳技</t>
    <phoneticPr fontId="2" type="noConversion"/>
  </si>
  <si>
    <t>表演</t>
    <phoneticPr fontId="2" type="noConversion"/>
  </si>
  <si>
    <t>属性</t>
    <phoneticPr fontId="2" type="noConversion"/>
  </si>
  <si>
    <t>力量</t>
    <phoneticPr fontId="2" type="noConversion"/>
  </si>
  <si>
    <t>敏捷</t>
    <phoneticPr fontId="2" type="noConversion"/>
  </si>
  <si>
    <t>体质</t>
    <phoneticPr fontId="2" type="noConversion"/>
  </si>
  <si>
    <t>体型</t>
    <phoneticPr fontId="2" type="noConversion"/>
  </si>
  <si>
    <t>外貌</t>
    <phoneticPr fontId="2" type="noConversion"/>
  </si>
  <si>
    <t>智力</t>
    <phoneticPr fontId="2" type="noConversion"/>
  </si>
  <si>
    <t>教育</t>
    <phoneticPr fontId="2" type="noConversion"/>
  </si>
  <si>
    <t>意志</t>
    <phoneticPr fontId="2" type="noConversion"/>
  </si>
  <si>
    <t>幸运</t>
    <phoneticPr fontId="2" type="noConversion"/>
  </si>
  <si>
    <t>san</t>
    <phoneticPr fontId="2" type="noConversion"/>
  </si>
  <si>
    <t>数值</t>
    <phoneticPr fontId="2" type="noConversion"/>
  </si>
  <si>
    <t>hp</t>
    <phoneticPr fontId="2" type="noConversion"/>
  </si>
  <si>
    <t>mp</t>
    <phoneticPr fontId="2" type="noConversion"/>
  </si>
  <si>
    <t>伤害加值</t>
    <phoneticPr fontId="2" type="noConversion"/>
  </si>
  <si>
    <t>体格</t>
    <phoneticPr fontId="2" type="noConversion"/>
  </si>
  <si>
    <t>/</t>
    <phoneticPr fontId="2" type="noConversion"/>
  </si>
  <si>
    <t>技能表：异能</t>
    <phoneticPr fontId="2" type="noConversion"/>
  </si>
  <si>
    <t>名称</t>
    <phoneticPr fontId="2" type="noConversion"/>
  </si>
  <si>
    <t>初始</t>
    <phoneticPr fontId="2" type="noConversion"/>
  </si>
  <si>
    <t>加值</t>
    <phoneticPr fontId="2" type="noConversion"/>
  </si>
  <si>
    <t>剩余技能点</t>
    <phoneticPr fontId="2" type="noConversion"/>
  </si>
  <si>
    <t>异能表</t>
    <phoneticPr fontId="2" type="noConversion"/>
  </si>
  <si>
    <t>权限</t>
    <phoneticPr fontId="2" type="noConversion"/>
  </si>
  <si>
    <t>能力点</t>
    <phoneticPr fontId="2" type="noConversion"/>
  </si>
  <si>
    <t>剩余</t>
    <phoneticPr fontId="2" type="noConversion"/>
  </si>
  <si>
    <t>能力点加值</t>
    <phoneticPr fontId="2" type="noConversion"/>
  </si>
  <si>
    <t>能量控制</t>
    <phoneticPr fontId="2" type="noConversion"/>
  </si>
  <si>
    <t>信息修改</t>
    <phoneticPr fontId="2" type="noConversion"/>
  </si>
  <si>
    <t>扭曲现实</t>
    <phoneticPr fontId="2" type="noConversion"/>
  </si>
  <si>
    <t>能力名称</t>
    <phoneticPr fontId="2" type="noConversion"/>
  </si>
  <si>
    <t>能力 描述</t>
    <phoneticPr fontId="2" type="noConversion"/>
  </si>
  <si>
    <t>物品</t>
    <phoneticPr fontId="2" type="noConversion"/>
  </si>
  <si>
    <t>位置</t>
    <phoneticPr fontId="2" type="noConversion"/>
  </si>
  <si>
    <t>占据</t>
    <phoneticPr fontId="2" type="noConversion"/>
  </si>
  <si>
    <t>替换</t>
    <phoneticPr fontId="2" type="noConversion"/>
  </si>
  <si>
    <t>附加</t>
    <phoneticPr fontId="2" type="noConversion"/>
  </si>
  <si>
    <t>效果</t>
    <phoneticPr fontId="2" type="noConversion"/>
  </si>
  <si>
    <t>设定</t>
    <phoneticPr fontId="2" type="noConversion"/>
  </si>
  <si>
    <t>个人描述</t>
    <phoneticPr fontId="2" type="noConversion"/>
  </si>
  <si>
    <t>信念</t>
    <phoneticPr fontId="2" type="noConversion"/>
  </si>
  <si>
    <t>社交联系</t>
    <phoneticPr fontId="2" type="noConversion"/>
  </si>
  <si>
    <t>职责</t>
    <phoneticPr fontId="2" type="noConversion"/>
  </si>
  <si>
    <t>存在缺失</t>
    <phoneticPr fontId="2" type="noConversion"/>
  </si>
  <si>
    <t>资源</t>
    <phoneticPr fontId="2" type="noConversion"/>
  </si>
  <si>
    <t>资产</t>
    <phoneticPr fontId="2" type="noConversion"/>
  </si>
  <si>
    <t>经历</t>
    <phoneticPr fontId="2" type="noConversion"/>
  </si>
  <si>
    <t>法术表</t>
    <phoneticPr fontId="2" type="noConversion"/>
  </si>
  <si>
    <t>消耗技能点</t>
    <phoneticPr fontId="2" type="noConversion"/>
  </si>
  <si>
    <t>熟练度</t>
    <phoneticPr fontId="2" type="noConversion"/>
  </si>
  <si>
    <t>伤害加值与体格</t>
    <phoneticPr fontId="2" type="noConversion"/>
  </si>
  <si>
    <t>力量+体型</t>
    <phoneticPr fontId="2" type="noConversion"/>
  </si>
  <si>
    <t>2-64</t>
    <phoneticPr fontId="2" type="noConversion"/>
  </si>
  <si>
    <t>65-84</t>
    <phoneticPr fontId="2" type="noConversion"/>
  </si>
  <si>
    <t>85-124</t>
    <phoneticPr fontId="2" type="noConversion"/>
  </si>
  <si>
    <t>125-164</t>
    <phoneticPr fontId="2" type="noConversion"/>
  </si>
  <si>
    <t>165-204</t>
    <phoneticPr fontId="2" type="noConversion"/>
  </si>
  <si>
    <t>1d6</t>
    <phoneticPr fontId="2" type="noConversion"/>
  </si>
  <si>
    <t>1d4</t>
    <phoneticPr fontId="2" type="noConversion"/>
  </si>
  <si>
    <t>2d6</t>
    <phoneticPr fontId="2" type="noConversion"/>
  </si>
  <si>
    <t>3d6</t>
  </si>
  <si>
    <t>3d6</t>
    <phoneticPr fontId="2" type="noConversion"/>
  </si>
  <si>
    <t>4d6</t>
  </si>
  <si>
    <t>+</t>
    <phoneticPr fontId="2" type="noConversion"/>
  </si>
  <si>
    <t>☑</t>
    <phoneticPr fontId="2" type="noConversion"/>
  </si>
  <si>
    <t>☒</t>
    <phoneticPr fontId="2" type="noConversion"/>
  </si>
  <si>
    <t>种族</t>
  </si>
  <si>
    <t>力量</t>
  </si>
  <si>
    <t>体质</t>
  </si>
  <si>
    <t>体型</t>
  </si>
  <si>
    <t>敏捷</t>
  </si>
  <si>
    <t>外貌</t>
  </si>
  <si>
    <t>智力</t>
  </si>
  <si>
    <t>意志</t>
  </si>
  <si>
    <t>教育</t>
  </si>
  <si>
    <t>幸运</t>
  </si>
  <si>
    <t>为各种族中位个体</t>
  </si>
  <si>
    <t>视野</t>
  </si>
  <si>
    <t>听阈（hz）</t>
  </si>
  <si>
    <t>其他感知</t>
  </si>
  <si>
    <t>人类</t>
  </si>
  <si>
    <t>权与能力点购点</t>
  </si>
  <si>
    <t>带+的带调整</t>
  </si>
  <si>
    <t>2d6+6</t>
  </si>
  <si>
    <t>2d6+6+</t>
  </si>
  <si>
    <t>可见光</t>
  </si>
  <si>
    <t>20-2w</t>
  </si>
  <si>
    <t>恶魔</t>
  </si>
  <si>
    <t>幸运点数（/5）个自由属性骰，（）内为可分配骰子的上限</t>
  </si>
  <si>
    <t>多形态种族采用一般类人形态</t>
  </si>
  <si>
    <t>3d6+(5d6)</t>
  </si>
  <si>
    <t>3d6+(3d6)</t>
  </si>
  <si>
    <t>3d8-3+(3d6)</t>
  </si>
  <si>
    <t>3d6+(d6)</t>
  </si>
  <si>
    <t>红外-紫</t>
  </si>
  <si>
    <t>5-6w</t>
  </si>
  <si>
    <t>精灵</t>
  </si>
  <si>
    <t>学派选择</t>
  </si>
  <si>
    <t>2d6+15</t>
  </si>
  <si>
    <t>2d6+10</t>
  </si>
  <si>
    <t>2d6+12</t>
  </si>
  <si>
    <t>D6+15</t>
  </si>
  <si>
    <t>红外-远紫外</t>
  </si>
  <si>
    <t>1-6w</t>
  </si>
  <si>
    <t>妖怪</t>
  </si>
  <si>
    <t>法术学派选择，天赋种族选择，属性种族调整</t>
  </si>
  <si>
    <t>3d6+</t>
  </si>
  <si>
    <t>3d6-3</t>
  </si>
  <si>
    <t>看本体</t>
  </si>
  <si>
    <t>巨人</t>
  </si>
  <si>
    <t>选冰巨人和火巨人,投d100小于5采用权能体系</t>
  </si>
  <si>
    <t>3d6+18</t>
  </si>
  <si>
    <t>3d6+15</t>
  </si>
  <si>
    <t xml:space="preserve">3d6+3 </t>
  </si>
  <si>
    <t>3d8-3</t>
  </si>
  <si>
    <t>2d6+</t>
  </si>
  <si>
    <t>远红外-蓝，感知电离辐射</t>
  </si>
  <si>
    <t>1-1.8w</t>
  </si>
  <si>
    <t>火巨人主动红外</t>
  </si>
  <si>
    <t>近龙</t>
  </si>
  <si>
    <t>天赋和魔法选择血系</t>
  </si>
  <si>
    <t>3d8+</t>
  </si>
  <si>
    <t>4d6+</t>
  </si>
  <si>
    <t>可见光外加一个随机波段</t>
  </si>
  <si>
    <t>5-3w</t>
  </si>
  <si>
    <t>古龙</t>
  </si>
  <si>
    <t>这玩意没几个还在蹦跶的</t>
  </si>
  <si>
    <t xml:space="preserve">  </t>
  </si>
  <si>
    <t>全频</t>
  </si>
  <si>
    <t>主动探测</t>
  </si>
  <si>
    <t>灵体类对应属性含义有变动</t>
  </si>
  <si>
    <t>对现实影响力</t>
  </si>
  <si>
    <t>裸持续性</t>
  </si>
  <si>
    <t>影响范围</t>
  </si>
  <si>
    <t>精密性</t>
  </si>
  <si>
    <t>亲和力</t>
  </si>
  <si>
    <t>灵体</t>
  </si>
  <si>
    <t>没有完整施法能力，超能力看原种族</t>
  </si>
  <si>
    <t>信息感知</t>
  </si>
  <si>
    <t>天使</t>
  </si>
  <si>
    <t>灵体，有完整施法能力，权能体系，能力看株系</t>
  </si>
  <si>
    <t>(体型看宿主)</t>
  </si>
  <si>
    <t>(3d8-3)</t>
  </si>
  <si>
    <t>神</t>
  </si>
  <si>
    <t>好的我觉得一时半会遇不到，能力点拉满，权看幸运，体型外貌看原种族</t>
  </si>
  <si>
    <t>5-4w</t>
  </si>
  <si>
    <t>休谟感官</t>
  </si>
  <si>
    <t>灵能章鱼</t>
  </si>
  <si>
    <t>4d6+6</t>
  </si>
  <si>
    <t>电场感知+光学感知：本底-远紫外</t>
  </si>
  <si>
    <t>感知震动</t>
  </si>
  <si>
    <t>属性没有说就默认*5</t>
    <phoneticPr fontId="2" type="noConversion"/>
  </si>
  <si>
    <t>权限骰池</t>
    <phoneticPr fontId="2" type="noConversion"/>
  </si>
  <si>
    <t>4#d6&gt;4</t>
  </si>
  <si>
    <t>4#d6&gt;4</t>
    <phoneticPr fontId="2" type="noConversion"/>
  </si>
  <si>
    <t>d6-1</t>
    <phoneticPr fontId="2" type="noConversion"/>
  </si>
  <si>
    <t>d6</t>
    <phoneticPr fontId="2" type="noConversion"/>
  </si>
  <si>
    <t>d4</t>
    <phoneticPr fontId="2" type="noConversion"/>
  </si>
  <si>
    <t>if（d20=20，5#d6=6)</t>
    <phoneticPr fontId="2" type="noConversion"/>
  </si>
  <si>
    <t>d4-1</t>
    <phoneticPr fontId="2" type="noConversion"/>
  </si>
  <si>
    <t>基础线程</t>
    <phoneticPr fontId="2" type="noConversion"/>
  </si>
  <si>
    <t>1+8</t>
    <phoneticPr fontId="2" type="noConversion"/>
  </si>
  <si>
    <t>2d6(+18)</t>
    <phoneticPr fontId="2" type="noConversion"/>
  </si>
  <si>
    <t>2d6(+6)</t>
    <phoneticPr fontId="2" type="noConversion"/>
  </si>
  <si>
    <t>3d6+(5d6)</t>
    <phoneticPr fontId="2" type="noConversion"/>
  </si>
  <si>
    <t>念动力，信息天赋,水生种族，耗能级放电</t>
    <phoneticPr fontId="2" type="noConversion"/>
  </si>
  <si>
    <t>技能点用于技能表和技能表：异能中的加点；技能点=5教育3智力，有剧情成长</t>
    <phoneticPr fontId="2" type="noConversion"/>
  </si>
  <si>
    <t>闪避</t>
    <phoneticPr fontId="2" type="noConversion"/>
  </si>
  <si>
    <t>技巧</t>
    <phoneticPr fontId="2" type="noConversion"/>
  </si>
  <si>
    <t>205-299</t>
    <phoneticPr fontId="2" type="noConversion"/>
  </si>
  <si>
    <t>299-399</t>
    <phoneticPr fontId="2" type="noConversion"/>
  </si>
  <si>
    <t>力量+敏捷</t>
    <phoneticPr fontId="2" type="noConversion"/>
  </si>
  <si>
    <t>属性名称</t>
    <phoneticPr fontId="2" type="noConversion"/>
  </si>
  <si>
    <t>基础值</t>
    <phoneticPr fontId="2" type="noConversion"/>
  </si>
  <si>
    <t>加值</t>
    <phoneticPr fontId="2" type="noConversion"/>
  </si>
  <si>
    <t>总和</t>
    <phoneticPr fontId="2" type="noConversion"/>
  </si>
  <si>
    <t>总技能点</t>
    <phoneticPr fontId="2" type="noConversion"/>
  </si>
  <si>
    <t>星空下的小狐狸制作</t>
    <phoneticPr fontId="2" type="noConversion"/>
  </si>
  <si>
    <t>突破记录</t>
    <phoneticPr fontId="2" type="noConversion"/>
  </si>
  <si>
    <t>骰娘导出</t>
    <phoneticPr fontId="2" type="noConversion"/>
  </si>
  <si>
    <t>词条</t>
    <phoneticPr fontId="2" type="noConversion"/>
  </si>
  <si>
    <t>察觉</t>
    <phoneticPr fontId="2" type="noConversion"/>
  </si>
  <si>
    <t>小动作</t>
    <phoneticPr fontId="2" type="noConversion"/>
  </si>
  <si>
    <t>专业技术</t>
    <phoneticPr fontId="2" type="noConversion"/>
  </si>
  <si>
    <t>非机动车</t>
    <phoneticPr fontId="2" type="noConversion"/>
  </si>
  <si>
    <t>机动车</t>
    <phoneticPr fontId="2" type="noConversion"/>
  </si>
  <si>
    <t>飞行</t>
    <phoneticPr fontId="2" type="noConversion"/>
  </si>
  <si>
    <t>潜艇</t>
    <phoneticPr fontId="2" type="noConversion"/>
  </si>
  <si>
    <t>火车</t>
    <phoneticPr fontId="2" type="noConversion"/>
  </si>
  <si>
    <t>飞船</t>
    <phoneticPr fontId="2" type="noConversion"/>
  </si>
  <si>
    <t>生存：</t>
    <phoneticPr fontId="2" type="noConversion"/>
  </si>
  <si>
    <t>生存</t>
    <phoneticPr fontId="2" type="noConversion"/>
  </si>
  <si>
    <t>（环境）</t>
    <phoneticPr fontId="2" type="noConversion"/>
  </si>
  <si>
    <t>生物学：</t>
    <phoneticPr fontId="2" type="noConversion"/>
  </si>
  <si>
    <t>社会学：</t>
    <phoneticPr fontId="2" type="noConversion"/>
  </si>
  <si>
    <t>历史：</t>
    <phoneticPr fontId="2" type="noConversion"/>
  </si>
  <si>
    <t>科技：</t>
    <phoneticPr fontId="2" type="noConversion"/>
  </si>
  <si>
    <t>(种族）</t>
    <phoneticPr fontId="2" type="noConversion"/>
  </si>
  <si>
    <t>艺术设计</t>
    <phoneticPr fontId="2" type="noConversion"/>
  </si>
  <si>
    <t>哲学</t>
    <phoneticPr fontId="2" type="noConversion"/>
  </si>
  <si>
    <t>自然</t>
    <phoneticPr fontId="2" type="noConversion"/>
  </si>
  <si>
    <t>工程设计</t>
    <phoneticPr fontId="2" type="noConversion"/>
  </si>
  <si>
    <t>mov</t>
    <phoneticPr fontId="2" type="noConversion"/>
  </si>
  <si>
    <t>盾+甲</t>
    <phoneticPr fontId="2" type="noConversion"/>
  </si>
  <si>
    <t>能级</t>
    <phoneticPr fontId="2" type="noConversion"/>
  </si>
  <si>
    <t>*</t>
    <phoneticPr fontId="2" type="noConversion"/>
  </si>
  <si>
    <t>俺寻思这里可以有头像</t>
    <phoneticPr fontId="2" type="noConversion"/>
  </si>
  <si>
    <t>信息分析</t>
    <phoneticPr fontId="2" type="noConversion"/>
  </si>
  <si>
    <t>基础能耗</t>
    <phoneticPr fontId="2" type="noConversion"/>
  </si>
  <si>
    <t>MP消耗</t>
    <phoneticPr fontId="2" type="noConversion"/>
  </si>
  <si>
    <t xml:space="preserve">            +</t>
    <phoneticPr fontId="2" type="noConversion"/>
  </si>
  <si>
    <r>
      <rPr>
        <sz val="18"/>
        <color theme="4" tint="0.39997558519241921"/>
        <rFont val="楷体"/>
        <family val="3"/>
        <charset val="134"/>
      </rPr>
      <t>使用</t>
    </r>
    <r>
      <rPr>
        <sz val="18"/>
        <color theme="4" tint="0.39997558519241921"/>
        <rFont val="Times New Roman"/>
        <family val="1"/>
      </rPr>
      <t>Alt+Enter</t>
    </r>
    <r>
      <rPr>
        <sz val="18"/>
        <color theme="4" tint="0.39997558519241921"/>
        <rFont val="楷体"/>
        <family val="3"/>
        <charset val="134"/>
      </rPr>
      <t>进行换行操作</t>
    </r>
    <phoneticPr fontId="2" type="noConversion"/>
  </si>
  <si>
    <t>如果有其他BUG欢迎在github上进行反馈</t>
    <phoneticPr fontId="2" type="noConversion"/>
  </si>
  <si>
    <r>
      <rPr>
        <sz val="16"/>
        <color theme="4" tint="0.39997558519241921"/>
        <rFont val="宋体"/>
        <family val="3"/>
        <charset val="134"/>
      </rPr>
      <t>规则书链接：</t>
    </r>
    <r>
      <rPr>
        <sz val="16"/>
        <color theme="4" tint="0.39997558519241921"/>
        <rFont val="Times New Roman"/>
        <family val="1"/>
      </rPr>
      <t>https://github.com/08A17106/The-Chaos-Node</t>
    </r>
    <phoneticPr fontId="2" type="noConversion"/>
  </si>
  <si>
    <t>这或许是一个可以用到的文本框呢</t>
    <phoneticPr fontId="2" type="noConversion"/>
  </si>
  <si>
    <t>施法原理</t>
    <phoneticPr fontId="2" type="noConversion"/>
  </si>
  <si>
    <t>磁场武器</t>
    <phoneticPr fontId="2" type="noConversion"/>
  </si>
  <si>
    <t>滑雪</t>
    <phoneticPr fontId="2" type="noConversion"/>
  </si>
  <si>
    <t>冲锋枪</t>
    <phoneticPr fontId="2" type="noConversion"/>
  </si>
  <si>
    <r>
      <t xml:space="preserve">Ver0.1.3
</t>
    </r>
    <r>
      <rPr>
        <sz val="14"/>
        <color theme="4" tint="0.39997558519241921"/>
        <rFont val="宋体"/>
        <family val="3"/>
        <charset val="134"/>
      </rPr>
      <t xml:space="preserve">更新内容：
</t>
    </r>
    <r>
      <rPr>
        <sz val="14"/>
        <color theme="4" tint="0.39997558519241921"/>
        <rFont val="Times New Roman"/>
        <family val="1"/>
      </rPr>
      <t xml:space="preserve">1. </t>
    </r>
    <r>
      <rPr>
        <sz val="14"/>
        <color theme="4" tint="0.39997558519241921"/>
        <rFont val="宋体"/>
        <family val="3"/>
        <charset val="134"/>
      </rPr>
      <t>修复了骰娘导出无法显示的</t>
    </r>
    <r>
      <rPr>
        <sz val="14"/>
        <color theme="4" tint="0.39997558519241921"/>
        <rFont val="Times New Roman"/>
        <family val="1"/>
      </rPr>
      <t xml:space="preserve">bug
2. </t>
    </r>
    <r>
      <rPr>
        <sz val="14"/>
        <color theme="4" tint="0.39997558519241921"/>
        <rFont val="宋体"/>
        <family val="3"/>
        <charset val="134"/>
      </rPr>
      <t xml:space="preserve">在骰娘导出下方新增一个文本框
</t>
    </r>
    <r>
      <rPr>
        <sz val="14"/>
        <color theme="4" tint="0.39997558519241921"/>
        <rFont val="Times New Roman"/>
        <family val="1"/>
      </rPr>
      <t xml:space="preserve">3. </t>
    </r>
    <r>
      <rPr>
        <sz val="14"/>
        <color theme="4" tint="0.39997558519241921"/>
        <rFont val="宋体"/>
        <family val="3"/>
        <charset val="134"/>
      </rPr>
      <t xml:space="preserve">对工作表实行保护以防止一些意外操作引发的问题
</t>
    </r>
    <r>
      <rPr>
        <sz val="14"/>
        <color theme="4" tint="0.39997558519241921"/>
        <rFont val="Times New Roman"/>
        <family val="1"/>
      </rPr>
      <t>4.</t>
    </r>
    <r>
      <rPr>
        <sz val="14"/>
        <color theme="4" tint="0.39997558519241921"/>
        <rFont val="宋体"/>
        <family val="3"/>
        <charset val="134"/>
      </rPr>
      <t>移除了</t>
    </r>
    <r>
      <rPr>
        <sz val="14"/>
        <color theme="4" tint="0.39997558519241921"/>
        <rFont val="Times New Roman"/>
        <family val="1"/>
      </rPr>
      <t>Herobrine
5.</t>
    </r>
    <r>
      <rPr>
        <sz val="14"/>
        <color theme="4" tint="0.39997558519241921"/>
        <rFont val="宋体"/>
        <family val="1"/>
        <charset val="134"/>
      </rPr>
      <t>更新技能表以对应规则书</t>
    </r>
    <phoneticPr fontId="2" type="noConversion"/>
  </si>
  <si>
    <r>
      <t>加点规则：在前一级有加值才能加后一级，成功率为所有级别加值的和，</t>
    </r>
    <r>
      <rPr>
        <b/>
        <sz val="10"/>
        <color theme="1"/>
        <rFont val="等线"/>
        <family val="3"/>
        <charset val="134"/>
        <scheme val="minor"/>
      </rPr>
      <t>需专门学习技能</t>
    </r>
    <r>
      <rPr>
        <sz val="10"/>
        <color theme="1"/>
        <rFont val="等线"/>
        <family val="3"/>
        <charset val="134"/>
        <scheme val="minor"/>
      </rPr>
      <t>需要在本级别有加值才能进行骰点，其他技能不需要。</t>
    </r>
    <phoneticPr fontId="2" type="noConversion"/>
  </si>
  <si>
    <t>每日能级</t>
    <phoneticPr fontId="2" type="noConversion"/>
  </si>
  <si>
    <t>每日能量点</t>
    <phoneticPr fontId="2" type="noConversion"/>
  </si>
  <si>
    <t>消耗</t>
    <phoneticPr fontId="2" type="noConversion"/>
  </si>
  <si>
    <t>每层能级</t>
    <phoneticPr fontId="2" type="noConversion"/>
  </si>
  <si>
    <t>本次总能量点消耗</t>
    <phoneticPr fontId="2" type="noConversion"/>
  </si>
  <si>
    <t>剩余能级</t>
    <phoneticPr fontId="2" type="noConversion"/>
  </si>
  <si>
    <t>剩余能量点</t>
    <phoneticPr fontId="2" type="noConversion"/>
  </si>
  <si>
    <t>层数or倍率</t>
    <phoneticPr fontId="2" type="noConversion"/>
  </si>
  <si>
    <t>每层能量点</t>
    <phoneticPr fontId="2" type="noConversion"/>
  </si>
  <si>
    <t>本次总能级消耗</t>
    <phoneticPr fontId="2" type="noConversion"/>
  </si>
  <si>
    <t>概率操控</t>
    <phoneticPr fontId="2" type="noConversion"/>
  </si>
  <si>
    <t>基础属性</t>
    <phoneticPr fontId="2" type="noConversion"/>
  </si>
  <si>
    <t>最终属性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</si>
</sst>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等线"/>
      <family val="2"/>
      <charset val="134"/>
      <scheme val="minor"/>
    </font>
    <font>
      <b/>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b/>
      <sz val="11"/>
      <color theme="0"/>
      <name val="等线"/>
      <family val="3"/>
      <charset val="134"/>
      <scheme val="minor"/>
    </font>
    <font>
      <sz val="11"/>
      <color theme="1"/>
      <name val="Segoe UI Symbol"/>
      <family val="1"/>
    </font>
    <font>
      <sz val="11"/>
      <color theme="1"/>
      <name val="Segoe UI Symbol"/>
      <family val="2"/>
    </font>
    <font>
      <sz val="11"/>
      <color theme="0"/>
      <name val="等线"/>
      <family val="2"/>
      <charset val="134"/>
      <scheme val="minor"/>
    </font>
    <font>
      <sz val="10"/>
      <color theme="1"/>
      <name val="等线"/>
      <family val="3"/>
      <charset val="134"/>
      <scheme val="minor"/>
    </font>
    <font>
      <b/>
      <sz val="10"/>
      <color theme="1"/>
      <name val="等线"/>
      <family val="3"/>
      <charset val="134"/>
      <scheme val="minor"/>
    </font>
    <font>
      <sz val="10"/>
      <color theme="1"/>
      <name val="等线"/>
      <family val="2"/>
      <charset val="134"/>
      <scheme val="minor"/>
    </font>
    <font>
      <sz val="10"/>
      <color theme="0"/>
      <name val="STXingkai"/>
      <charset val="134"/>
    </font>
    <font>
      <sz val="18"/>
      <color theme="4" tint="0.39997558519241921"/>
      <name val="Times New Roman"/>
      <family val="1"/>
    </font>
    <font>
      <sz val="18"/>
      <color theme="4" tint="0.39997558519241921"/>
      <name val="楷体"/>
      <family val="3"/>
      <charset val="134"/>
    </font>
    <font>
      <sz val="16"/>
      <color theme="4" tint="0.39997558519241921"/>
      <name val="等线"/>
      <family val="3"/>
      <charset val="134"/>
      <scheme val="minor"/>
    </font>
    <font>
      <sz val="11"/>
      <color theme="0"/>
      <name val="等线"/>
      <family val="3"/>
      <charset val="134"/>
      <scheme val="minor"/>
    </font>
    <font>
      <sz val="18"/>
      <color theme="4" tint="0.39997558519241921"/>
      <name val="Times New Roman"/>
      <family val="3"/>
      <charset val="134"/>
    </font>
    <font>
      <sz val="18"/>
      <color theme="4" tint="0.59999389629810485"/>
      <name val="华文行楷"/>
      <family val="3"/>
      <charset val="134"/>
    </font>
    <font>
      <sz val="16"/>
      <color theme="4" tint="0.39997558519241921"/>
      <name val="Times New Roman"/>
      <family val="1"/>
    </font>
    <font>
      <sz val="16"/>
      <color theme="4" tint="0.39997558519241921"/>
      <name val="宋体"/>
      <family val="3"/>
      <charset val="134"/>
    </font>
    <font>
      <sz val="14"/>
      <color theme="4" tint="0.39997558519241921"/>
      <name val="宋体"/>
      <family val="3"/>
      <charset val="134"/>
    </font>
    <font>
      <sz val="14"/>
      <color theme="4" tint="0.39997558519241921"/>
      <name val="Times New Roman"/>
      <family val="1"/>
    </font>
    <font>
      <sz val="11"/>
      <color theme="0"/>
      <name val="楷体"/>
      <family val="3"/>
      <charset val="134"/>
    </font>
    <font>
      <sz val="14"/>
      <color theme="4" tint="0.39997558519241921"/>
      <name val="宋体"/>
      <family val="1"/>
      <charset val="134"/>
    </font>
    <font>
      <sz val="11"/>
      <name val="等线"/>
      <family val="2"/>
      <charset val="134"/>
      <scheme val="minor"/>
    </font>
  </fonts>
  <fills count="11">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4"/>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2">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style="thin">
        <color theme="1" tint="0.249977111117893"/>
      </left>
      <right/>
      <top style="thin">
        <color theme="1" tint="0.249977111117893"/>
      </top>
      <bottom style="thin">
        <color theme="1"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theme="1" tint="0.249977111117893"/>
      </left>
      <right/>
      <top style="thin">
        <color theme="1" tint="0.249977111117893"/>
      </top>
      <bottom/>
      <diagonal/>
    </border>
    <border>
      <left/>
      <right style="thin">
        <color theme="1" tint="0.249977111117893"/>
      </right>
      <top style="thin">
        <color theme="1" tint="0.249977111117893"/>
      </top>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theme="1" tint="0.249977111117893"/>
      </left>
      <right/>
      <top/>
      <bottom/>
      <diagonal/>
    </border>
    <border>
      <left/>
      <right/>
      <top style="thin">
        <color theme="1" tint="0.249977111117893"/>
      </top>
      <bottom style="thin">
        <color theme="1" tint="0.24997711111789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theme="1" tint="0.249977111117893"/>
      </left>
      <right/>
      <top/>
      <bottom style="medium">
        <color indexed="64"/>
      </bottom>
      <diagonal/>
    </border>
    <border>
      <left style="thin">
        <color theme="1" tint="0.249977111117893"/>
      </left>
      <right style="thin">
        <color theme="1" tint="0.249977111117893"/>
      </right>
      <top/>
      <bottom style="medium">
        <color indexed="64"/>
      </bottom>
      <diagonal/>
    </border>
    <border>
      <left style="thin">
        <color theme="1" tint="0.249977111117893"/>
      </left>
      <right/>
      <top/>
      <bottom style="thin">
        <color theme="1" tint="0.249977111117893"/>
      </bottom>
      <diagonal/>
    </border>
    <border>
      <left/>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top style="medium">
        <color indexed="64"/>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style="thin">
        <color theme="1" tint="0.249977111117893"/>
      </right>
      <top style="thin">
        <color theme="1" tint="0.249977111117893"/>
      </top>
      <bottom style="thin">
        <color indexed="64"/>
      </bottom>
      <diagonal/>
    </border>
    <border>
      <left style="thin">
        <color theme="1" tint="0.249977111117893"/>
      </left>
      <right/>
      <top style="thin">
        <color indexed="64"/>
      </top>
      <bottom style="thin">
        <color theme="1" tint="0.249977111117893"/>
      </bottom>
      <diagonal/>
    </border>
    <border>
      <left/>
      <right style="thin">
        <color theme="1" tint="0.249977111117893"/>
      </right>
      <top style="thin">
        <color indexed="64"/>
      </top>
      <bottom style="thin">
        <color theme="1" tint="0.249977111117893"/>
      </bottom>
      <diagonal/>
    </border>
  </borders>
  <cellStyleXfs count="1">
    <xf numFmtId="0" fontId="0" fillId="0" borderId="0">
      <alignment vertical="center"/>
    </xf>
  </cellStyleXfs>
  <cellXfs count="235">
    <xf numFmtId="0" fontId="0" fillId="0" borderId="0" xfId="0">
      <alignment vertical="center"/>
    </xf>
    <xf numFmtId="0" fontId="0" fillId="3" borderId="1" xfId="0" applyFill="1" applyBorder="1">
      <alignment vertical="center"/>
    </xf>
    <xf numFmtId="0" fontId="0" fillId="0" borderId="1" xfId="0" applyBorder="1">
      <alignment vertical="center"/>
    </xf>
    <xf numFmtId="0" fontId="0" fillId="5" borderId="1" xfId="0" applyFill="1" applyBorder="1">
      <alignment vertical="center"/>
    </xf>
    <xf numFmtId="0" fontId="0" fillId="4" borderId="1" xfId="0" applyFill="1" applyBorder="1">
      <alignment vertical="center"/>
    </xf>
    <xf numFmtId="0" fontId="0" fillId="3" borderId="7" xfId="0" applyFill="1" applyBorder="1">
      <alignment vertical="center"/>
    </xf>
    <xf numFmtId="0" fontId="0" fillId="0" borderId="7" xfId="0" applyBorder="1">
      <alignment vertical="center"/>
    </xf>
    <xf numFmtId="0" fontId="0" fillId="3" borderId="1" xfId="0" applyFill="1" applyBorder="1" applyAlignment="1">
      <alignment horizontal="right" vertical="center"/>
    </xf>
    <xf numFmtId="0" fontId="0" fillId="0" borderId="1" xfId="0" applyBorder="1" applyAlignment="1">
      <alignment horizontal="right" vertical="center"/>
    </xf>
    <xf numFmtId="0" fontId="4" fillId="0" borderId="7" xfId="0" applyFont="1" applyBorder="1">
      <alignment vertical="center"/>
    </xf>
    <xf numFmtId="0" fontId="4" fillId="3" borderId="7" xfId="0" applyFont="1" applyFill="1" applyBorder="1">
      <alignment vertical="center"/>
    </xf>
    <xf numFmtId="0" fontId="6" fillId="0" borderId="0" xfId="0" applyFont="1" applyProtection="1">
      <alignment vertical="center"/>
      <protection hidden="1"/>
    </xf>
    <xf numFmtId="0" fontId="7" fillId="0" borderId="0" xfId="0" applyFont="1" applyProtection="1">
      <alignment vertical="center"/>
      <protection hidden="1"/>
    </xf>
    <xf numFmtId="49" fontId="0" fillId="0" borderId="0" xfId="0" applyNumberFormat="1">
      <alignment vertical="center"/>
    </xf>
    <xf numFmtId="0" fontId="0" fillId="0" borderId="0" xfId="0" applyAlignment="1">
      <alignment horizontal="center" vertical="center"/>
    </xf>
    <xf numFmtId="0" fontId="0" fillId="0" borderId="0" xfId="0" applyAlignment="1">
      <alignment horizontal="right" vertical="center"/>
    </xf>
    <xf numFmtId="0" fontId="4" fillId="0" borderId="0" xfId="0" applyFont="1">
      <alignment vertical="center"/>
    </xf>
    <xf numFmtId="0" fontId="1" fillId="2" borderId="7" xfId="0" applyFont="1" applyFill="1" applyBorder="1">
      <alignment vertical="center"/>
    </xf>
    <xf numFmtId="0" fontId="0" fillId="3" borderId="15" xfId="0" applyFill="1"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5" borderId="1"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lignment vertical="center"/>
    </xf>
    <xf numFmtId="0" fontId="4" fillId="4" borderId="7" xfId="0" applyFont="1" applyFill="1" applyBorder="1">
      <alignment vertical="center"/>
    </xf>
    <xf numFmtId="0" fontId="5" fillId="6"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2" xfId="0" applyFont="1" applyFill="1" applyBorder="1" applyAlignment="1">
      <alignment horizontal="center" vertical="center"/>
    </xf>
    <xf numFmtId="0" fontId="0" fillId="3" borderId="6" xfId="0" applyFill="1" applyBorder="1">
      <alignment vertical="center"/>
    </xf>
    <xf numFmtId="0" fontId="3" fillId="3" borderId="33" xfId="0" applyFont="1" applyFill="1" applyBorder="1">
      <alignment vertical="center"/>
    </xf>
    <xf numFmtId="0" fontId="3" fillId="4" borderId="1" xfId="0" applyFont="1" applyFill="1" applyBorder="1" applyAlignment="1">
      <alignment horizontal="center" vertical="center"/>
    </xf>
    <xf numFmtId="0" fontId="3" fillId="4" borderId="7" xfId="0" applyFont="1" applyFill="1" applyBorder="1">
      <alignment vertical="center"/>
    </xf>
    <xf numFmtId="0" fontId="0" fillId="8" borderId="1" xfId="0" applyFill="1" applyBorder="1">
      <alignment vertical="center"/>
    </xf>
    <xf numFmtId="0" fontId="3" fillId="8" borderId="7" xfId="0" applyFont="1" applyFill="1" applyBorder="1">
      <alignment vertical="center"/>
    </xf>
    <xf numFmtId="0" fontId="3" fillId="8" borderId="33" xfId="0" applyFont="1" applyFill="1" applyBorder="1">
      <alignment vertical="center"/>
    </xf>
    <xf numFmtId="0" fontId="3" fillId="8" borderId="1" xfId="0" applyFont="1" applyFill="1" applyBorder="1" applyAlignment="1">
      <alignment horizontal="center" vertical="center"/>
    </xf>
    <xf numFmtId="0" fontId="0" fillId="8" borderId="1" xfId="0" applyFill="1" applyBorder="1" applyAlignment="1">
      <alignment horizontal="center" vertical="center"/>
    </xf>
    <xf numFmtId="0" fontId="3" fillId="5" borderId="1" xfId="0" applyFont="1" applyFill="1" applyBorder="1" applyAlignment="1">
      <alignment horizontal="center" vertical="center"/>
    </xf>
    <xf numFmtId="0" fontId="0" fillId="0" borderId="7" xfId="0" applyBorder="1" applyAlignment="1">
      <alignment horizontal="right" vertical="center"/>
    </xf>
    <xf numFmtId="0" fontId="0" fillId="0" borderId="7" xfId="0" applyBorder="1" applyProtection="1">
      <alignment vertical="center"/>
      <protection locked="0"/>
    </xf>
    <xf numFmtId="0" fontId="0" fillId="0" borderId="7" xfId="0" applyBorder="1" applyAlignment="1" applyProtection="1">
      <alignment horizontal="right" vertical="center"/>
      <protection locked="0"/>
    </xf>
    <xf numFmtId="0" fontId="0" fillId="4" borderId="7" xfId="0" applyFill="1" applyBorder="1" applyProtection="1">
      <alignment vertical="center"/>
      <protection locked="0"/>
    </xf>
    <xf numFmtId="0" fontId="0" fillId="4" borderId="7" xfId="0" applyFill="1" applyBorder="1" applyAlignment="1" applyProtection="1">
      <alignment horizontal="right" vertical="center"/>
      <protection locked="0"/>
    </xf>
    <xf numFmtId="0" fontId="16" fillId="0" borderId="0" xfId="0" applyFont="1">
      <alignment vertical="center"/>
    </xf>
    <xf numFmtId="0" fontId="0" fillId="3" borderId="7" xfId="0" applyFill="1" applyBorder="1" applyAlignment="1">
      <alignment vertical="center" wrapText="1"/>
    </xf>
    <xf numFmtId="0" fontId="0" fillId="0" borderId="7" xfId="0" applyBorder="1" applyAlignment="1">
      <alignment vertical="center" wrapText="1"/>
    </xf>
    <xf numFmtId="0" fontId="0" fillId="3" borderId="5" xfId="0" applyFill="1" applyBorder="1" applyAlignment="1">
      <alignment horizontal="left" vertical="center"/>
    </xf>
    <xf numFmtId="0" fontId="13" fillId="0" borderId="0" xfId="0" applyFont="1">
      <alignment vertical="center"/>
    </xf>
    <xf numFmtId="0" fontId="15" fillId="0" borderId="0" xfId="0" applyFont="1">
      <alignment vertical="center"/>
    </xf>
    <xf numFmtId="0" fontId="0" fillId="3" borderId="7" xfId="0" applyFill="1" applyBorder="1" applyAlignment="1">
      <alignment horizontal="center" vertical="center"/>
    </xf>
    <xf numFmtId="0" fontId="22" fillId="0" borderId="0" xfId="0" applyFont="1" applyAlignment="1">
      <alignment horizontal="left" vertical="top" wrapText="1"/>
    </xf>
    <xf numFmtId="0" fontId="19"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0" fillId="4" borderId="4" xfId="0" applyFill="1" applyBorder="1" applyAlignment="1">
      <alignment horizontal="center" vertical="center"/>
    </xf>
    <xf numFmtId="0" fontId="0" fillId="3" borderId="49" xfId="0" applyFill="1" applyBorder="1">
      <alignment vertical="center"/>
    </xf>
    <xf numFmtId="0" fontId="0" fillId="0" borderId="2" xfId="0" applyBorder="1">
      <alignment vertical="center"/>
    </xf>
    <xf numFmtId="0" fontId="0" fillId="4" borderId="4" xfId="0" applyFill="1" applyBorder="1">
      <alignment vertical="center"/>
    </xf>
    <xf numFmtId="0" fontId="0" fillId="5" borderId="7" xfId="0" applyFill="1" applyBorder="1" applyAlignment="1">
      <alignment horizontal="center" vertical="center"/>
    </xf>
    <xf numFmtId="0" fontId="0" fillId="8" borderId="7" xfId="0" applyFill="1" applyBorder="1" applyAlignment="1">
      <alignment horizontal="center" vertical="center"/>
    </xf>
    <xf numFmtId="0" fontId="3" fillId="8" borderId="7" xfId="0" applyFont="1" applyFill="1" applyBorder="1" applyAlignment="1">
      <alignment horizontal="center" vertical="center"/>
    </xf>
    <xf numFmtId="0" fontId="3" fillId="3" borderId="7" xfId="0" applyFont="1" applyFill="1" applyBorder="1" applyAlignment="1">
      <alignment horizontal="center" vertical="center"/>
    </xf>
    <xf numFmtId="0" fontId="4" fillId="5" borderId="7" xfId="0" applyFont="1" applyFill="1" applyBorder="1" applyAlignment="1">
      <alignment horizontal="center" vertical="center"/>
    </xf>
    <xf numFmtId="0" fontId="0" fillId="5" borderId="7" xfId="0" applyFill="1" applyBorder="1">
      <alignment vertical="center"/>
    </xf>
    <xf numFmtId="0" fontId="0" fillId="8" borderId="7" xfId="0" applyFill="1" applyBorder="1">
      <alignment vertical="center"/>
    </xf>
    <xf numFmtId="0" fontId="8" fillId="9" borderId="7" xfId="0" applyFont="1" applyFill="1" applyBorder="1">
      <alignment vertical="center"/>
    </xf>
    <xf numFmtId="0" fontId="25" fillId="4" borderId="7" xfId="0" applyFont="1" applyFill="1" applyBorder="1">
      <alignment vertical="center"/>
    </xf>
    <xf numFmtId="0" fontId="0" fillId="10" borderId="7" xfId="0" applyFill="1" applyBorder="1">
      <alignment vertical="center"/>
    </xf>
    <xf numFmtId="0" fontId="0" fillId="10" borderId="0" xfId="0" applyFill="1">
      <alignment vertical="center"/>
    </xf>
    <xf numFmtId="0" fontId="1" fillId="0" borderId="0" xfId="0" applyFont="1">
      <alignment vertical="center"/>
    </xf>
    <xf numFmtId="0" fontId="0" fillId="0" borderId="15" xfId="0" applyBorder="1" applyAlignment="1">
      <alignment horizontal="center" vertical="center"/>
    </xf>
    <xf numFmtId="0" fontId="0" fillId="0" borderId="25" xfId="0" applyBorder="1" applyAlignment="1">
      <alignment horizontal="center" vertical="center"/>
    </xf>
    <xf numFmtId="0" fontId="1" fillId="2" borderId="7" xfId="0" applyFont="1" applyFill="1" applyBorder="1" applyAlignment="1">
      <alignment horizontal="center" vertical="center"/>
    </xf>
    <xf numFmtId="0" fontId="0" fillId="3" borderId="8" xfId="0" applyFill="1" applyBorder="1">
      <alignment vertical="center"/>
    </xf>
    <xf numFmtId="0" fontId="0" fillId="3" borderId="12" xfId="0" applyFill="1" applyBorder="1">
      <alignment vertical="center"/>
    </xf>
    <xf numFmtId="0" fontId="0" fillId="5" borderId="6" xfId="0" applyFill="1" applyBorder="1">
      <alignment vertical="center"/>
    </xf>
    <xf numFmtId="0" fontId="0" fillId="5" borderId="5" xfId="0" applyFill="1" applyBorder="1">
      <alignment vertical="center"/>
    </xf>
    <xf numFmtId="0" fontId="0" fillId="3" borderId="6" xfId="0" applyFill="1" applyBorder="1">
      <alignment vertical="center"/>
    </xf>
    <xf numFmtId="0" fontId="0" fillId="3" borderId="5" xfId="0" applyFill="1" applyBorder="1">
      <alignment vertical="center"/>
    </xf>
    <xf numFmtId="0" fontId="0" fillId="8" borderId="6" xfId="0" applyFill="1" applyBorder="1">
      <alignment vertical="center"/>
    </xf>
    <xf numFmtId="0" fontId="0" fillId="8" borderId="5" xfId="0" applyFill="1" applyBorder="1">
      <alignment vertical="center"/>
    </xf>
    <xf numFmtId="0" fontId="3" fillId="4" borderId="6" xfId="0" applyFont="1" applyFill="1" applyBorder="1">
      <alignment vertical="center"/>
    </xf>
    <xf numFmtId="0" fontId="3" fillId="4" borderId="5" xfId="0" applyFont="1" applyFill="1" applyBorder="1">
      <alignment vertical="center"/>
    </xf>
    <xf numFmtId="0" fontId="3" fillId="5" borderId="6" xfId="0" applyFont="1" applyFill="1" applyBorder="1">
      <alignment vertical="center"/>
    </xf>
    <xf numFmtId="0" fontId="3" fillId="5" borderId="5" xfId="0" applyFont="1" applyFill="1" applyBorder="1">
      <alignment vertical="center"/>
    </xf>
    <xf numFmtId="0" fontId="3" fillId="4" borderId="6" xfId="0" applyFont="1" applyFill="1" applyBorder="1" applyAlignment="1">
      <alignment horizontal="left" vertical="center"/>
    </xf>
    <xf numFmtId="0" fontId="3" fillId="4" borderId="5" xfId="0" applyFont="1" applyFill="1" applyBorder="1" applyAlignment="1">
      <alignment horizontal="left" vertical="center"/>
    </xf>
    <xf numFmtId="0" fontId="3" fillId="5" borderId="6" xfId="0" applyFont="1" applyFill="1" applyBorder="1" applyAlignment="1">
      <alignment horizontal="left" vertical="center"/>
    </xf>
    <xf numFmtId="0" fontId="3" fillId="5" borderId="5" xfId="0" applyFont="1" applyFill="1" applyBorder="1" applyAlignment="1">
      <alignment horizontal="left" vertical="center"/>
    </xf>
    <xf numFmtId="0" fontId="0" fillId="4" borderId="6" xfId="0" applyFill="1" applyBorder="1">
      <alignment vertical="center"/>
    </xf>
    <xf numFmtId="0" fontId="0" fillId="4" borderId="5" xfId="0" applyFill="1" applyBorder="1">
      <alignment vertical="center"/>
    </xf>
    <xf numFmtId="0" fontId="3" fillId="8" borderId="6" xfId="0" applyFont="1" applyFill="1" applyBorder="1">
      <alignment vertical="center"/>
    </xf>
    <xf numFmtId="0" fontId="3" fillId="8" borderId="5" xfId="0" applyFont="1" applyFill="1" applyBorder="1">
      <alignment vertical="center"/>
    </xf>
    <xf numFmtId="0" fontId="19" fillId="0" borderId="0" xfId="0" applyFont="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5" borderId="7" xfId="0" applyFill="1" applyBorder="1" applyAlignment="1">
      <alignment horizontal="center" vertical="center"/>
    </xf>
    <xf numFmtId="0" fontId="0" fillId="0" borderId="8" xfId="0" applyBorder="1">
      <alignment vertical="center"/>
    </xf>
    <xf numFmtId="0" fontId="0" fillId="0" borderId="12" xfId="0" applyBorder="1">
      <alignment vertical="center"/>
    </xf>
    <xf numFmtId="0" fontId="0" fillId="3" borderId="7"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39" xfId="0"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 fillId="3" borderId="6" xfId="0" applyFont="1" applyFill="1" applyBorder="1">
      <alignment vertical="center"/>
    </xf>
    <xf numFmtId="0" fontId="3" fillId="3" borderId="5" xfId="0" applyFont="1" applyFill="1" applyBorder="1">
      <alignment vertical="center"/>
    </xf>
    <xf numFmtId="0" fontId="0" fillId="0" borderId="0" xfId="0" applyAlignment="1">
      <alignment horizontal="center" vertical="center"/>
    </xf>
    <xf numFmtId="0" fontId="0" fillId="0" borderId="7" xfId="0" applyBorder="1">
      <alignment vertical="center"/>
    </xf>
    <xf numFmtId="0" fontId="0" fillId="4" borderId="7" xfId="0" applyFill="1" applyBorder="1">
      <alignment vertical="center"/>
    </xf>
    <xf numFmtId="0" fontId="0" fillId="3" borderId="9" xfId="0" applyFill="1" applyBorder="1">
      <alignment vertical="center"/>
    </xf>
    <xf numFmtId="0" fontId="0" fillId="3" borderId="7" xfId="0" applyFill="1" applyBorder="1">
      <alignment vertical="center"/>
    </xf>
    <xf numFmtId="0" fontId="1" fillId="2" borderId="25" xfId="0" applyFont="1" applyFill="1" applyBorder="1" applyAlignment="1">
      <alignment horizontal="center" vertical="center"/>
    </xf>
    <xf numFmtId="0" fontId="0" fillId="4" borderId="15" xfId="0" applyFill="1" applyBorder="1" applyAlignment="1">
      <alignment horizontal="center" vertical="center"/>
    </xf>
    <xf numFmtId="0" fontId="0" fillId="4" borderId="25" xfId="0" applyFill="1" applyBorder="1" applyAlignment="1">
      <alignment horizontal="center" vertical="center"/>
    </xf>
    <xf numFmtId="0" fontId="8" fillId="7" borderId="34" xfId="0" applyFont="1" applyFill="1" applyBorder="1" applyAlignment="1">
      <alignment horizontal="center" vertical="center"/>
    </xf>
    <xf numFmtId="0" fontId="8" fillId="7" borderId="35" xfId="0" applyFont="1" applyFill="1" applyBorder="1" applyAlignment="1">
      <alignment horizontal="center" vertical="center"/>
    </xf>
    <xf numFmtId="0" fontId="8" fillId="7" borderId="23" xfId="0" applyFont="1" applyFill="1" applyBorder="1" applyAlignment="1">
      <alignment horizontal="center" vertical="center"/>
    </xf>
    <xf numFmtId="0" fontId="8" fillId="7" borderId="45"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2" xfId="0" applyFill="1" applyBorder="1" applyAlignment="1">
      <alignment horizontal="center" vertical="center"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2" xfId="0" applyFont="1"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8" borderId="13" xfId="0" applyFill="1" applyBorder="1" applyAlignment="1">
      <alignment horizontal="left" vertical="center"/>
    </xf>
    <xf numFmtId="0" fontId="0" fillId="8" borderId="14" xfId="0" applyFill="1" applyBorder="1" applyAlignment="1">
      <alignment horizontal="left" vertical="center"/>
    </xf>
    <xf numFmtId="0" fontId="3" fillId="3" borderId="47" xfId="0" applyFont="1" applyFill="1" applyBorder="1" applyAlignment="1">
      <alignment horizontal="left" vertical="center"/>
    </xf>
    <xf numFmtId="0" fontId="3" fillId="3" borderId="48" xfId="0" applyFont="1" applyFill="1" applyBorder="1" applyAlignment="1">
      <alignment horizontal="left" vertical="center"/>
    </xf>
    <xf numFmtId="0" fontId="23" fillId="7" borderId="46" xfId="0" applyFont="1" applyFill="1" applyBorder="1" applyAlignment="1">
      <alignment horizontal="center" vertical="center"/>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39" xfId="0" applyFont="1" applyFill="1" applyBorder="1" applyAlignment="1">
      <alignment horizontal="center" vertical="center"/>
    </xf>
    <xf numFmtId="0" fontId="0" fillId="8" borderId="13" xfId="0" applyFill="1" applyBorder="1" applyAlignment="1">
      <alignment horizontal="center" vertical="center"/>
    </xf>
    <xf numFmtId="0" fontId="0" fillId="8" borderId="32" xfId="0" applyFill="1" applyBorder="1" applyAlignment="1">
      <alignment horizontal="center" vertical="center"/>
    </xf>
    <xf numFmtId="0" fontId="0" fillId="8" borderId="38" xfId="0" applyFill="1" applyBorder="1" applyAlignment="1">
      <alignment horizontal="center" vertical="center"/>
    </xf>
    <xf numFmtId="0" fontId="0" fillId="0" borderId="36" xfId="0" applyBorder="1" applyAlignment="1">
      <alignment horizontal="left" vertical="center"/>
    </xf>
    <xf numFmtId="0" fontId="0" fillId="0" borderId="18" xfId="0" applyBorder="1" applyAlignment="1">
      <alignment horizontal="left" vertical="center"/>
    </xf>
    <xf numFmtId="0" fontId="0" fillId="0" borderId="37" xfId="0" applyBorder="1" applyAlignment="1">
      <alignment horizontal="left" vertical="center"/>
    </xf>
    <xf numFmtId="0" fontId="0" fillId="0" borderId="10" xfId="0" applyBorder="1" applyAlignment="1">
      <alignment horizontal="left" vertical="center"/>
    </xf>
    <xf numFmtId="0" fontId="0" fillId="0" borderId="16" xfId="0" applyBorder="1" applyAlignment="1">
      <alignment horizontal="left" vertical="center"/>
    </xf>
    <xf numFmtId="0" fontId="0" fillId="0" borderId="11" xfId="0" applyBorder="1" applyAlignment="1">
      <alignment horizontal="left" vertical="center"/>
    </xf>
    <xf numFmtId="0" fontId="3" fillId="8" borderId="6" xfId="0" applyFont="1" applyFill="1" applyBorder="1" applyAlignment="1">
      <alignment horizontal="left" vertical="center"/>
    </xf>
    <xf numFmtId="0" fontId="3" fillId="8" borderId="5" xfId="0" applyFont="1" applyFill="1" applyBorder="1" applyAlignment="1">
      <alignment horizontal="left" vertical="center"/>
    </xf>
    <xf numFmtId="0" fontId="12" fillId="7" borderId="18" xfId="0" applyFont="1" applyFill="1" applyBorder="1" applyAlignment="1">
      <alignment horizontal="center" vertical="center"/>
    </xf>
    <xf numFmtId="0" fontId="9" fillId="0" borderId="28" xfId="0" applyFont="1" applyBorder="1" applyAlignment="1">
      <alignment horizontal="center" vertical="center"/>
    </xf>
    <xf numFmtId="0" fontId="9" fillId="0" borderId="7"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44"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11" fillId="0" borderId="27" xfId="0" applyFont="1"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0" fillId="0" borderId="43" xfId="0" applyBorder="1" applyAlignment="1">
      <alignment horizontal="center" vertical="center"/>
    </xf>
    <xf numFmtId="0" fontId="0" fillId="0" borderId="29" xfId="0" applyBorder="1" applyAlignment="1">
      <alignment horizontal="center" vertical="center"/>
    </xf>
    <xf numFmtId="0" fontId="4" fillId="3" borderId="6" xfId="0" applyFont="1" applyFill="1" applyBorder="1" applyAlignment="1">
      <alignment horizontal="left" vertical="center"/>
    </xf>
    <xf numFmtId="0" fontId="4" fillId="3" borderId="5" xfId="0" applyFont="1" applyFill="1" applyBorder="1" applyAlignment="1">
      <alignment horizontal="left" vertical="center"/>
    </xf>
    <xf numFmtId="0" fontId="3" fillId="3" borderId="8" xfId="0" applyFont="1" applyFill="1" applyBorder="1">
      <alignment vertical="center"/>
    </xf>
    <xf numFmtId="0" fontId="3" fillId="3" borderId="12" xfId="0" applyFont="1" applyFill="1" applyBorder="1">
      <alignment vertical="center"/>
    </xf>
    <xf numFmtId="0" fontId="0" fillId="5" borderId="8" xfId="0" applyFill="1" applyBorder="1">
      <alignment vertical="center"/>
    </xf>
    <xf numFmtId="0" fontId="0" fillId="5" borderId="12" xfId="0" applyFill="1" applyBorder="1">
      <alignment vertical="center"/>
    </xf>
    <xf numFmtId="0" fontId="0" fillId="4" borderId="50" xfId="0" applyFill="1" applyBorder="1">
      <alignment vertical="center"/>
    </xf>
    <xf numFmtId="0" fontId="0" fillId="4" borderId="51" xfId="0" applyFill="1"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0" borderId="7" xfId="0" applyBorder="1" applyAlignment="1" applyProtection="1">
      <alignment horizontal="right" vertical="center"/>
      <protection locked="0"/>
    </xf>
    <xf numFmtId="0" fontId="1" fillId="2" borderId="40"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2" xfId="0" applyFont="1" applyFill="1" applyBorder="1" applyAlignment="1">
      <alignment horizontal="center" vertical="center"/>
    </xf>
    <xf numFmtId="0" fontId="0" fillId="0" borderId="4" xfId="0" applyBorder="1" applyAlignment="1">
      <alignment horizontal="center" vertical="center"/>
    </xf>
    <xf numFmtId="0" fontId="0" fillId="0" borderId="6" xfId="0" applyBorder="1">
      <alignment vertical="center"/>
    </xf>
    <xf numFmtId="0" fontId="0" fillId="0" borderId="5" xfId="0" applyBorder="1">
      <alignment vertical="center"/>
    </xf>
    <xf numFmtId="0" fontId="3" fillId="0" borderId="6" xfId="0" applyFont="1" applyBorder="1">
      <alignment vertical="center"/>
    </xf>
    <xf numFmtId="0" fontId="3" fillId="0" borderId="5" xfId="0" applyFont="1" applyBorder="1">
      <alignment vertical="center"/>
    </xf>
    <xf numFmtId="0" fontId="0" fillId="8" borderId="3" xfId="0" applyFill="1" applyBorder="1" applyAlignment="1">
      <alignment horizontal="center" vertical="center"/>
    </xf>
    <xf numFmtId="0" fontId="0" fillId="4" borderId="7" xfId="0" applyFill="1" applyBorder="1" applyAlignment="1">
      <alignment horizontal="center" vertical="center"/>
    </xf>
    <xf numFmtId="0" fontId="3" fillId="3" borderId="7" xfId="0" applyFont="1" applyFill="1" applyBorder="1">
      <alignment vertical="center"/>
    </xf>
    <xf numFmtId="0" fontId="3" fillId="0" borderId="7" xfId="0" applyFont="1" applyBorder="1">
      <alignment vertical="center"/>
    </xf>
    <xf numFmtId="0" fontId="0" fillId="0" borderId="13" xfId="0" applyBorder="1">
      <alignment vertical="center"/>
    </xf>
    <xf numFmtId="0" fontId="0" fillId="0" borderId="14" xfId="0" applyBorder="1">
      <alignment vertical="center"/>
    </xf>
    <xf numFmtId="0" fontId="0" fillId="4" borderId="7" xfId="0" applyFill="1"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4" borderId="7" xfId="0" applyFill="1" applyBorder="1" applyProtection="1">
      <alignment vertical="center"/>
      <protection locked="0"/>
    </xf>
    <xf numFmtId="0" fontId="5" fillId="6" borderId="7" xfId="0" applyFont="1" applyFill="1" applyBorder="1">
      <alignment vertical="center"/>
    </xf>
    <xf numFmtId="0" fontId="0" fillId="0" borderId="9" xfId="0" applyBorder="1">
      <alignment vertical="center"/>
    </xf>
    <xf numFmtId="0" fontId="16" fillId="6" borderId="8" xfId="0" applyFont="1"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4" fillId="4" borderId="7" xfId="0" applyFont="1" applyFill="1" applyBorder="1" applyAlignment="1">
      <alignment horizontal="center" vertical="center"/>
    </xf>
    <xf numFmtId="0" fontId="8" fillId="9" borderId="0" xfId="0" applyFont="1" applyFill="1" applyAlignment="1">
      <alignment horizontal="center" vertical="center"/>
    </xf>
    <xf numFmtId="0" fontId="16" fillId="9" borderId="0" xfId="0"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0</xdr:colOff>
      <xdr:row>154</xdr:row>
      <xdr:rowOff>9524</xdr:rowOff>
    </xdr:from>
    <xdr:to>
      <xdr:col>22</xdr:col>
      <xdr:colOff>9525</xdr:colOff>
      <xdr:row>167</xdr:row>
      <xdr:rowOff>19050</xdr:rowOff>
    </xdr:to>
    <xdr:sp macro="" textlink="">
      <xdr:nvSpPr>
        <xdr:cNvPr id="2" name="文本框 1">
          <a:extLst>
            <a:ext uri="{FF2B5EF4-FFF2-40B4-BE49-F238E27FC236}">
              <a16:creationId xmlns:a16="http://schemas.microsoft.com/office/drawing/2014/main" id="{0D20E768-8AAA-4C7D-9963-EA3484F371DC}"/>
            </a:ext>
          </a:extLst>
        </xdr:cNvPr>
        <xdr:cNvSpPr txBox="1"/>
      </xdr:nvSpPr>
      <xdr:spPr>
        <a:xfrm>
          <a:off x="10039350" y="27251024"/>
          <a:ext cx="3895725" cy="2362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Times New Roman" panose="02020603050405020304" pitchFamily="18" charset="0"/>
              <a:ea typeface="宋体" panose="02010600030101010101" pitchFamily="2" charset="-122"/>
              <a:cs typeface="Times New Roman" panose="02020603050405020304" pitchFamily="18" charset="0"/>
            </a:rPr>
            <a:t>除了文本化</a:t>
          </a:r>
          <a:r>
            <a:rPr lang="en-US" altLang="zh-CN" sz="1100">
              <a:latin typeface="Times New Roman" panose="02020603050405020304" pitchFamily="18" charset="0"/>
              <a:ea typeface="宋体" panose="02010600030101010101" pitchFamily="2" charset="-122"/>
              <a:cs typeface="Times New Roman" panose="02020603050405020304" pitchFamily="18" charset="0"/>
            </a:rPr>
            <a:t>.st</a:t>
          </a:r>
          <a:r>
            <a:rPr lang="zh-CN" altLang="en-US" sz="1100">
              <a:latin typeface="Times New Roman" panose="02020603050405020304" pitchFamily="18" charset="0"/>
              <a:ea typeface="宋体" panose="02010600030101010101" pitchFamily="2" charset="-122"/>
              <a:cs typeface="Times New Roman" panose="02020603050405020304" pitchFamily="18" charset="0"/>
            </a:rPr>
            <a:t>之外，还可以用这个东西做跑团记录的呢</a:t>
          </a:r>
          <a:r>
            <a:rPr lang="en-US" altLang="zh-CN" sz="1100">
              <a:latin typeface="Times New Roman" panose="02020603050405020304" pitchFamily="18" charset="0"/>
              <a:ea typeface="宋体" panose="02010600030101010101" pitchFamily="2" charset="-122"/>
              <a:cs typeface="Times New Roman" panose="02020603050405020304" pitchFamily="18" charset="0"/>
            </a:rPr>
            <a:t>~</a:t>
          </a:r>
          <a:endParaRPr lang="zh-CN" altLang="en-US" sz="1100">
            <a:latin typeface="Times New Roman" panose="02020603050405020304" pitchFamily="18" charset="0"/>
            <a:ea typeface="宋体" panose="02010600030101010101" pitchFamily="2" charset="-122"/>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12700</xdr:colOff>
      <xdr:row>1</xdr:row>
      <xdr:rowOff>6350</xdr:rowOff>
    </xdr:from>
    <xdr:to>
      <xdr:col>15</xdr:col>
      <xdr:colOff>654050</xdr:colOff>
      <xdr:row>13</xdr:row>
      <xdr:rowOff>88900</xdr:rowOff>
    </xdr:to>
    <xdr:sp macro="" textlink="">
      <xdr:nvSpPr>
        <xdr:cNvPr id="2" name="文本框 1">
          <a:extLst>
            <a:ext uri="{FF2B5EF4-FFF2-40B4-BE49-F238E27FC236}">
              <a16:creationId xmlns:a16="http://schemas.microsoft.com/office/drawing/2014/main" id="{C91CEC34-6263-4676-8443-ACBC362C9715}"/>
            </a:ext>
          </a:extLst>
        </xdr:cNvPr>
        <xdr:cNvSpPr txBox="1"/>
      </xdr:nvSpPr>
      <xdr:spPr>
        <a:xfrm>
          <a:off x="7797800" y="184150"/>
          <a:ext cx="3282950" cy="221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本计算器主要用于计算能级与能量的换算，可以方便的记录消耗了多少有没有超。</a:t>
          </a:r>
          <a:endParaRPr lang="en-US" altLang="zh-CN" sz="1100"/>
        </a:p>
        <a:p>
          <a:r>
            <a:rPr lang="zh-CN" altLang="en-US" sz="1100"/>
            <a:t>只有白色格子是需要填数据的，浅蓝色是计算结果，请不要动。</a:t>
          </a:r>
          <a:endParaRPr lang="en-US" altLang="zh-CN" sz="1100"/>
        </a:p>
        <a:p>
          <a:r>
            <a:rPr lang="zh-CN" altLang="en-US" sz="1100"/>
            <a:t>如果下下来发现白色格子里面有数字，那是示范，跑团的时候删了按实际情况填。</a:t>
          </a:r>
          <a:endParaRPr lang="en-US" altLang="zh-CN" sz="1100"/>
        </a:p>
        <a:p>
          <a:r>
            <a:rPr lang="zh-CN" altLang="en-US" sz="1100"/>
            <a:t>跑团中每过一个剧情日麻烦玩家手动清空一下内容开始对新一天消耗的计算。</a:t>
          </a:r>
          <a:endParaRPr lang="en-US" altLang="zh-CN" sz="1100"/>
        </a:p>
        <a:p>
          <a:r>
            <a:rPr lang="zh-CN" altLang="en-US" sz="1100"/>
            <a:t>如果一天使用的奇术超过</a:t>
          </a:r>
          <a:r>
            <a:rPr lang="en-US" altLang="zh-CN" sz="1100"/>
            <a:t>20</a:t>
          </a:r>
          <a:r>
            <a:rPr lang="zh-CN" altLang="en-US" sz="1100"/>
            <a:t>，可以用填充扩展消耗表，并将</a:t>
          </a:r>
          <a:r>
            <a:rPr lang="en-US" altLang="zh-CN" sz="1100"/>
            <a:t>a9</a:t>
          </a:r>
          <a:r>
            <a:rPr lang="zh-CN" altLang="en-US" sz="1100"/>
            <a:t>里的函数改成你扩展后的。</a:t>
          </a:r>
          <a:endParaRPr lang="en-US" altLang="zh-CN" sz="1100"/>
        </a:p>
        <a:p>
          <a:r>
            <a:rPr lang="zh-CN" altLang="en-US" sz="1100"/>
            <a:t>关于使用奇术的记录可以在旁边找个空写。</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BFC3E-8C7C-4660-AE7F-D6DC589AC1E2}">
  <dimension ref="B2:V167"/>
  <sheetViews>
    <sheetView tabSelected="1" topLeftCell="A84" zoomScaleNormal="100" zoomScaleSheetLayoutView="100" workbookViewId="0">
      <selection activeCell="F4" sqref="F4:F5"/>
    </sheetView>
  </sheetViews>
  <sheetFormatPr defaultRowHeight="14"/>
  <cols>
    <col min="2" max="2" width="10" customWidth="1"/>
    <col min="6" max="6" width="8.08203125" customWidth="1"/>
    <col min="7" max="7" width="9.08203125" customWidth="1"/>
    <col min="13" max="13" width="9.08203125" customWidth="1"/>
    <col min="14" max="14" width="8.25" customWidth="1"/>
    <col min="15" max="15" width="8.58203125" customWidth="1"/>
    <col min="16" max="16" width="8.25" customWidth="1"/>
    <col min="17" max="17" width="5.58203125" customWidth="1"/>
    <col min="18" max="18" width="5.33203125" customWidth="1"/>
    <col min="19" max="19" width="4.75" customWidth="1"/>
  </cols>
  <sheetData>
    <row r="2" spans="2:22">
      <c r="B2" s="139" t="s">
        <v>0</v>
      </c>
      <c r="C2" s="140"/>
      <c r="D2" s="140"/>
      <c r="E2" s="141"/>
      <c r="F2" s="73" t="s">
        <v>148</v>
      </c>
      <c r="G2" s="73"/>
      <c r="H2" s="73"/>
      <c r="I2" s="73"/>
      <c r="J2" s="73"/>
      <c r="K2" s="73"/>
      <c r="L2" s="73"/>
      <c r="M2" s="73"/>
      <c r="N2" s="73"/>
      <c r="O2" s="70"/>
      <c r="P2" s="121" t="s">
        <v>354</v>
      </c>
      <c r="Q2" s="121"/>
      <c r="R2" s="121"/>
      <c r="S2" s="121"/>
      <c r="T2" s="44"/>
      <c r="U2" s="44"/>
      <c r="V2" s="44"/>
    </row>
    <row r="3" spans="2:22">
      <c r="B3" s="5" t="s">
        <v>1</v>
      </c>
      <c r="C3" s="5"/>
      <c r="D3" s="5" t="s">
        <v>2</v>
      </c>
      <c r="E3" s="5"/>
      <c r="F3" s="17" t="s">
        <v>380</v>
      </c>
      <c r="G3" s="17" t="s">
        <v>320</v>
      </c>
      <c r="H3" s="17" t="s">
        <v>321</v>
      </c>
      <c r="I3" s="17" t="s">
        <v>322</v>
      </c>
      <c r="J3" s="17" t="s">
        <v>323</v>
      </c>
      <c r="K3" s="17" t="s">
        <v>320</v>
      </c>
      <c r="L3" s="17" t="s">
        <v>321</v>
      </c>
      <c r="M3" s="17" t="s">
        <v>322</v>
      </c>
      <c r="N3" s="17" t="s">
        <v>323</v>
      </c>
      <c r="P3" s="121"/>
      <c r="Q3" s="121"/>
      <c r="R3" s="121"/>
      <c r="S3" s="121"/>
      <c r="T3" s="16"/>
      <c r="U3" s="16"/>
      <c r="V3" s="16"/>
    </row>
    <row r="4" spans="2:22">
      <c r="B4" s="6" t="s">
        <v>4</v>
      </c>
      <c r="C4" s="6"/>
      <c r="D4" s="6" t="s">
        <v>3</v>
      </c>
      <c r="E4" s="6"/>
      <c r="F4" s="71">
        <f>SUM(H4:H8,L4:L7)</f>
        <v>0</v>
      </c>
      <c r="G4" s="5" t="s">
        <v>149</v>
      </c>
      <c r="H4" s="5"/>
      <c r="I4" s="5"/>
      <c r="J4" s="5">
        <f>H4+I4</f>
        <v>0</v>
      </c>
      <c r="K4" s="5" t="s">
        <v>154</v>
      </c>
      <c r="L4" s="5"/>
      <c r="M4" s="5"/>
      <c r="N4" s="5">
        <f>L4+M4</f>
        <v>0</v>
      </c>
      <c r="P4" s="121"/>
      <c r="Q4" s="121"/>
      <c r="R4" s="121"/>
      <c r="S4" s="121"/>
      <c r="T4" s="16"/>
      <c r="U4" s="16"/>
      <c r="V4" s="16"/>
    </row>
    <row r="5" spans="2:22">
      <c r="B5" s="5" t="s">
        <v>5</v>
      </c>
      <c r="C5" s="5"/>
      <c r="D5" s="5" t="s">
        <v>6</v>
      </c>
      <c r="E5" s="5"/>
      <c r="F5" s="72"/>
      <c r="G5" s="6" t="s">
        <v>151</v>
      </c>
      <c r="H5" s="6"/>
      <c r="I5" s="6"/>
      <c r="J5" s="6">
        <f>H5+I5</f>
        <v>0</v>
      </c>
      <c r="K5" s="6" t="s">
        <v>155</v>
      </c>
      <c r="L5" s="6"/>
      <c r="M5" s="6"/>
      <c r="N5" s="6">
        <f t="shared" ref="N5:N8" si="0">L5+M5</f>
        <v>0</v>
      </c>
      <c r="P5" s="121"/>
      <c r="Q5" s="121"/>
      <c r="R5" s="121"/>
      <c r="S5" s="121"/>
      <c r="T5" s="16"/>
      <c r="U5" s="16"/>
      <c r="V5" s="16"/>
    </row>
    <row r="6" spans="2:22">
      <c r="B6" s="6" t="s">
        <v>7</v>
      </c>
      <c r="C6" s="6"/>
      <c r="D6" s="6" t="s">
        <v>8</v>
      </c>
      <c r="E6" s="6"/>
      <c r="F6" s="17" t="s">
        <v>381</v>
      </c>
      <c r="G6" s="5" t="s">
        <v>152</v>
      </c>
      <c r="H6" s="5"/>
      <c r="I6" s="5"/>
      <c r="J6" s="5">
        <f>H6+I6</f>
        <v>0</v>
      </c>
      <c r="K6" s="5" t="s">
        <v>156</v>
      </c>
      <c r="L6" s="5"/>
      <c r="M6" s="5"/>
      <c r="N6" s="5">
        <f t="shared" si="0"/>
        <v>0</v>
      </c>
      <c r="P6" s="121"/>
      <c r="Q6" s="121"/>
      <c r="R6" s="121"/>
      <c r="S6" s="121"/>
      <c r="T6" s="16"/>
      <c r="U6" s="16"/>
      <c r="V6" s="16"/>
    </row>
    <row r="7" spans="2:22">
      <c r="B7" s="5" t="s">
        <v>9</v>
      </c>
      <c r="C7" s="5"/>
      <c r="D7" s="5" t="s">
        <v>10</v>
      </c>
      <c r="E7" s="5"/>
      <c r="F7" s="71">
        <f>SUM(J4:J8,N4:N7)</f>
        <v>0</v>
      </c>
      <c r="G7" s="6" t="s">
        <v>150</v>
      </c>
      <c r="H7" s="6"/>
      <c r="I7" s="6"/>
      <c r="J7" s="6">
        <f>H7+I7</f>
        <v>0</v>
      </c>
      <c r="K7" s="6" t="s">
        <v>157</v>
      </c>
      <c r="L7" s="6"/>
      <c r="M7" s="6"/>
      <c r="N7" s="6">
        <f t="shared" si="0"/>
        <v>0</v>
      </c>
      <c r="P7" s="121"/>
      <c r="Q7" s="121"/>
      <c r="R7" s="121"/>
      <c r="S7" s="121"/>
      <c r="T7" s="16"/>
      <c r="U7" s="16"/>
      <c r="V7" s="16"/>
    </row>
    <row r="8" spans="2:22" ht="14.5" thickBot="1">
      <c r="B8" s="178" t="s">
        <v>325</v>
      </c>
      <c r="C8" s="178"/>
      <c r="D8" s="178"/>
      <c r="E8" s="178"/>
      <c r="F8" s="72"/>
      <c r="G8" s="18" t="s">
        <v>153</v>
      </c>
      <c r="H8" s="18"/>
      <c r="I8" s="18"/>
      <c r="J8" s="18">
        <f>H8+I8</f>
        <v>0</v>
      </c>
      <c r="K8" s="18" t="s">
        <v>158</v>
      </c>
      <c r="L8" s="18">
        <f>L6</f>
        <v>0</v>
      </c>
      <c r="M8" s="18"/>
      <c r="N8" s="18">
        <f t="shared" si="0"/>
        <v>0</v>
      </c>
      <c r="P8" s="121"/>
      <c r="Q8" s="121"/>
      <c r="R8" s="121"/>
      <c r="S8" s="121"/>
      <c r="T8" s="16"/>
      <c r="U8" s="16"/>
      <c r="V8" s="16"/>
    </row>
    <row r="9" spans="2:22">
      <c r="B9" s="185" t="s">
        <v>314</v>
      </c>
      <c r="C9" s="186"/>
      <c r="D9" s="186"/>
      <c r="E9" s="186"/>
      <c r="F9" s="186"/>
      <c r="G9" s="186"/>
      <c r="H9" s="186"/>
      <c r="I9" s="187" t="s">
        <v>324</v>
      </c>
      <c r="J9" s="188">
        <f>5*EDU+3*INT</f>
        <v>0</v>
      </c>
      <c r="K9" s="187" t="s">
        <v>196</v>
      </c>
      <c r="L9" s="188">
        <f>SUM(人物卡!C15:C147,人物卡!E15:E147,人物卡!H15:H147,Q15:Q19)</f>
        <v>0</v>
      </c>
      <c r="M9" s="187" t="s">
        <v>169</v>
      </c>
      <c r="N9" s="190">
        <f>J9-L9</f>
        <v>0</v>
      </c>
      <c r="P9" s="121"/>
      <c r="Q9" s="121"/>
      <c r="R9" s="121"/>
      <c r="S9" s="121"/>
      <c r="T9" s="16"/>
      <c r="U9" s="16"/>
      <c r="V9" s="16"/>
    </row>
    <row r="10" spans="2:22">
      <c r="B10" s="179"/>
      <c r="C10" s="180"/>
      <c r="D10" s="180"/>
      <c r="E10" s="180"/>
      <c r="F10" s="180"/>
      <c r="G10" s="180"/>
      <c r="H10" s="180"/>
      <c r="I10" s="180"/>
      <c r="J10" s="189"/>
      <c r="K10" s="180"/>
      <c r="L10" s="189"/>
      <c r="M10" s="180"/>
      <c r="N10" s="191"/>
      <c r="P10" s="121"/>
      <c r="Q10" s="121"/>
      <c r="R10" s="121"/>
      <c r="S10" s="121"/>
      <c r="T10" s="16"/>
      <c r="U10" s="16"/>
      <c r="V10" s="16"/>
    </row>
    <row r="11" spans="2:22">
      <c r="B11" s="179" t="s">
        <v>368</v>
      </c>
      <c r="C11" s="180"/>
      <c r="D11" s="180"/>
      <c r="E11" s="180"/>
      <c r="F11" s="180"/>
      <c r="G11" s="180"/>
      <c r="H11" s="180"/>
      <c r="I11" s="180"/>
      <c r="J11" s="180"/>
      <c r="K11" s="180"/>
      <c r="L11" s="180"/>
      <c r="M11" s="180"/>
      <c r="N11" s="181"/>
      <c r="P11" s="121"/>
      <c r="Q11" s="121"/>
      <c r="R11" s="121"/>
      <c r="S11" s="121"/>
      <c r="T11" s="16"/>
      <c r="V11" s="16"/>
    </row>
    <row r="12" spans="2:22" ht="14.5" thickBot="1">
      <c r="B12" s="182"/>
      <c r="C12" s="183"/>
      <c r="D12" s="183"/>
      <c r="E12" s="183"/>
      <c r="F12" s="183"/>
      <c r="G12" s="183"/>
      <c r="H12" s="183"/>
      <c r="I12" s="183"/>
      <c r="J12" s="183"/>
      <c r="K12" s="183"/>
      <c r="L12" s="183"/>
      <c r="M12" s="183"/>
      <c r="N12" s="184"/>
      <c r="T12" s="16"/>
      <c r="U12" s="16"/>
      <c r="V12" s="16"/>
    </row>
    <row r="13" spans="2:22">
      <c r="B13" s="210" t="s">
        <v>11</v>
      </c>
      <c r="C13" s="211"/>
      <c r="D13" s="211"/>
      <c r="E13" s="211"/>
      <c r="F13" s="211"/>
      <c r="G13" s="211"/>
      <c r="H13" s="211"/>
      <c r="I13" s="211"/>
      <c r="J13" s="211"/>
      <c r="K13" s="211"/>
      <c r="L13" s="212"/>
      <c r="N13" s="126" t="s">
        <v>165</v>
      </c>
      <c r="O13" s="126"/>
      <c r="P13" s="126"/>
      <c r="Q13" s="126"/>
      <c r="R13" s="126"/>
      <c r="S13" s="126"/>
      <c r="T13" s="16"/>
      <c r="U13" s="16"/>
      <c r="V13" s="16"/>
    </row>
    <row r="14" spans="2:22">
      <c r="B14" s="1" t="s">
        <v>12</v>
      </c>
      <c r="C14" s="1" t="s">
        <v>17</v>
      </c>
      <c r="D14" s="19" t="s">
        <v>13</v>
      </c>
      <c r="E14" s="1" t="s">
        <v>17</v>
      </c>
      <c r="F14" s="78" t="s">
        <v>14</v>
      </c>
      <c r="G14" s="79"/>
      <c r="H14" s="1" t="s">
        <v>17</v>
      </c>
      <c r="I14" s="1" t="s">
        <v>326</v>
      </c>
      <c r="J14" s="1" t="s">
        <v>26</v>
      </c>
      <c r="K14" s="1" t="s">
        <v>15</v>
      </c>
      <c r="L14" s="1" t="s">
        <v>16</v>
      </c>
      <c r="N14" s="5" t="s">
        <v>166</v>
      </c>
      <c r="O14" s="125" t="s">
        <v>167</v>
      </c>
      <c r="P14" s="125"/>
      <c r="Q14" s="5" t="s">
        <v>168</v>
      </c>
      <c r="R14" s="125" t="s">
        <v>197</v>
      </c>
      <c r="S14" s="125"/>
      <c r="T14" s="16"/>
      <c r="U14" s="16"/>
      <c r="V14" s="16"/>
    </row>
    <row r="15" spans="2:22">
      <c r="B15" s="108" t="s">
        <v>18</v>
      </c>
      <c r="C15" s="108"/>
      <c r="D15" s="20" t="s">
        <v>19</v>
      </c>
      <c r="E15" s="20"/>
      <c r="F15" s="214" t="s">
        <v>19</v>
      </c>
      <c r="G15" s="215"/>
      <c r="H15" s="2"/>
      <c r="I15" s="2"/>
      <c r="J15" s="2"/>
      <c r="K15" s="2">
        <f>C15+E15+H15+J15</f>
        <v>0</v>
      </c>
      <c r="L15" s="2"/>
      <c r="N15" s="6" t="str">
        <f>IF(N32="","",N32)</f>
        <v/>
      </c>
      <c r="O15" s="122" t="str">
        <f>IF(R32="","",100-R32*10)</f>
        <v/>
      </c>
      <c r="P15" s="122"/>
      <c r="Q15" s="6"/>
      <c r="R15" s="122" t="str">
        <f>IF(O15="","",O15+Q15)</f>
        <v/>
      </c>
      <c r="S15" s="122"/>
      <c r="T15" s="16"/>
      <c r="U15" s="16"/>
      <c r="V15" s="16"/>
    </row>
    <row r="16" spans="2:22">
      <c r="B16" s="109"/>
      <c r="C16" s="109"/>
      <c r="D16" s="113" t="s">
        <v>20</v>
      </c>
      <c r="E16" s="113"/>
      <c r="F16" s="78" t="s">
        <v>20</v>
      </c>
      <c r="G16" s="79"/>
      <c r="H16" s="1"/>
      <c r="I16" s="1"/>
      <c r="J16" s="1"/>
      <c r="K16" s="1">
        <f>C15+E16+H16+J16</f>
        <v>0</v>
      </c>
      <c r="L16" s="1"/>
      <c r="N16" s="24" t="str">
        <f t="shared" ref="N16:N19" si="1">IF(N33="","",N33)</f>
        <v/>
      </c>
      <c r="O16" s="123" t="str">
        <f t="shared" ref="O16:O19" si="2">IF(R33="","",100-R33*10)</f>
        <v/>
      </c>
      <c r="P16" s="123"/>
      <c r="Q16" s="5"/>
      <c r="R16" s="123" t="str">
        <f t="shared" ref="R16:R19" si="3">IF(O16="","",O16+Q16)</f>
        <v/>
      </c>
      <c r="S16" s="123"/>
      <c r="T16" s="16"/>
      <c r="U16" s="16"/>
      <c r="V16" s="16"/>
    </row>
    <row r="17" spans="2:22">
      <c r="B17" s="109"/>
      <c r="C17" s="109"/>
      <c r="D17" s="115"/>
      <c r="E17" s="115"/>
      <c r="F17" s="216" t="s">
        <v>25</v>
      </c>
      <c r="G17" s="217"/>
      <c r="H17" s="2"/>
      <c r="I17" s="2"/>
      <c r="J17" s="2"/>
      <c r="K17" s="8">
        <f>IF(H17=0,0,C15+E16+H17+J17)</f>
        <v>0</v>
      </c>
      <c r="L17" s="2"/>
      <c r="N17" s="6" t="str">
        <f t="shared" si="1"/>
        <v/>
      </c>
      <c r="O17" s="122" t="str">
        <f t="shared" si="2"/>
        <v/>
      </c>
      <c r="P17" s="122"/>
      <c r="Q17" s="6"/>
      <c r="R17" s="122" t="str">
        <f t="shared" si="3"/>
        <v/>
      </c>
      <c r="S17" s="122"/>
      <c r="T17" s="16"/>
      <c r="U17" s="16"/>
      <c r="V17" s="16"/>
    </row>
    <row r="18" spans="2:22">
      <c r="B18" s="109"/>
      <c r="C18" s="109"/>
      <c r="D18" s="22" t="s">
        <v>21</v>
      </c>
      <c r="E18" s="22"/>
      <c r="F18" s="78" t="s">
        <v>21</v>
      </c>
      <c r="G18" s="79"/>
      <c r="H18" s="1"/>
      <c r="I18" s="1"/>
      <c r="J18" s="1"/>
      <c r="K18" s="7">
        <f>C15+E18+H18+J18</f>
        <v>0</v>
      </c>
      <c r="L18" s="1"/>
      <c r="N18" s="24" t="str">
        <f t="shared" si="1"/>
        <v/>
      </c>
      <c r="O18" s="123" t="str">
        <f t="shared" si="2"/>
        <v/>
      </c>
      <c r="P18" s="123"/>
      <c r="Q18" s="5"/>
      <c r="R18" s="123" t="str">
        <f t="shared" si="3"/>
        <v/>
      </c>
      <c r="S18" s="123"/>
      <c r="T18" s="16"/>
      <c r="U18" s="16"/>
      <c r="V18" s="16"/>
    </row>
    <row r="19" spans="2:22">
      <c r="B19" s="109"/>
      <c r="C19" s="109"/>
      <c r="D19" s="95" t="s">
        <v>22</v>
      </c>
      <c r="E19" s="98"/>
      <c r="F19" s="216" t="s">
        <v>23</v>
      </c>
      <c r="G19" s="217"/>
      <c r="H19" s="2"/>
      <c r="I19" s="2"/>
      <c r="J19" s="2"/>
      <c r="K19" s="2">
        <f>IF(H19=0,0,C15+E19+H19+J19)</f>
        <v>0</v>
      </c>
      <c r="L19" s="2"/>
      <c r="N19" s="6" t="str">
        <f t="shared" si="1"/>
        <v/>
      </c>
      <c r="O19" s="122" t="str">
        <f t="shared" si="2"/>
        <v/>
      </c>
      <c r="P19" s="122"/>
      <c r="Q19" s="6"/>
      <c r="R19" s="122" t="str">
        <f t="shared" si="3"/>
        <v/>
      </c>
      <c r="S19" s="122"/>
    </row>
    <row r="20" spans="2:22">
      <c r="B20" s="109"/>
      <c r="C20" s="109"/>
      <c r="D20" s="96"/>
      <c r="E20" s="99"/>
      <c r="F20" s="119" t="s">
        <v>24</v>
      </c>
      <c r="G20" s="120"/>
      <c r="H20" s="1"/>
      <c r="I20" s="1"/>
      <c r="J20" s="1"/>
      <c r="K20" s="1">
        <f>IF(H20=0,0,C15+E19+H20+J20)</f>
        <v>0</v>
      </c>
      <c r="L20" s="1"/>
    </row>
    <row r="21" spans="2:22">
      <c r="B21" s="109"/>
      <c r="C21" s="109"/>
      <c r="D21" s="97"/>
      <c r="E21" s="100"/>
      <c r="F21" s="216" t="s">
        <v>365</v>
      </c>
      <c r="G21" s="217"/>
      <c r="H21" s="2"/>
      <c r="I21" s="2"/>
      <c r="J21" s="2"/>
      <c r="K21" s="2">
        <f>IF(H21=0,0,C15+E19+H21+J21)</f>
        <v>0</v>
      </c>
      <c r="L21" s="2"/>
      <c r="N21" s="73" t="s">
        <v>170</v>
      </c>
      <c r="O21" s="73"/>
      <c r="P21" s="73"/>
      <c r="Q21" s="73"/>
      <c r="R21" s="73"/>
      <c r="S21" s="73"/>
    </row>
    <row r="22" spans="2:22">
      <c r="B22" s="213"/>
      <c r="C22" s="213"/>
      <c r="D22" s="21" t="s">
        <v>36</v>
      </c>
      <c r="E22" s="19"/>
      <c r="F22" s="78" t="s">
        <v>36</v>
      </c>
      <c r="G22" s="79"/>
      <c r="H22" s="1"/>
      <c r="I22" s="1"/>
      <c r="J22" s="1"/>
      <c r="K22" s="1">
        <f>IF(E22=0,0,C15+E22+H22+J22)</f>
        <v>0</v>
      </c>
      <c r="L22" s="1"/>
      <c r="N22" s="5" t="s">
        <v>171</v>
      </c>
      <c r="O22" s="125">
        <v>3</v>
      </c>
      <c r="P22" s="125"/>
      <c r="Q22" s="125"/>
      <c r="R22" s="125"/>
      <c r="S22" s="125"/>
    </row>
    <row r="23" spans="2:22">
      <c r="B23" s="98" t="s">
        <v>27</v>
      </c>
      <c r="C23" s="98"/>
      <c r="D23" s="37" t="s">
        <v>28</v>
      </c>
      <c r="E23" s="37"/>
      <c r="F23" s="214" t="s">
        <v>28</v>
      </c>
      <c r="G23" s="215"/>
      <c r="H23" s="2"/>
      <c r="I23" s="2"/>
      <c r="J23" s="2"/>
      <c r="K23" s="2">
        <f>C23+E23+H23+J23</f>
        <v>0</v>
      </c>
      <c r="L23" s="2"/>
      <c r="N23" s="6" t="s">
        <v>172</v>
      </c>
      <c r="O23" s="122">
        <v>2</v>
      </c>
      <c r="P23" s="122"/>
      <c r="Q23" s="6" t="s">
        <v>173</v>
      </c>
      <c r="R23" s="122">
        <f>O23-SUM(R25:S29)</f>
        <v>2</v>
      </c>
      <c r="S23" s="122"/>
    </row>
    <row r="24" spans="2:22">
      <c r="B24" s="99"/>
      <c r="C24" s="99"/>
      <c r="D24" s="19" t="s">
        <v>29</v>
      </c>
      <c r="E24" s="19"/>
      <c r="F24" s="78" t="s">
        <v>29</v>
      </c>
      <c r="G24" s="79"/>
      <c r="H24" s="1"/>
      <c r="I24" s="1"/>
      <c r="J24" s="1"/>
      <c r="K24" s="1">
        <f>C23+E24+H24+J24</f>
        <v>0</v>
      </c>
      <c r="L24" s="1"/>
      <c r="N24" s="5" t="s">
        <v>328</v>
      </c>
      <c r="O24" s="125"/>
      <c r="P24" s="125"/>
      <c r="Q24" s="125"/>
      <c r="R24" s="125" t="s">
        <v>174</v>
      </c>
      <c r="S24" s="125"/>
    </row>
    <row r="25" spans="2:22">
      <c r="B25" s="99"/>
      <c r="C25" s="99"/>
      <c r="D25" s="37" t="s">
        <v>30</v>
      </c>
      <c r="E25" s="37"/>
      <c r="F25" s="214" t="s">
        <v>30</v>
      </c>
      <c r="G25" s="215"/>
      <c r="H25" s="2"/>
      <c r="I25" s="2"/>
      <c r="J25" s="2"/>
      <c r="K25" s="2">
        <f>C23+E25+H25+J25</f>
        <v>0</v>
      </c>
      <c r="L25" s="2"/>
      <c r="N25" s="6" t="s">
        <v>175</v>
      </c>
      <c r="O25" s="122"/>
      <c r="P25" s="122"/>
      <c r="Q25" s="122"/>
      <c r="R25" s="122"/>
      <c r="S25" s="122"/>
    </row>
    <row r="26" spans="2:22">
      <c r="B26" s="99"/>
      <c r="C26" s="99"/>
      <c r="D26" s="19" t="s">
        <v>31</v>
      </c>
      <c r="E26" s="19"/>
      <c r="F26" s="78" t="s">
        <v>31</v>
      </c>
      <c r="G26" s="79"/>
      <c r="H26" s="1"/>
      <c r="I26" s="1"/>
      <c r="J26" s="1"/>
      <c r="K26" s="1">
        <f>C23+E26+H26+J26</f>
        <v>0</v>
      </c>
      <c r="L26" s="1"/>
      <c r="N26" s="5" t="s">
        <v>355</v>
      </c>
      <c r="O26" s="125"/>
      <c r="P26" s="125"/>
      <c r="Q26" s="125"/>
      <c r="R26" s="125"/>
      <c r="S26" s="125"/>
    </row>
    <row r="27" spans="2:22">
      <c r="B27" s="99"/>
      <c r="C27" s="99"/>
      <c r="D27" s="111" t="s">
        <v>32</v>
      </c>
      <c r="E27" s="111"/>
      <c r="F27" s="214" t="s">
        <v>32</v>
      </c>
      <c r="G27" s="215"/>
      <c r="H27" s="2"/>
      <c r="I27" s="2"/>
      <c r="J27" s="2"/>
      <c r="K27" s="2">
        <f>C23+E27+H27+J27</f>
        <v>0</v>
      </c>
      <c r="L27" s="2"/>
      <c r="N27" s="6" t="s">
        <v>176</v>
      </c>
      <c r="O27" s="122"/>
      <c r="P27" s="122"/>
      <c r="Q27" s="122"/>
      <c r="R27" s="122"/>
      <c r="S27" s="122"/>
    </row>
    <row r="28" spans="2:22">
      <c r="B28" s="99"/>
      <c r="C28" s="99"/>
      <c r="D28" s="218"/>
      <c r="E28" s="218"/>
      <c r="F28" s="119" t="s">
        <v>33</v>
      </c>
      <c r="G28" s="120"/>
      <c r="H28" s="1"/>
      <c r="I28" s="1"/>
      <c r="J28" s="1"/>
      <c r="K28" s="1">
        <f>IF(H28=0,0,C23+E27+H28+J28)</f>
        <v>0</v>
      </c>
      <c r="L28" s="1"/>
      <c r="N28" s="5" t="s">
        <v>177</v>
      </c>
      <c r="O28" s="125"/>
      <c r="P28" s="125"/>
      <c r="Q28" s="125"/>
      <c r="R28" s="125"/>
      <c r="S28" s="125"/>
    </row>
    <row r="29" spans="2:22">
      <c r="B29" s="99"/>
      <c r="C29" s="99"/>
      <c r="D29" s="112"/>
      <c r="E29" s="112"/>
      <c r="F29" s="216" t="s">
        <v>84</v>
      </c>
      <c r="G29" s="217"/>
      <c r="H29" s="2"/>
      <c r="I29" s="2"/>
      <c r="J29" s="2"/>
      <c r="K29" s="2">
        <f>IF(H29=0,0,C23+E27+H29+J29)</f>
        <v>0</v>
      </c>
      <c r="L29" s="2"/>
      <c r="N29" s="6" t="s">
        <v>379</v>
      </c>
      <c r="O29" s="122"/>
      <c r="P29" s="122"/>
      <c r="Q29" s="122"/>
      <c r="R29" s="122"/>
      <c r="S29" s="122"/>
    </row>
    <row r="30" spans="2:22">
      <c r="B30" s="99"/>
      <c r="C30" s="99"/>
      <c r="D30" s="113" t="s">
        <v>34</v>
      </c>
      <c r="E30" s="113"/>
      <c r="F30" s="78" t="s">
        <v>34</v>
      </c>
      <c r="G30" s="79"/>
      <c r="H30" s="1"/>
      <c r="I30" s="1"/>
      <c r="J30" s="1"/>
      <c r="K30" s="1">
        <f>C23+E30+H30+J30</f>
        <v>0</v>
      </c>
      <c r="L30" s="1"/>
      <c r="N30" s="125"/>
      <c r="O30" s="125"/>
      <c r="P30" s="125"/>
      <c r="Q30" s="125"/>
      <c r="R30" s="125"/>
      <c r="S30" s="125"/>
    </row>
    <row r="31" spans="2:22">
      <c r="B31" s="99"/>
      <c r="C31" s="99"/>
      <c r="D31" s="114"/>
      <c r="E31" s="114"/>
      <c r="F31" s="222" t="s">
        <v>35</v>
      </c>
      <c r="G31" s="223"/>
      <c r="H31" s="57"/>
      <c r="I31" s="57"/>
      <c r="J31" s="57"/>
      <c r="K31" s="57">
        <f>C23+E30+H31+J31</f>
        <v>0</v>
      </c>
      <c r="L31" s="57"/>
      <c r="N31" s="6" t="s">
        <v>178</v>
      </c>
      <c r="O31" s="122" t="s">
        <v>179</v>
      </c>
      <c r="P31" s="122"/>
      <c r="Q31" s="122"/>
      <c r="R31" s="122" t="s">
        <v>16</v>
      </c>
      <c r="S31" s="122"/>
    </row>
    <row r="32" spans="2:22">
      <c r="B32" s="101" t="s">
        <v>37</v>
      </c>
      <c r="C32" s="101"/>
      <c r="D32" s="59" t="s">
        <v>38</v>
      </c>
      <c r="E32" s="59"/>
      <c r="F32" s="125" t="s">
        <v>38</v>
      </c>
      <c r="G32" s="125"/>
      <c r="H32" s="5"/>
      <c r="I32" s="5"/>
      <c r="J32" s="5"/>
      <c r="K32" s="5">
        <f>C32+E32+H32+J32</f>
        <v>0</v>
      </c>
      <c r="L32" s="5"/>
      <c r="N32" s="5"/>
      <c r="O32" s="74"/>
      <c r="P32" s="124"/>
      <c r="Q32" s="75"/>
      <c r="R32" s="74"/>
      <c r="S32" s="75"/>
    </row>
    <row r="33" spans="2:22" ht="16.5">
      <c r="B33" s="101"/>
      <c r="C33" s="101"/>
      <c r="D33" s="219" t="s">
        <v>39</v>
      </c>
      <c r="E33" s="219"/>
      <c r="F33" s="122" t="s">
        <v>39</v>
      </c>
      <c r="G33" s="122"/>
      <c r="H33" s="6"/>
      <c r="I33" s="6"/>
      <c r="J33" s="6"/>
      <c r="K33" s="6">
        <f>C32+E33+H33+J33</f>
        <v>0</v>
      </c>
      <c r="L33" s="6"/>
      <c r="N33" s="6"/>
      <c r="O33" s="102"/>
      <c r="P33" s="228"/>
      <c r="Q33" s="103"/>
      <c r="R33" s="102"/>
      <c r="S33" s="103"/>
      <c r="U33" s="12"/>
    </row>
    <row r="34" spans="2:22" ht="16.5">
      <c r="B34" s="101"/>
      <c r="C34" s="101"/>
      <c r="D34" s="219"/>
      <c r="E34" s="219"/>
      <c r="F34" s="220" t="s">
        <v>40</v>
      </c>
      <c r="G34" s="125"/>
      <c r="H34" s="5"/>
      <c r="I34" s="5"/>
      <c r="J34" s="5"/>
      <c r="K34" s="5">
        <f>IF(H34=0,0,C32+E33+H34+J34)</f>
        <v>0</v>
      </c>
      <c r="L34" s="5"/>
      <c r="N34" s="5"/>
      <c r="O34" s="74"/>
      <c r="P34" s="124"/>
      <c r="Q34" s="75"/>
      <c r="R34" s="74"/>
      <c r="S34" s="75"/>
      <c r="U34" s="12"/>
    </row>
    <row r="35" spans="2:22">
      <c r="B35" s="101"/>
      <c r="C35" s="101"/>
      <c r="D35" s="219"/>
      <c r="E35" s="219"/>
      <c r="F35" s="221" t="s">
        <v>41</v>
      </c>
      <c r="G35" s="221"/>
      <c r="H35" s="6"/>
      <c r="I35" s="6"/>
      <c r="J35" s="6"/>
      <c r="K35" s="6">
        <f>IF(H35=0,0,C32+E33+H35+J35)</f>
        <v>0</v>
      </c>
      <c r="L35" s="6"/>
      <c r="N35" s="6"/>
      <c r="O35" s="102"/>
      <c r="P35" s="228"/>
      <c r="Q35" s="103"/>
      <c r="R35" s="102"/>
      <c r="S35" s="103"/>
    </row>
    <row r="36" spans="2:22">
      <c r="B36" s="101"/>
      <c r="C36" s="101"/>
      <c r="D36" s="219"/>
      <c r="E36" s="219"/>
      <c r="F36" s="125" t="s">
        <v>42</v>
      </c>
      <c r="G36" s="125"/>
      <c r="H36" s="5"/>
      <c r="I36" s="5"/>
      <c r="J36" s="5"/>
      <c r="K36" s="5">
        <f>C32+E33+H36+J36</f>
        <v>0</v>
      </c>
      <c r="L36" s="5"/>
      <c r="N36" s="5"/>
      <c r="O36" s="74"/>
      <c r="P36" s="124"/>
      <c r="Q36" s="75"/>
      <c r="R36" s="74"/>
      <c r="S36" s="75"/>
    </row>
    <row r="37" spans="2:22">
      <c r="B37" s="101"/>
      <c r="C37" s="101"/>
      <c r="D37" s="219"/>
      <c r="E37" s="219"/>
      <c r="F37" s="122" t="s">
        <v>43</v>
      </c>
      <c r="G37" s="122"/>
      <c r="H37" s="6"/>
      <c r="I37" s="6"/>
      <c r="J37" s="6"/>
      <c r="K37" s="6">
        <f>C32+E33+H37+J37</f>
        <v>0</v>
      </c>
      <c r="L37" s="6"/>
    </row>
    <row r="38" spans="2:22">
      <c r="B38" s="101"/>
      <c r="C38" s="101"/>
      <c r="D38" s="219"/>
      <c r="E38" s="219"/>
      <c r="F38" s="220" t="s">
        <v>364</v>
      </c>
      <c r="G38" s="125"/>
      <c r="H38" s="5"/>
      <c r="I38" s="5"/>
      <c r="J38" s="5"/>
      <c r="K38" s="5">
        <f>IF(H38=0,0,C32+E33+H38+J38)</f>
        <v>0</v>
      </c>
      <c r="L38" s="5"/>
      <c r="N38" s="229" t="s">
        <v>159</v>
      </c>
      <c r="O38" s="230"/>
      <c r="P38" s="230"/>
      <c r="Q38" s="231"/>
      <c r="T38" s="227" t="s">
        <v>191</v>
      </c>
      <c r="U38" s="227"/>
    </row>
    <row r="39" spans="2:22">
      <c r="B39" s="101"/>
      <c r="C39" s="101"/>
      <c r="D39" s="219"/>
      <c r="E39" s="219"/>
      <c r="F39" s="221" t="s">
        <v>44</v>
      </c>
      <c r="G39" s="221"/>
      <c r="H39" s="6"/>
      <c r="I39" s="6"/>
      <c r="J39" s="6"/>
      <c r="K39" s="6">
        <f>IF(H39=0,0,C32+E33+H39+J39)</f>
        <v>0</v>
      </c>
      <c r="L39" s="6"/>
      <c r="N39" s="42" t="s">
        <v>160</v>
      </c>
      <c r="O39" s="43" t="s">
        <v>164</v>
      </c>
      <c r="P39" s="224">
        <f>IF(H6&lt;100,INT((J5+H6)/10),INT(CON/10)+ROUND(SQRT(H6),0))</f>
        <v>0</v>
      </c>
      <c r="Q39" s="224"/>
      <c r="T39" s="39" t="s">
        <v>164</v>
      </c>
      <c r="U39" s="6">
        <v>50</v>
      </c>
    </row>
    <row r="40" spans="2:22">
      <c r="B40" s="101"/>
      <c r="C40" s="101"/>
      <c r="D40" s="219"/>
      <c r="E40" s="219"/>
      <c r="F40" s="194" t="s">
        <v>45</v>
      </c>
      <c r="G40" s="195"/>
      <c r="H40" s="5"/>
      <c r="I40" s="5"/>
      <c r="J40" s="5"/>
      <c r="K40" s="5">
        <f>IF(H40=0,0,C32+E33+H40+J40)</f>
        <v>0</v>
      </c>
      <c r="L40" s="5"/>
      <c r="N40" s="40" t="s">
        <v>161</v>
      </c>
      <c r="O40" s="41" t="s">
        <v>164</v>
      </c>
      <c r="P40" s="225">
        <f>N6/5</f>
        <v>0</v>
      </c>
      <c r="Q40" s="225"/>
    </row>
    <row r="41" spans="2:22">
      <c r="B41" s="101"/>
      <c r="C41" s="101"/>
      <c r="D41" s="60" t="s">
        <v>46</v>
      </c>
      <c r="E41" s="60"/>
      <c r="F41" s="102" t="s">
        <v>46</v>
      </c>
      <c r="G41" s="103"/>
      <c r="H41" s="6"/>
      <c r="I41" s="6"/>
      <c r="J41" s="6"/>
      <c r="K41" s="6">
        <f>C32+E41+H41+J41</f>
        <v>0</v>
      </c>
      <c r="L41" s="6"/>
      <c r="N41" s="42" t="s">
        <v>350</v>
      </c>
      <c r="O41" s="43" t="str">
        <f>IF(Build="请查表","",IF(Build&lt;3,IF(AND(J7&lt;J6,J4&lt;J6),7,IF(AND(J7&gt;J6,J4&gt;J6),9,8)),IF(AND(J7&lt;J6,J4&lt;J6),7,IF(AND(J7&gt;J6,J4&gt;J6),Build*2+5,Build+6))))</f>
        <v/>
      </c>
      <c r="P41" s="226" t="s">
        <v>211</v>
      </c>
      <c r="Q41" s="226"/>
    </row>
    <row r="42" spans="2:22">
      <c r="B42" s="101"/>
      <c r="C42" s="101"/>
      <c r="D42" s="104" t="s">
        <v>47</v>
      </c>
      <c r="E42" s="104"/>
      <c r="F42" s="74" t="s">
        <v>48</v>
      </c>
      <c r="G42" s="75"/>
      <c r="H42" s="5"/>
      <c r="I42" s="5"/>
      <c r="J42" s="5"/>
      <c r="K42" s="5">
        <f>C32+E42+H42+J42</f>
        <v>0</v>
      </c>
      <c r="L42" s="5"/>
      <c r="N42" s="40" t="s">
        <v>162</v>
      </c>
      <c r="O42" s="225" t="str">
        <f>IF(Build="请查表","请查表",IF(Build&lt;4,LOOKUP(Build,附表!G3:G9,附表!F3:F9),Build-1&amp;"d6"))</f>
        <v>请查表</v>
      </c>
      <c r="P42" s="225"/>
      <c r="Q42" s="225"/>
    </row>
    <row r="43" spans="2:22">
      <c r="B43" s="101"/>
      <c r="C43" s="101"/>
      <c r="D43" s="104"/>
      <c r="E43" s="104"/>
      <c r="F43" s="102" t="s">
        <v>49</v>
      </c>
      <c r="G43" s="103"/>
      <c r="H43" s="6"/>
      <c r="I43" s="6"/>
      <c r="J43" s="6"/>
      <c r="K43" s="6">
        <f>C32+E42+H43+J43</f>
        <v>0</v>
      </c>
      <c r="L43" s="6"/>
      <c r="N43" s="42" t="s">
        <v>163</v>
      </c>
      <c r="O43" s="232" t="str">
        <f>IF(SUM(STR,SIZ)&lt;1,"请查表",IF(AND(1&lt;SUM(J4,J6),SUM(J4,J6)&lt;65),-2,IF(AND(64&lt;SUM(J4,J6),SUM(J4,J6)&lt;85),-1,IF(AND(84&lt;SUM(J4,J6),SUM(J4,J6)&lt;125),0,IF(AND(124&lt;SUM(J4,J6),SUM(J4,J6)&lt;165),1,IF(AND(164&lt;SUM(J4,J6),SUM(J4,J6)&lt;205),2,IF(AND(204&lt;SUM(J4,J6),SUM(J4,J6)&lt;285),3,IF(AND(284&lt;SUM(J4,J6),SUM(J4,J6)&lt;399),4,INT(3+0.1*SQRT(SUM(STR,SIZ)))))))))))</f>
        <v>请查表</v>
      </c>
      <c r="P43" s="232"/>
      <c r="Q43" s="232"/>
    </row>
    <row r="44" spans="2:22">
      <c r="B44" s="101"/>
      <c r="C44" s="101"/>
      <c r="D44" s="104"/>
      <c r="E44" s="104"/>
      <c r="F44" s="102" t="s">
        <v>366</v>
      </c>
      <c r="G44" s="103"/>
      <c r="H44" s="6"/>
      <c r="I44" s="6"/>
      <c r="J44" s="6"/>
      <c r="K44" s="6">
        <f>C32+E42+H44+J44</f>
        <v>0</v>
      </c>
      <c r="L44" s="5"/>
      <c r="N44" s="40" t="s">
        <v>316</v>
      </c>
      <c r="O44" s="225" t="str">
        <f>IF(SUM(STR,DEX)&lt;1,"请查表",IF(AND(1&lt;SUM(STR,DEX),SUM(J4,J7)&lt;65),-2,IF(AND(64&lt;SUM(J4,J7),SUM(J4,J7)&lt;85),-1,IF(AND(84&lt;SUM(J4,J7),SUM(J4,J7)&lt;125),0,IF(AND(124&lt;SUM(J4,J7),SUM(J4,J7)&lt;165),1,IF(AND(164&lt;SUM(J4,J7),SUM(J4,J7)&lt;205),2,IF(AND(204&lt;SUM(J4,J7),SUM(J4,J7)&lt;285),3,IF(AND(284&lt;SUM(J4,J7),SUM(J4,J7)&lt;399),4,INT(3+0.1*SQRT(SUM(STR,DEX)))))))))))</f>
        <v>请查表</v>
      </c>
      <c r="P44" s="225"/>
      <c r="Q44" s="225"/>
    </row>
    <row r="45" spans="2:22">
      <c r="B45" s="101"/>
      <c r="C45" s="101"/>
      <c r="D45" s="104"/>
      <c r="E45" s="104"/>
      <c r="F45" s="194" t="s">
        <v>50</v>
      </c>
      <c r="G45" s="195"/>
      <c r="H45" s="5"/>
      <c r="I45" s="5"/>
      <c r="J45" s="5"/>
      <c r="K45" s="5">
        <f>IF(H45=0,0,C32+E42+H45+J45)</f>
        <v>0</v>
      </c>
      <c r="L45" s="6"/>
      <c r="N45" s="42" t="s">
        <v>351</v>
      </c>
      <c r="O45" s="43" t="s">
        <v>353</v>
      </c>
      <c r="P45" s="42" t="s">
        <v>358</v>
      </c>
      <c r="Q45" s="42">
        <v>1</v>
      </c>
    </row>
    <row r="46" spans="2:22">
      <c r="B46" s="101"/>
      <c r="C46" s="101"/>
      <c r="D46" s="61" t="s">
        <v>51</v>
      </c>
      <c r="E46" s="60"/>
      <c r="F46" s="102" t="s">
        <v>51</v>
      </c>
      <c r="G46" s="103"/>
      <c r="H46" s="6"/>
      <c r="I46" s="6"/>
      <c r="J46" s="6"/>
      <c r="K46" s="6">
        <f>IF(E46=0,0,C32+E46+H46+J46)</f>
        <v>0</v>
      </c>
      <c r="L46" s="6"/>
      <c r="N46" s="40" t="s">
        <v>352</v>
      </c>
      <c r="O46" s="209" t="s">
        <v>164</v>
      </c>
      <c r="P46" s="209"/>
      <c r="Q46" s="40"/>
    </row>
    <row r="47" spans="2:22">
      <c r="B47" s="101"/>
      <c r="C47" s="101"/>
      <c r="D47" s="62" t="s">
        <v>52</v>
      </c>
      <c r="E47" s="50"/>
      <c r="F47" s="74" t="s">
        <v>52</v>
      </c>
      <c r="G47" s="75"/>
      <c r="H47" s="5"/>
      <c r="I47" s="5"/>
      <c r="J47" s="5"/>
      <c r="K47" s="5">
        <f>IF(E47=0,0,C32+E47+H47+J47)</f>
        <v>0</v>
      </c>
      <c r="L47" s="5"/>
    </row>
    <row r="48" spans="2:22">
      <c r="B48" s="101"/>
      <c r="C48" s="101"/>
      <c r="D48" s="61" t="s">
        <v>53</v>
      </c>
      <c r="E48" s="60"/>
      <c r="F48" s="102" t="s">
        <v>53</v>
      </c>
      <c r="G48" s="103"/>
      <c r="H48" s="6"/>
      <c r="I48" s="6"/>
      <c r="J48" s="6"/>
      <c r="K48" s="6">
        <f>IF(E48=0,0,C32+E48+H48+J48)</f>
        <v>0</v>
      </c>
      <c r="L48" s="6"/>
      <c r="N48" s="139" t="s">
        <v>180</v>
      </c>
      <c r="O48" s="140"/>
      <c r="P48" s="140"/>
      <c r="Q48" s="140"/>
      <c r="R48" s="140"/>
      <c r="S48" s="140"/>
      <c r="T48" s="140"/>
      <c r="U48" s="140"/>
      <c r="V48" s="141"/>
    </row>
    <row r="49" spans="2:22">
      <c r="B49" s="101"/>
      <c r="C49" s="101"/>
      <c r="D49" s="62" t="s">
        <v>54</v>
      </c>
      <c r="E49" s="50"/>
      <c r="F49" s="74" t="s">
        <v>54</v>
      </c>
      <c r="G49" s="75"/>
      <c r="H49" s="5"/>
      <c r="I49" s="5"/>
      <c r="J49" s="5"/>
      <c r="K49" s="5">
        <f>IF(E49=0,0,$C$32+$E$49+H49+J49)</f>
        <v>0</v>
      </c>
      <c r="L49" s="5"/>
      <c r="N49" s="5" t="s">
        <v>166</v>
      </c>
      <c r="O49" s="5" t="s">
        <v>181</v>
      </c>
      <c r="P49" s="5" t="s">
        <v>182</v>
      </c>
      <c r="Q49" s="5" t="s">
        <v>183</v>
      </c>
      <c r="R49" s="5" t="s">
        <v>184</v>
      </c>
      <c r="S49" s="206" t="s">
        <v>185</v>
      </c>
      <c r="T49" s="207"/>
      <c r="U49" s="207"/>
      <c r="V49" s="208"/>
    </row>
    <row r="50" spans="2:22">
      <c r="B50" s="101"/>
      <c r="C50" s="101"/>
      <c r="D50" s="63" t="s">
        <v>315</v>
      </c>
      <c r="E50" s="59"/>
      <c r="F50" s="196" t="s">
        <v>315</v>
      </c>
      <c r="G50" s="197"/>
      <c r="H50" s="64"/>
      <c r="I50" s="64"/>
      <c r="J50" s="64"/>
      <c r="K50" s="64">
        <f>$C$32+$E$50+H50+J50</f>
        <v>0</v>
      </c>
      <c r="L50" s="64"/>
      <c r="N50" s="6"/>
      <c r="O50" s="6"/>
      <c r="P50" s="9"/>
      <c r="Q50" s="9"/>
      <c r="R50" s="9"/>
      <c r="S50" s="133"/>
      <c r="T50" s="134"/>
      <c r="U50" s="134"/>
      <c r="V50" s="135"/>
    </row>
    <row r="51" spans="2:22">
      <c r="B51" s="99" t="s">
        <v>55</v>
      </c>
      <c r="C51" s="99"/>
      <c r="D51" s="55" t="s">
        <v>329</v>
      </c>
      <c r="E51" s="55"/>
      <c r="F51" s="198" t="s">
        <v>329</v>
      </c>
      <c r="G51" s="199"/>
      <c r="H51" s="58"/>
      <c r="I51" s="58"/>
      <c r="J51" s="58"/>
      <c r="K51" s="58">
        <f>$C$51+$E$51+H51+J51</f>
        <v>0</v>
      </c>
      <c r="L51" s="58"/>
      <c r="N51" s="5"/>
      <c r="O51" s="5"/>
      <c r="P51" s="10"/>
      <c r="Q51" s="10"/>
      <c r="R51" s="10"/>
      <c r="S51" s="206"/>
      <c r="T51" s="207"/>
      <c r="U51" s="207"/>
      <c r="V51" s="208"/>
    </row>
    <row r="52" spans="2:22">
      <c r="B52" s="99"/>
      <c r="C52" s="99"/>
      <c r="D52" s="22" t="s">
        <v>57</v>
      </c>
      <c r="E52" s="22"/>
      <c r="F52" s="76" t="s">
        <v>57</v>
      </c>
      <c r="G52" s="77"/>
      <c r="H52" s="3"/>
      <c r="I52" s="3"/>
      <c r="J52" s="3"/>
      <c r="K52" s="3">
        <f>C51+E52+H52+J52</f>
        <v>0</v>
      </c>
      <c r="L52" s="3"/>
      <c r="N52" s="6"/>
      <c r="O52" s="6"/>
      <c r="P52" s="9"/>
      <c r="Q52" s="9"/>
      <c r="R52" s="9"/>
      <c r="S52" s="133"/>
      <c r="T52" s="134"/>
      <c r="U52" s="134"/>
      <c r="V52" s="135"/>
    </row>
    <row r="53" spans="2:22">
      <c r="B53" s="99"/>
      <c r="C53" s="99"/>
      <c r="D53" s="23" t="s">
        <v>56</v>
      </c>
      <c r="E53" s="23"/>
      <c r="F53" s="90" t="s">
        <v>56</v>
      </c>
      <c r="G53" s="91"/>
      <c r="H53" s="4"/>
      <c r="I53" s="4"/>
      <c r="J53" s="4"/>
      <c r="K53" s="4">
        <f>C51+E53+H53+J53</f>
        <v>0</v>
      </c>
      <c r="L53" s="4"/>
      <c r="N53" s="5"/>
      <c r="O53" s="5"/>
      <c r="P53" s="10"/>
      <c r="Q53" s="10"/>
      <c r="R53" s="10"/>
      <c r="S53" s="206"/>
      <c r="T53" s="207"/>
      <c r="U53" s="207"/>
      <c r="V53" s="208"/>
    </row>
    <row r="54" spans="2:22">
      <c r="B54" s="99"/>
      <c r="C54" s="99"/>
      <c r="D54" s="111" t="s">
        <v>65</v>
      </c>
      <c r="E54" s="105"/>
      <c r="F54" s="84" t="s">
        <v>332</v>
      </c>
      <c r="G54" s="85"/>
      <c r="H54" s="3"/>
      <c r="I54" s="3"/>
      <c r="J54" s="3"/>
      <c r="K54" s="3">
        <f>IF(H54=0,0,C51+E54+H54+J54)</f>
        <v>0</v>
      </c>
      <c r="L54" s="3"/>
      <c r="N54" s="6"/>
      <c r="O54" s="6"/>
      <c r="P54" s="9"/>
      <c r="Q54" s="9"/>
      <c r="R54" s="9"/>
      <c r="S54" s="133"/>
      <c r="T54" s="134"/>
      <c r="U54" s="134"/>
      <c r="V54" s="135"/>
    </row>
    <row r="55" spans="2:22">
      <c r="B55" s="99"/>
      <c r="C55" s="99"/>
      <c r="D55" s="112"/>
      <c r="E55" s="107"/>
      <c r="F55" s="82" t="s">
        <v>333</v>
      </c>
      <c r="G55" s="83"/>
      <c r="H55" s="4"/>
      <c r="I55" s="4"/>
      <c r="J55" s="4"/>
      <c r="K55" s="1">
        <f>IF(H55=0,0,C51+E54+H55+J55)</f>
        <v>0</v>
      </c>
      <c r="L55" s="4"/>
      <c r="N55" s="5"/>
      <c r="O55" s="5"/>
      <c r="P55" s="10"/>
      <c r="Q55" s="10"/>
      <c r="R55" s="10"/>
      <c r="S55" s="206"/>
      <c r="T55" s="207"/>
      <c r="U55" s="207"/>
      <c r="V55" s="208"/>
    </row>
    <row r="56" spans="2:22">
      <c r="B56" s="99"/>
      <c r="C56" s="99"/>
      <c r="D56" s="113" t="s">
        <v>69</v>
      </c>
      <c r="E56" s="113"/>
      <c r="F56" s="76" t="s">
        <v>70</v>
      </c>
      <c r="G56" s="77"/>
      <c r="H56" s="3"/>
      <c r="I56" s="3"/>
      <c r="J56" s="3"/>
      <c r="K56" s="3">
        <f t="shared" ref="K56:K63" si="4">$C$51+$E$56+H56+J56</f>
        <v>0</v>
      </c>
      <c r="L56" s="3"/>
      <c r="N56" s="6"/>
      <c r="O56" s="6"/>
      <c r="P56" s="9"/>
      <c r="Q56" s="9"/>
      <c r="R56" s="9"/>
      <c r="S56" s="133"/>
      <c r="T56" s="134"/>
      <c r="U56" s="134"/>
      <c r="V56" s="135"/>
    </row>
    <row r="57" spans="2:22">
      <c r="B57" s="99"/>
      <c r="C57" s="99"/>
      <c r="D57" s="114"/>
      <c r="E57" s="114"/>
      <c r="F57" s="78" t="s">
        <v>147</v>
      </c>
      <c r="G57" s="79"/>
      <c r="H57" s="1"/>
      <c r="I57" s="1"/>
      <c r="J57" s="1"/>
      <c r="K57" s="1">
        <f t="shared" si="4"/>
        <v>0</v>
      </c>
      <c r="L57" s="1"/>
      <c r="N57" s="5"/>
      <c r="O57" s="5"/>
      <c r="P57" s="10"/>
      <c r="Q57" s="10"/>
      <c r="R57" s="10"/>
      <c r="S57" s="206"/>
      <c r="T57" s="207"/>
      <c r="U57" s="207"/>
      <c r="V57" s="208"/>
    </row>
    <row r="58" spans="2:22">
      <c r="B58" s="99"/>
      <c r="C58" s="99"/>
      <c r="D58" s="114"/>
      <c r="E58" s="114"/>
      <c r="F58" s="80" t="s">
        <v>58</v>
      </c>
      <c r="G58" s="81"/>
      <c r="H58" s="33"/>
      <c r="I58" s="33"/>
      <c r="J58" s="33"/>
      <c r="K58" s="3">
        <f t="shared" si="4"/>
        <v>0</v>
      </c>
      <c r="L58" s="33"/>
      <c r="N58" s="6"/>
      <c r="O58" s="6"/>
      <c r="P58" s="9"/>
      <c r="Q58" s="9"/>
      <c r="R58" s="9"/>
      <c r="S58" s="133"/>
      <c r="T58" s="134"/>
      <c r="U58" s="134"/>
      <c r="V58" s="135"/>
    </row>
    <row r="59" spans="2:22">
      <c r="B59" s="99"/>
      <c r="C59" s="99"/>
      <c r="D59" s="114"/>
      <c r="E59" s="114"/>
      <c r="F59" s="78" t="s">
        <v>66</v>
      </c>
      <c r="G59" s="79"/>
      <c r="H59" s="1"/>
      <c r="I59" s="1"/>
      <c r="J59" s="1"/>
      <c r="K59" s="1">
        <f t="shared" si="4"/>
        <v>0</v>
      </c>
      <c r="L59" s="1"/>
      <c r="N59" s="5"/>
      <c r="O59" s="5"/>
      <c r="P59" s="10"/>
      <c r="Q59" s="10"/>
      <c r="R59" s="10"/>
      <c r="S59" s="206"/>
      <c r="T59" s="207"/>
      <c r="U59" s="207"/>
      <c r="V59" s="208"/>
    </row>
    <row r="60" spans="2:22">
      <c r="B60" s="99"/>
      <c r="C60" s="99"/>
      <c r="D60" s="114"/>
      <c r="E60" s="114"/>
      <c r="F60" s="80" t="s">
        <v>67</v>
      </c>
      <c r="G60" s="81"/>
      <c r="H60" s="33"/>
      <c r="I60" s="33"/>
      <c r="J60" s="33"/>
      <c r="K60" s="3">
        <f t="shared" si="4"/>
        <v>0</v>
      </c>
      <c r="L60" s="33"/>
      <c r="N60" s="6"/>
      <c r="O60" s="6"/>
      <c r="P60" s="9"/>
      <c r="Q60" s="9"/>
      <c r="R60" s="9"/>
      <c r="S60" s="133"/>
      <c r="T60" s="134"/>
      <c r="U60" s="134"/>
      <c r="V60" s="135"/>
    </row>
    <row r="61" spans="2:22">
      <c r="B61" s="99"/>
      <c r="C61" s="99"/>
      <c r="D61" s="114"/>
      <c r="E61" s="114"/>
      <c r="F61" s="78" t="s">
        <v>68</v>
      </c>
      <c r="G61" s="79"/>
      <c r="H61" s="1"/>
      <c r="I61" s="1"/>
      <c r="J61" s="1"/>
      <c r="K61" s="1">
        <f t="shared" si="4"/>
        <v>0</v>
      </c>
      <c r="L61" s="1"/>
      <c r="N61" s="5"/>
      <c r="O61" s="5"/>
      <c r="P61" s="10"/>
      <c r="Q61" s="10"/>
      <c r="R61" s="10"/>
      <c r="S61" s="206"/>
      <c r="T61" s="207"/>
      <c r="U61" s="207"/>
      <c r="V61" s="208"/>
    </row>
    <row r="62" spans="2:22">
      <c r="B62" s="99"/>
      <c r="C62" s="99"/>
      <c r="D62" s="114"/>
      <c r="E62" s="114"/>
      <c r="F62" s="80" t="s">
        <v>59</v>
      </c>
      <c r="G62" s="81"/>
      <c r="H62" s="33"/>
      <c r="I62" s="33"/>
      <c r="J62" s="33"/>
      <c r="K62" s="3">
        <f t="shared" si="4"/>
        <v>0</v>
      </c>
      <c r="L62" s="33"/>
      <c r="N62" s="6"/>
      <c r="O62" s="6"/>
      <c r="P62" s="9"/>
      <c r="Q62" s="9"/>
      <c r="R62" s="9"/>
      <c r="S62" s="133"/>
      <c r="T62" s="134"/>
      <c r="U62" s="134"/>
      <c r="V62" s="135"/>
    </row>
    <row r="63" spans="2:22">
      <c r="B63" s="99"/>
      <c r="C63" s="99"/>
      <c r="D63" s="114"/>
      <c r="E63" s="114"/>
      <c r="F63" s="78" t="s">
        <v>60</v>
      </c>
      <c r="G63" s="79"/>
      <c r="H63" s="1"/>
      <c r="I63" s="1"/>
      <c r="J63" s="1"/>
      <c r="K63" s="1">
        <f t="shared" si="4"/>
        <v>0</v>
      </c>
      <c r="L63" s="1"/>
      <c r="N63" s="5"/>
      <c r="O63" s="5"/>
      <c r="P63" s="10"/>
      <c r="Q63" s="10"/>
      <c r="R63" s="10"/>
      <c r="S63" s="206"/>
      <c r="T63" s="207"/>
      <c r="U63" s="207"/>
      <c r="V63" s="208"/>
    </row>
    <row r="64" spans="2:22">
      <c r="B64" s="99"/>
      <c r="C64" s="99"/>
      <c r="D64" s="115"/>
      <c r="E64" s="115"/>
      <c r="F64" s="92" t="s">
        <v>94</v>
      </c>
      <c r="G64" s="93"/>
      <c r="H64" s="33"/>
      <c r="I64" s="33"/>
      <c r="J64" s="33"/>
      <c r="K64" s="33">
        <f>IF(H64=0,0,$C$51+$E$56+H64+J64)</f>
        <v>0</v>
      </c>
      <c r="L64" s="33"/>
      <c r="N64" s="6"/>
      <c r="O64" s="6"/>
      <c r="P64" s="9"/>
      <c r="Q64" s="9"/>
      <c r="R64" s="9"/>
      <c r="S64" s="133"/>
      <c r="T64" s="134"/>
      <c r="U64" s="134"/>
      <c r="V64" s="135"/>
    </row>
    <row r="65" spans="2:22">
      <c r="B65" s="99"/>
      <c r="C65" s="99"/>
      <c r="D65" s="22" t="s">
        <v>71</v>
      </c>
      <c r="E65" s="22"/>
      <c r="F65" s="78" t="s">
        <v>71</v>
      </c>
      <c r="G65" s="79"/>
      <c r="H65" s="1"/>
      <c r="I65" s="1"/>
      <c r="J65" s="1"/>
      <c r="K65" s="1">
        <f>C51+E65+H65+J65</f>
        <v>0</v>
      </c>
      <c r="L65" s="1"/>
      <c r="N65" s="5"/>
      <c r="O65" s="5"/>
      <c r="P65" s="10"/>
      <c r="Q65" s="10"/>
      <c r="R65" s="10"/>
      <c r="S65" s="206"/>
      <c r="T65" s="207"/>
      <c r="U65" s="207"/>
      <c r="V65" s="208"/>
    </row>
    <row r="66" spans="2:22">
      <c r="B66" s="99"/>
      <c r="C66" s="99"/>
      <c r="D66" s="23" t="s">
        <v>62</v>
      </c>
      <c r="E66" s="23"/>
      <c r="F66" s="80" t="s">
        <v>62</v>
      </c>
      <c r="G66" s="81"/>
      <c r="H66" s="33"/>
      <c r="I66" s="33"/>
      <c r="J66" s="33"/>
      <c r="K66" s="33">
        <f>C51+E66+H66+J66</f>
        <v>0</v>
      </c>
      <c r="L66" s="33"/>
      <c r="N66" s="6"/>
      <c r="O66" s="6"/>
      <c r="P66" s="9"/>
      <c r="Q66" s="9"/>
      <c r="R66" s="9"/>
      <c r="S66" s="133"/>
      <c r="T66" s="134"/>
      <c r="U66" s="134"/>
      <c r="V66" s="135"/>
    </row>
    <row r="67" spans="2:22">
      <c r="B67" s="99"/>
      <c r="C67" s="99"/>
      <c r="D67" s="22" t="s">
        <v>63</v>
      </c>
      <c r="E67" s="22"/>
      <c r="F67" s="78" t="s">
        <v>61</v>
      </c>
      <c r="G67" s="79"/>
      <c r="H67" s="1"/>
      <c r="I67" s="1"/>
      <c r="J67" s="1"/>
      <c r="K67" s="1">
        <f>C51+E67+H67+J67</f>
        <v>0</v>
      </c>
      <c r="L67" s="1"/>
      <c r="N67" s="5"/>
      <c r="O67" s="5"/>
      <c r="P67" s="10"/>
      <c r="Q67" s="10"/>
      <c r="R67" s="10"/>
      <c r="S67" s="206"/>
      <c r="T67" s="207"/>
      <c r="U67" s="207"/>
      <c r="V67" s="208"/>
    </row>
    <row r="68" spans="2:22">
      <c r="B68" s="99"/>
      <c r="C68" s="99"/>
      <c r="D68" s="19" t="s">
        <v>146</v>
      </c>
      <c r="E68" s="19"/>
      <c r="F68" s="76" t="s">
        <v>146</v>
      </c>
      <c r="G68" s="77"/>
      <c r="H68" s="3"/>
      <c r="I68" s="3"/>
      <c r="J68" s="3"/>
      <c r="K68" s="3">
        <f>C51+E68+H68+J68</f>
        <v>0</v>
      </c>
      <c r="L68" s="3"/>
      <c r="N68" s="6"/>
      <c r="O68" s="6"/>
      <c r="P68" s="9"/>
      <c r="Q68" s="9"/>
      <c r="R68" s="9"/>
      <c r="S68" s="133"/>
      <c r="T68" s="134"/>
      <c r="U68" s="134"/>
      <c r="V68" s="135"/>
    </row>
    <row r="69" spans="2:22">
      <c r="B69" s="100"/>
      <c r="C69" s="100"/>
      <c r="D69" s="37" t="s">
        <v>64</v>
      </c>
      <c r="E69" s="37"/>
      <c r="F69" s="90" t="s">
        <v>64</v>
      </c>
      <c r="G69" s="91"/>
      <c r="H69" s="4"/>
      <c r="I69" s="4"/>
      <c r="J69" s="4"/>
      <c r="K69" s="4">
        <f>C51+E69+H69+J69</f>
        <v>0</v>
      </c>
      <c r="L69" s="4"/>
      <c r="N69" s="24"/>
      <c r="O69" s="24"/>
      <c r="P69" s="25"/>
      <c r="Q69" s="25"/>
      <c r="R69" s="25"/>
      <c r="S69" s="206"/>
      <c r="T69" s="207"/>
      <c r="U69" s="207"/>
      <c r="V69" s="208"/>
    </row>
    <row r="70" spans="2:22">
      <c r="B70" s="105" t="s">
        <v>331</v>
      </c>
      <c r="C70" s="105"/>
      <c r="D70" s="19" t="s">
        <v>72</v>
      </c>
      <c r="E70" s="19"/>
      <c r="F70" s="76" t="s">
        <v>72</v>
      </c>
      <c r="G70" s="77"/>
      <c r="H70" s="3"/>
      <c r="I70" s="3"/>
      <c r="J70" s="3"/>
      <c r="K70" s="3">
        <f>C70+E70+H70+J70</f>
        <v>0</v>
      </c>
      <c r="L70" s="3"/>
      <c r="N70" s="6"/>
      <c r="O70" s="6"/>
      <c r="P70" s="9"/>
      <c r="Q70" s="9"/>
      <c r="R70" s="9"/>
      <c r="S70" s="133"/>
      <c r="T70" s="134"/>
      <c r="U70" s="134"/>
      <c r="V70" s="135"/>
    </row>
    <row r="71" spans="2:22">
      <c r="B71" s="106"/>
      <c r="C71" s="106"/>
      <c r="D71" s="37" t="s">
        <v>73</v>
      </c>
      <c r="E71" s="37"/>
      <c r="F71" s="90" t="s">
        <v>73</v>
      </c>
      <c r="G71" s="91"/>
      <c r="H71" s="4"/>
      <c r="I71" s="4"/>
      <c r="J71" s="4"/>
      <c r="K71" s="4">
        <f>C70+E71+H71+J71</f>
        <v>0</v>
      </c>
      <c r="L71" s="4"/>
      <c r="N71" s="5"/>
      <c r="O71" s="5"/>
      <c r="P71" s="10"/>
      <c r="Q71" s="10"/>
      <c r="R71" s="10"/>
      <c r="S71" s="206"/>
      <c r="T71" s="207"/>
      <c r="U71" s="207"/>
      <c r="V71" s="208"/>
    </row>
    <row r="72" spans="2:22">
      <c r="B72" s="106"/>
      <c r="C72" s="106"/>
      <c r="D72" s="116" t="s">
        <v>74</v>
      </c>
      <c r="E72" s="113"/>
      <c r="F72" s="84" t="s">
        <v>75</v>
      </c>
      <c r="G72" s="85"/>
      <c r="H72" s="3"/>
      <c r="I72" s="3"/>
      <c r="J72" s="3"/>
      <c r="K72" s="3">
        <f t="shared" ref="K72:K81" si="5">IF(H72=0,0,C$70+E$72+H72+J72)</f>
        <v>0</v>
      </c>
      <c r="L72" s="3"/>
      <c r="N72" s="6"/>
      <c r="O72" s="6"/>
      <c r="P72" s="9"/>
      <c r="Q72" s="9"/>
      <c r="R72" s="9"/>
      <c r="S72" s="133"/>
      <c r="T72" s="134"/>
      <c r="U72" s="134"/>
      <c r="V72" s="135"/>
    </row>
    <row r="73" spans="2:22">
      <c r="B73" s="106"/>
      <c r="C73" s="106"/>
      <c r="D73" s="117"/>
      <c r="E73" s="114"/>
      <c r="F73" s="82" t="s">
        <v>76</v>
      </c>
      <c r="G73" s="83"/>
      <c r="H73" s="4"/>
      <c r="I73" s="4"/>
      <c r="J73" s="4"/>
      <c r="K73" s="4">
        <f t="shared" si="5"/>
        <v>0</v>
      </c>
      <c r="L73" s="4"/>
    </row>
    <row r="74" spans="2:22">
      <c r="B74" s="106"/>
      <c r="C74" s="106"/>
      <c r="D74" s="117"/>
      <c r="E74" s="114"/>
      <c r="F74" s="84" t="s">
        <v>77</v>
      </c>
      <c r="G74" s="85"/>
      <c r="H74" s="3"/>
      <c r="I74" s="3"/>
      <c r="J74" s="3"/>
      <c r="K74" s="3">
        <f t="shared" si="5"/>
        <v>0</v>
      </c>
      <c r="L74" s="3"/>
      <c r="N74" s="26" t="s">
        <v>186</v>
      </c>
      <c r="O74" s="27"/>
      <c r="P74" s="27"/>
      <c r="Q74" s="27"/>
      <c r="R74" s="27"/>
      <c r="S74" s="27"/>
      <c r="T74" s="27"/>
      <c r="U74" s="27"/>
      <c r="V74" s="28"/>
    </row>
    <row r="75" spans="2:22">
      <c r="B75" s="106"/>
      <c r="C75" s="106"/>
      <c r="D75" s="117"/>
      <c r="E75" s="114"/>
      <c r="F75" s="82" t="s">
        <v>78</v>
      </c>
      <c r="G75" s="83"/>
      <c r="H75" s="4"/>
      <c r="I75" s="4"/>
      <c r="J75" s="4"/>
      <c r="K75" s="4">
        <f t="shared" si="5"/>
        <v>0</v>
      </c>
      <c r="L75" s="4"/>
      <c r="N75" s="71" t="s">
        <v>187</v>
      </c>
      <c r="O75" s="200"/>
      <c r="P75" s="201"/>
      <c r="Q75" s="201"/>
      <c r="R75" s="201"/>
      <c r="S75" s="201"/>
      <c r="T75" s="201"/>
      <c r="U75" s="201"/>
      <c r="V75" s="202"/>
    </row>
    <row r="76" spans="2:22">
      <c r="B76" s="106"/>
      <c r="C76" s="106"/>
      <c r="D76" s="117"/>
      <c r="E76" s="114"/>
      <c r="F76" s="84" t="s">
        <v>91</v>
      </c>
      <c r="G76" s="85"/>
      <c r="H76" s="3"/>
      <c r="I76" s="3"/>
      <c r="J76" s="3"/>
      <c r="K76" s="3">
        <f t="shared" si="5"/>
        <v>0</v>
      </c>
      <c r="L76" s="3"/>
      <c r="N76" s="72"/>
      <c r="O76" s="203"/>
      <c r="P76" s="204"/>
      <c r="Q76" s="204"/>
      <c r="R76" s="204"/>
      <c r="S76" s="204"/>
      <c r="T76" s="204"/>
      <c r="U76" s="204"/>
      <c r="V76" s="205"/>
    </row>
    <row r="77" spans="2:22">
      <c r="B77" s="106"/>
      <c r="C77" s="106"/>
      <c r="D77" s="117"/>
      <c r="E77" s="114"/>
      <c r="F77" s="86" t="s">
        <v>334</v>
      </c>
      <c r="G77" s="87"/>
      <c r="H77" s="4"/>
      <c r="I77" s="4"/>
      <c r="J77" s="4"/>
      <c r="K77" s="4">
        <f t="shared" si="5"/>
        <v>0</v>
      </c>
      <c r="L77" s="4"/>
      <c r="N77" s="127" t="s">
        <v>188</v>
      </c>
      <c r="O77" s="142"/>
      <c r="P77" s="143"/>
      <c r="Q77" s="143"/>
      <c r="R77" s="143"/>
      <c r="S77" s="143"/>
      <c r="T77" s="143"/>
      <c r="U77" s="143"/>
      <c r="V77" s="144"/>
    </row>
    <row r="78" spans="2:22">
      <c r="B78" s="106"/>
      <c r="C78" s="106"/>
      <c r="D78" s="117"/>
      <c r="E78" s="114"/>
      <c r="F78" s="88" t="s">
        <v>335</v>
      </c>
      <c r="G78" s="89"/>
      <c r="H78" s="3"/>
      <c r="I78" s="3"/>
      <c r="J78" s="3"/>
      <c r="K78" s="3">
        <f t="shared" si="5"/>
        <v>0</v>
      </c>
      <c r="L78" s="3"/>
      <c r="N78" s="128"/>
      <c r="O78" s="145"/>
      <c r="P78" s="146"/>
      <c r="Q78" s="146"/>
      <c r="R78" s="146"/>
      <c r="S78" s="146"/>
      <c r="T78" s="146"/>
      <c r="U78" s="146"/>
      <c r="V78" s="147"/>
    </row>
    <row r="79" spans="2:22">
      <c r="B79" s="106"/>
      <c r="C79" s="106"/>
      <c r="D79" s="117"/>
      <c r="E79" s="114"/>
      <c r="F79" s="86" t="s">
        <v>336</v>
      </c>
      <c r="G79" s="87"/>
      <c r="H79" s="4"/>
      <c r="I79" s="4"/>
      <c r="J79" s="4"/>
      <c r="K79" s="4">
        <f t="shared" si="5"/>
        <v>0</v>
      </c>
      <c r="L79" s="4"/>
      <c r="N79" s="71" t="s">
        <v>189</v>
      </c>
      <c r="O79" s="200"/>
      <c r="P79" s="201"/>
      <c r="Q79" s="201"/>
      <c r="R79" s="201"/>
      <c r="S79" s="201"/>
      <c r="T79" s="201"/>
      <c r="U79" s="201"/>
      <c r="V79" s="202"/>
    </row>
    <row r="80" spans="2:22" ht="14.25" customHeight="1">
      <c r="B80" s="106"/>
      <c r="C80" s="106"/>
      <c r="D80" s="117"/>
      <c r="E80" s="114"/>
      <c r="F80" s="88" t="s">
        <v>337</v>
      </c>
      <c r="G80" s="89"/>
      <c r="H80" s="3"/>
      <c r="I80" s="3"/>
      <c r="J80" s="3"/>
      <c r="K80" s="3">
        <f t="shared" si="5"/>
        <v>0</v>
      </c>
      <c r="L80" s="3"/>
      <c r="N80" s="72"/>
      <c r="O80" s="203"/>
      <c r="P80" s="204"/>
      <c r="Q80" s="204"/>
      <c r="R80" s="204"/>
      <c r="S80" s="204"/>
      <c r="T80" s="204"/>
      <c r="U80" s="204"/>
      <c r="V80" s="205"/>
    </row>
    <row r="81" spans="2:22" ht="14.25" customHeight="1">
      <c r="B81" s="106"/>
      <c r="C81" s="106"/>
      <c r="D81" s="118"/>
      <c r="E81" s="115"/>
      <c r="F81" s="82" t="s">
        <v>79</v>
      </c>
      <c r="G81" s="83"/>
      <c r="H81" s="4"/>
      <c r="I81" s="4"/>
      <c r="J81" s="4"/>
      <c r="K81" s="4">
        <f t="shared" si="5"/>
        <v>0</v>
      </c>
      <c r="L81" s="4"/>
      <c r="N81" s="127" t="s">
        <v>190</v>
      </c>
      <c r="O81" s="142"/>
      <c r="P81" s="143"/>
      <c r="Q81" s="143"/>
      <c r="R81" s="143"/>
      <c r="S81" s="143"/>
      <c r="T81" s="143"/>
      <c r="U81" s="143"/>
      <c r="V81" s="144"/>
    </row>
    <row r="82" spans="2:22">
      <c r="B82" s="106"/>
      <c r="C82" s="106"/>
      <c r="D82" s="105" t="s">
        <v>80</v>
      </c>
      <c r="E82" s="105"/>
      <c r="F82" s="76" t="s">
        <v>81</v>
      </c>
      <c r="G82" s="77"/>
      <c r="H82" s="3"/>
      <c r="I82" s="3"/>
      <c r="J82" s="3"/>
      <c r="K82" s="3">
        <f>C70+E82+H82+J82</f>
        <v>0</v>
      </c>
      <c r="L82" s="3"/>
      <c r="N82" s="128"/>
      <c r="O82" s="145"/>
      <c r="P82" s="146"/>
      <c r="Q82" s="146"/>
      <c r="R82" s="146"/>
      <c r="S82" s="146"/>
      <c r="T82" s="146"/>
      <c r="U82" s="146"/>
      <c r="V82" s="147"/>
    </row>
    <row r="83" spans="2:22">
      <c r="B83" s="106"/>
      <c r="C83" s="106"/>
      <c r="D83" s="107"/>
      <c r="E83" s="107"/>
      <c r="F83" s="82" t="s">
        <v>82</v>
      </c>
      <c r="G83" s="83"/>
      <c r="H83" s="4"/>
      <c r="I83" s="4"/>
      <c r="J83" s="4"/>
      <c r="K83" s="4">
        <f>IF(H83=0,0,$C$70+$E$82+H83+J83)</f>
        <v>0</v>
      </c>
      <c r="L83" s="4"/>
      <c r="N83" s="71" t="s">
        <v>153</v>
      </c>
      <c r="O83" s="200"/>
      <c r="P83" s="201"/>
      <c r="Q83" s="201"/>
      <c r="R83" s="201"/>
      <c r="S83" s="201"/>
      <c r="T83" s="201"/>
      <c r="U83" s="201"/>
      <c r="V83" s="202"/>
    </row>
    <row r="84" spans="2:22">
      <c r="B84" s="106"/>
      <c r="C84" s="106"/>
      <c r="D84" s="19" t="s">
        <v>83</v>
      </c>
      <c r="E84" s="19"/>
      <c r="F84" s="76" t="s">
        <v>83</v>
      </c>
      <c r="G84" s="77"/>
      <c r="H84" s="3"/>
      <c r="I84" s="3"/>
      <c r="J84" s="3"/>
      <c r="K84" s="3">
        <f>C70+E84+H84+J84</f>
        <v>0</v>
      </c>
      <c r="L84" s="3"/>
      <c r="N84" s="72"/>
      <c r="O84" s="203"/>
      <c r="P84" s="204"/>
      <c r="Q84" s="204"/>
      <c r="R84" s="204"/>
      <c r="S84" s="204"/>
      <c r="T84" s="204"/>
      <c r="U84" s="204"/>
      <c r="V84" s="205"/>
    </row>
    <row r="85" spans="2:22">
      <c r="B85" s="106"/>
      <c r="C85" s="106"/>
      <c r="D85" s="36" t="s">
        <v>330</v>
      </c>
      <c r="E85" s="37"/>
      <c r="F85" s="90" t="s">
        <v>330</v>
      </c>
      <c r="G85" s="91"/>
      <c r="H85" s="4"/>
      <c r="I85" s="4"/>
      <c r="J85" s="4"/>
      <c r="K85" s="4">
        <f>IF(E85=0,0,C70+E85+H85+J85)</f>
        <v>0</v>
      </c>
      <c r="L85" s="4"/>
      <c r="N85" s="127" t="s">
        <v>192</v>
      </c>
      <c r="O85" s="142"/>
      <c r="P85" s="143"/>
      <c r="Q85" s="143"/>
      <c r="R85" s="143"/>
      <c r="S85" s="143"/>
      <c r="T85" s="143"/>
      <c r="U85" s="143"/>
      <c r="V85" s="144"/>
    </row>
    <row r="86" spans="2:22">
      <c r="B86" s="106"/>
      <c r="C86" s="106"/>
      <c r="D86" s="19" t="s">
        <v>85</v>
      </c>
      <c r="E86" s="19"/>
      <c r="F86" s="76" t="s">
        <v>85</v>
      </c>
      <c r="G86" s="77"/>
      <c r="H86" s="3"/>
      <c r="I86" s="3"/>
      <c r="J86" s="3"/>
      <c r="K86" s="3">
        <f>C70+E86+H86+J86</f>
        <v>0</v>
      </c>
      <c r="L86" s="3"/>
      <c r="N86" s="128"/>
      <c r="O86" s="145"/>
      <c r="P86" s="146"/>
      <c r="Q86" s="146"/>
      <c r="R86" s="146"/>
      <c r="S86" s="146"/>
      <c r="T86" s="146"/>
      <c r="U86" s="146"/>
      <c r="V86" s="147"/>
    </row>
    <row r="87" spans="2:22">
      <c r="B87" s="106"/>
      <c r="C87" s="106"/>
      <c r="D87" s="37" t="s">
        <v>86</v>
      </c>
      <c r="E87" s="37"/>
      <c r="F87" s="90" t="s">
        <v>86</v>
      </c>
      <c r="G87" s="91"/>
      <c r="H87" s="4"/>
      <c r="I87" s="4"/>
      <c r="J87" s="4"/>
      <c r="K87" s="4">
        <f>C70+E87+H87+J87</f>
        <v>0</v>
      </c>
      <c r="L87" s="4"/>
      <c r="N87" s="71" t="s">
        <v>193</v>
      </c>
      <c r="O87" s="200"/>
      <c r="P87" s="201"/>
      <c r="Q87" s="201"/>
      <c r="R87" s="201"/>
      <c r="S87" s="201"/>
      <c r="T87" s="201"/>
      <c r="U87" s="201"/>
      <c r="V87" s="202"/>
    </row>
    <row r="88" spans="2:22">
      <c r="B88" s="106"/>
      <c r="C88" s="106"/>
      <c r="D88" s="21" t="s">
        <v>87</v>
      </c>
      <c r="E88" s="19"/>
      <c r="F88" s="76" t="s">
        <v>87</v>
      </c>
      <c r="G88" s="77"/>
      <c r="H88" s="3"/>
      <c r="I88" s="3"/>
      <c r="J88" s="3"/>
      <c r="K88" s="3">
        <f>IF(E88=0,0,C70+E88+H88+J88)</f>
        <v>0</v>
      </c>
      <c r="L88" s="3"/>
      <c r="N88" s="72"/>
      <c r="O88" s="203"/>
      <c r="P88" s="204"/>
      <c r="Q88" s="204"/>
      <c r="R88" s="204"/>
      <c r="S88" s="204"/>
      <c r="T88" s="204"/>
      <c r="U88" s="204"/>
      <c r="V88" s="205"/>
    </row>
    <row r="89" spans="2:22">
      <c r="B89" s="106"/>
      <c r="C89" s="106"/>
      <c r="D89" s="36" t="s">
        <v>88</v>
      </c>
      <c r="E89" s="37"/>
      <c r="F89" s="90" t="s">
        <v>88</v>
      </c>
      <c r="G89" s="91"/>
      <c r="H89" s="4"/>
      <c r="I89" s="4"/>
      <c r="J89" s="4"/>
      <c r="K89" s="4">
        <f>IF(E89=0,0,C70+E89+H89+J89)</f>
        <v>0</v>
      </c>
      <c r="L89" s="4"/>
      <c r="N89" s="127" t="s">
        <v>194</v>
      </c>
      <c r="O89" s="142"/>
      <c r="P89" s="143"/>
      <c r="Q89" s="143"/>
      <c r="R89" s="143"/>
      <c r="S89" s="143"/>
      <c r="T89" s="143"/>
      <c r="U89" s="143"/>
      <c r="V89" s="144"/>
    </row>
    <row r="90" spans="2:22">
      <c r="B90" s="106"/>
      <c r="C90" s="106"/>
      <c r="D90" s="19" t="s">
        <v>89</v>
      </c>
      <c r="E90" s="19"/>
      <c r="F90" s="76" t="s">
        <v>89</v>
      </c>
      <c r="G90" s="77"/>
      <c r="H90" s="3"/>
      <c r="I90" s="3"/>
      <c r="J90" s="3"/>
      <c r="K90" s="3">
        <f>C70+E90+H90+J90</f>
        <v>0</v>
      </c>
      <c r="L90" s="3"/>
      <c r="N90" s="128"/>
      <c r="O90" s="145"/>
      <c r="P90" s="146"/>
      <c r="Q90" s="146"/>
      <c r="R90" s="146"/>
      <c r="S90" s="146"/>
      <c r="T90" s="146"/>
      <c r="U90" s="146"/>
      <c r="V90" s="147"/>
    </row>
    <row r="91" spans="2:22" ht="14.25" customHeight="1">
      <c r="B91" s="106"/>
      <c r="C91" s="106"/>
      <c r="D91" s="36" t="s">
        <v>90</v>
      </c>
      <c r="E91" s="37"/>
      <c r="F91" s="90" t="s">
        <v>90</v>
      </c>
      <c r="G91" s="91"/>
      <c r="H91" s="4"/>
      <c r="I91" s="4"/>
      <c r="J91" s="4"/>
      <c r="K91" s="4">
        <f>IF(E91=0,0,C70+E91+H91+J91)</f>
        <v>0</v>
      </c>
      <c r="L91" s="4"/>
      <c r="N91" s="153"/>
      <c r="O91" s="154"/>
      <c r="P91" s="154"/>
      <c r="Q91" s="154"/>
      <c r="R91" s="154"/>
      <c r="S91" s="154"/>
      <c r="T91" s="154"/>
      <c r="U91" s="154"/>
      <c r="V91" s="155"/>
    </row>
    <row r="92" spans="2:22">
      <c r="B92" s="106"/>
      <c r="C92" s="106"/>
      <c r="D92" s="21" t="s">
        <v>92</v>
      </c>
      <c r="E92" s="19"/>
      <c r="F92" s="76" t="s">
        <v>92</v>
      </c>
      <c r="G92" s="77"/>
      <c r="H92" s="3"/>
      <c r="I92" s="3"/>
      <c r="J92" s="3"/>
      <c r="K92" s="3">
        <f>IF(E92=0,0,C70+E92+H92+J92)</f>
        <v>0</v>
      </c>
      <c r="L92" s="3"/>
      <c r="N92" s="156"/>
      <c r="O92" s="157"/>
      <c r="P92" s="157"/>
      <c r="Q92" s="157"/>
      <c r="R92" s="157"/>
      <c r="S92" s="157"/>
      <c r="T92" s="157"/>
      <c r="U92" s="157"/>
      <c r="V92" s="158"/>
    </row>
    <row r="93" spans="2:22">
      <c r="B93" s="106"/>
      <c r="C93" s="106"/>
      <c r="D93" s="37" t="s">
        <v>93</v>
      </c>
      <c r="E93" s="37"/>
      <c r="F93" s="90" t="s">
        <v>93</v>
      </c>
      <c r="G93" s="91"/>
      <c r="H93" s="4"/>
      <c r="I93" s="4"/>
      <c r="J93" s="4"/>
      <c r="K93" s="4">
        <f>C70+E93+H93+J93</f>
        <v>0</v>
      </c>
      <c r="L93" s="4"/>
      <c r="N93" s="156"/>
      <c r="O93" s="157"/>
      <c r="P93" s="157"/>
      <c r="Q93" s="157"/>
      <c r="R93" s="157"/>
      <c r="S93" s="157"/>
      <c r="T93" s="157"/>
      <c r="U93" s="157"/>
      <c r="V93" s="158"/>
    </row>
    <row r="94" spans="2:22">
      <c r="B94" s="106"/>
      <c r="C94" s="106"/>
      <c r="D94" s="19" t="s">
        <v>95</v>
      </c>
      <c r="E94" s="19"/>
      <c r="F94" s="76" t="s">
        <v>95</v>
      </c>
      <c r="G94" s="77"/>
      <c r="H94" s="3"/>
      <c r="I94" s="3"/>
      <c r="J94" s="3"/>
      <c r="K94" s="3">
        <f>C70+E94+H94+J94</f>
        <v>0</v>
      </c>
      <c r="L94" s="3"/>
      <c r="N94" s="156"/>
      <c r="O94" s="157"/>
      <c r="P94" s="157"/>
      <c r="Q94" s="157"/>
      <c r="R94" s="157"/>
      <c r="S94" s="157"/>
      <c r="T94" s="157"/>
      <c r="U94" s="157"/>
      <c r="V94" s="158"/>
    </row>
    <row r="95" spans="2:22">
      <c r="B95" s="106"/>
      <c r="C95" s="106"/>
      <c r="D95" s="37" t="s">
        <v>96</v>
      </c>
      <c r="E95" s="37"/>
      <c r="F95" s="90" t="s">
        <v>96</v>
      </c>
      <c r="G95" s="91"/>
      <c r="H95" s="4"/>
      <c r="I95" s="4"/>
      <c r="J95" s="4"/>
      <c r="K95" s="4">
        <f>C70+E95+H95+J95</f>
        <v>0</v>
      </c>
      <c r="L95" s="4"/>
      <c r="N95" s="156"/>
      <c r="O95" s="157"/>
      <c r="P95" s="157"/>
      <c r="Q95" s="157"/>
      <c r="R95" s="157"/>
      <c r="S95" s="157"/>
      <c r="T95" s="157"/>
      <c r="U95" s="157"/>
      <c r="V95" s="158"/>
    </row>
    <row r="96" spans="2:22">
      <c r="B96" s="106"/>
      <c r="C96" s="106"/>
      <c r="D96" s="19" t="s">
        <v>97</v>
      </c>
      <c r="E96" s="19"/>
      <c r="F96" s="76" t="s">
        <v>97</v>
      </c>
      <c r="G96" s="77"/>
      <c r="H96" s="3"/>
      <c r="I96" s="3"/>
      <c r="J96" s="3"/>
      <c r="K96" s="3">
        <f>C70+E96+H96+J96</f>
        <v>0</v>
      </c>
      <c r="L96" s="3"/>
      <c r="N96" s="156"/>
      <c r="O96" s="157"/>
      <c r="P96" s="157"/>
      <c r="Q96" s="157"/>
      <c r="R96" s="157"/>
      <c r="S96" s="157"/>
      <c r="T96" s="157"/>
      <c r="U96" s="157"/>
      <c r="V96" s="158"/>
    </row>
    <row r="97" spans="2:22">
      <c r="B97" s="106"/>
      <c r="C97" s="106"/>
      <c r="D97" s="22" t="s">
        <v>339</v>
      </c>
      <c r="E97" s="22"/>
      <c r="F97" s="29" t="s">
        <v>338</v>
      </c>
      <c r="G97" s="47" t="s">
        <v>340</v>
      </c>
      <c r="H97" s="1"/>
      <c r="I97" s="1"/>
      <c r="J97" s="1"/>
      <c r="K97" s="1">
        <f>C$70+E97+H97+J97</f>
        <v>0</v>
      </c>
      <c r="L97" s="1"/>
      <c r="N97" s="156"/>
      <c r="O97" s="157"/>
      <c r="P97" s="157"/>
      <c r="Q97" s="157"/>
      <c r="R97" s="157"/>
      <c r="S97" s="157"/>
      <c r="T97" s="157"/>
      <c r="U97" s="157"/>
      <c r="V97" s="158"/>
    </row>
    <row r="98" spans="2:22">
      <c r="B98" s="106"/>
      <c r="C98" s="106"/>
      <c r="D98" s="23" t="s">
        <v>122</v>
      </c>
      <c r="E98" s="23"/>
      <c r="F98" s="80" t="s">
        <v>122</v>
      </c>
      <c r="G98" s="81"/>
      <c r="H98" s="33"/>
      <c r="I98" s="33"/>
      <c r="J98" s="33"/>
      <c r="K98" s="33">
        <f>C70+E98+H98+J98</f>
        <v>0</v>
      </c>
      <c r="L98" s="33"/>
      <c r="N98" s="156"/>
      <c r="O98" s="157"/>
      <c r="P98" s="157"/>
      <c r="Q98" s="157"/>
      <c r="R98" s="157"/>
      <c r="S98" s="157"/>
      <c r="T98" s="157"/>
      <c r="U98" s="157"/>
      <c r="V98" s="158"/>
    </row>
    <row r="99" spans="2:22">
      <c r="B99" s="107"/>
      <c r="C99" s="107"/>
      <c r="D99" s="38" t="s">
        <v>98</v>
      </c>
      <c r="E99" s="22"/>
      <c r="F99" s="78" t="s">
        <v>98</v>
      </c>
      <c r="G99" s="79"/>
      <c r="H99" s="1"/>
      <c r="I99" s="1"/>
      <c r="J99" s="1"/>
      <c r="K99" s="1">
        <f>IF(E99=0,0,C70+E99+H99+J99)</f>
        <v>0</v>
      </c>
      <c r="L99" s="1"/>
      <c r="N99" s="156"/>
      <c r="O99" s="157"/>
      <c r="P99" s="157"/>
      <c r="Q99" s="157"/>
      <c r="R99" s="157"/>
      <c r="S99" s="157"/>
      <c r="T99" s="157"/>
      <c r="U99" s="157"/>
      <c r="V99" s="158"/>
    </row>
    <row r="100" spans="2:22">
      <c r="B100" s="98" t="s">
        <v>99</v>
      </c>
      <c r="C100" s="98"/>
      <c r="D100" s="98" t="s">
        <v>100</v>
      </c>
      <c r="E100" s="98"/>
      <c r="F100" s="80" t="s">
        <v>101</v>
      </c>
      <c r="G100" s="81"/>
      <c r="H100" s="33"/>
      <c r="I100" s="33"/>
      <c r="J100" s="33"/>
      <c r="K100" s="33">
        <f>$C$100+$E$100+H100+J100</f>
        <v>0</v>
      </c>
      <c r="L100" s="33"/>
      <c r="N100" s="156"/>
      <c r="O100" s="157"/>
      <c r="P100" s="157"/>
      <c r="Q100" s="157"/>
      <c r="R100" s="157"/>
      <c r="S100" s="157"/>
      <c r="T100" s="157"/>
      <c r="U100" s="157"/>
      <c r="V100" s="158"/>
    </row>
    <row r="101" spans="2:22">
      <c r="B101" s="99"/>
      <c r="C101" s="99"/>
      <c r="D101" s="100"/>
      <c r="E101" s="100"/>
      <c r="F101" s="78" t="s">
        <v>102</v>
      </c>
      <c r="G101" s="79"/>
      <c r="H101" s="1"/>
      <c r="I101" s="1"/>
      <c r="J101" s="1"/>
      <c r="K101" s="1">
        <f>$C$100+$E$100+H101+J101</f>
        <v>0</v>
      </c>
      <c r="L101" s="1"/>
      <c r="N101" s="156"/>
      <c r="O101" s="157"/>
      <c r="P101" s="157"/>
      <c r="Q101" s="157"/>
      <c r="R101" s="157"/>
      <c r="S101" s="157"/>
      <c r="T101" s="157"/>
      <c r="U101" s="157"/>
      <c r="V101" s="158"/>
    </row>
    <row r="102" spans="2:22">
      <c r="B102" s="99"/>
      <c r="C102" s="99"/>
      <c r="D102" s="37" t="s">
        <v>103</v>
      </c>
      <c r="E102" s="37"/>
      <c r="F102" s="80" t="s">
        <v>103</v>
      </c>
      <c r="G102" s="81"/>
      <c r="H102" s="33"/>
      <c r="I102" s="33"/>
      <c r="J102" s="33"/>
      <c r="K102" s="33">
        <f>$C$100+$E$102+H102+J102</f>
        <v>0</v>
      </c>
      <c r="L102" s="33"/>
      <c r="N102" s="156"/>
      <c r="O102" s="157"/>
      <c r="P102" s="157"/>
      <c r="Q102" s="157"/>
      <c r="R102" s="157"/>
      <c r="S102" s="157"/>
      <c r="T102" s="157"/>
      <c r="U102" s="157"/>
      <c r="V102" s="158"/>
    </row>
    <row r="103" spans="2:22">
      <c r="B103" s="99"/>
      <c r="C103" s="99"/>
      <c r="D103" s="113" t="s">
        <v>104</v>
      </c>
      <c r="E103" s="113"/>
      <c r="F103" s="78" t="s">
        <v>105</v>
      </c>
      <c r="G103" s="79"/>
      <c r="H103" s="1"/>
      <c r="I103" s="1"/>
      <c r="J103" s="1"/>
      <c r="K103" s="1">
        <f t="shared" ref="K103:K111" si="6">$C$100+$E$103+H103+J103</f>
        <v>0</v>
      </c>
      <c r="L103" s="1"/>
      <c r="N103" s="156"/>
      <c r="O103" s="157"/>
      <c r="P103" s="157"/>
      <c r="Q103" s="157"/>
      <c r="R103" s="157"/>
      <c r="S103" s="157"/>
      <c r="T103" s="157"/>
      <c r="U103" s="157"/>
      <c r="V103" s="158"/>
    </row>
    <row r="104" spans="2:22">
      <c r="B104" s="99"/>
      <c r="C104" s="99"/>
      <c r="D104" s="114"/>
      <c r="E104" s="114"/>
      <c r="F104" s="80" t="s">
        <v>106</v>
      </c>
      <c r="G104" s="81"/>
      <c r="H104" s="33"/>
      <c r="I104" s="33"/>
      <c r="J104" s="33"/>
      <c r="K104" s="33">
        <f t="shared" si="6"/>
        <v>0</v>
      </c>
      <c r="L104" s="33"/>
      <c r="N104" s="156"/>
      <c r="O104" s="157"/>
      <c r="P104" s="157"/>
      <c r="Q104" s="157"/>
      <c r="R104" s="157"/>
      <c r="S104" s="157"/>
      <c r="T104" s="157"/>
      <c r="U104" s="157"/>
      <c r="V104" s="158"/>
    </row>
    <row r="105" spans="2:22">
      <c r="B105" s="99"/>
      <c r="C105" s="99"/>
      <c r="D105" s="114"/>
      <c r="E105" s="114"/>
      <c r="F105" s="78" t="s">
        <v>107</v>
      </c>
      <c r="G105" s="79"/>
      <c r="H105" s="1"/>
      <c r="I105" s="1"/>
      <c r="J105" s="1"/>
      <c r="K105" s="1">
        <f t="shared" si="6"/>
        <v>0</v>
      </c>
      <c r="L105" s="1"/>
      <c r="N105" s="156"/>
      <c r="O105" s="157"/>
      <c r="P105" s="157"/>
      <c r="Q105" s="157"/>
      <c r="R105" s="157"/>
      <c r="S105" s="157"/>
      <c r="T105" s="157"/>
      <c r="U105" s="157"/>
      <c r="V105" s="158"/>
    </row>
    <row r="106" spans="2:22">
      <c r="B106" s="99"/>
      <c r="C106" s="99"/>
      <c r="D106" s="114"/>
      <c r="E106" s="114"/>
      <c r="F106" s="80" t="s">
        <v>108</v>
      </c>
      <c r="G106" s="81"/>
      <c r="H106" s="33"/>
      <c r="I106" s="33"/>
      <c r="J106" s="33"/>
      <c r="K106" s="33">
        <f t="shared" si="6"/>
        <v>0</v>
      </c>
      <c r="L106" s="33"/>
      <c r="N106" s="156"/>
      <c r="O106" s="157"/>
      <c r="P106" s="157"/>
      <c r="Q106" s="157"/>
      <c r="R106" s="157"/>
      <c r="S106" s="157"/>
      <c r="T106" s="157"/>
      <c r="U106" s="157"/>
      <c r="V106" s="158"/>
    </row>
    <row r="107" spans="2:22">
      <c r="B107" s="99"/>
      <c r="C107" s="99"/>
      <c r="D107" s="114"/>
      <c r="E107" s="114"/>
      <c r="F107" s="78" t="s">
        <v>109</v>
      </c>
      <c r="G107" s="79"/>
      <c r="H107" s="1"/>
      <c r="I107" s="1"/>
      <c r="J107" s="1"/>
      <c r="K107" s="1">
        <f t="shared" si="6"/>
        <v>0</v>
      </c>
      <c r="L107" s="1"/>
      <c r="N107" s="156"/>
      <c r="O107" s="157"/>
      <c r="P107" s="157"/>
      <c r="Q107" s="157"/>
      <c r="R107" s="157"/>
      <c r="S107" s="157"/>
      <c r="T107" s="157"/>
      <c r="U107" s="157"/>
      <c r="V107" s="158"/>
    </row>
    <row r="108" spans="2:22">
      <c r="B108" s="99"/>
      <c r="C108" s="99"/>
      <c r="D108" s="114"/>
      <c r="E108" s="114"/>
      <c r="F108" s="80" t="s">
        <v>110</v>
      </c>
      <c r="G108" s="81"/>
      <c r="H108" s="33"/>
      <c r="I108" s="33"/>
      <c r="J108" s="33"/>
      <c r="K108" s="33">
        <f t="shared" si="6"/>
        <v>0</v>
      </c>
      <c r="L108" s="33"/>
      <c r="N108" s="159"/>
      <c r="O108" s="160"/>
      <c r="P108" s="160"/>
      <c r="Q108" s="160"/>
      <c r="R108" s="160"/>
      <c r="S108" s="160"/>
      <c r="T108" s="160"/>
      <c r="U108" s="160"/>
      <c r="V108" s="161"/>
    </row>
    <row r="109" spans="2:22">
      <c r="B109" s="99"/>
      <c r="C109" s="99"/>
      <c r="D109" s="114"/>
      <c r="E109" s="114"/>
      <c r="F109" s="78" t="s">
        <v>111</v>
      </c>
      <c r="G109" s="79"/>
      <c r="H109" s="1"/>
      <c r="I109" s="1"/>
      <c r="J109" s="1"/>
      <c r="K109" s="1">
        <f t="shared" si="6"/>
        <v>0</v>
      </c>
      <c r="L109" s="1"/>
    </row>
    <row r="110" spans="2:22">
      <c r="B110" s="99"/>
      <c r="C110" s="99"/>
      <c r="D110" s="114"/>
      <c r="E110" s="114"/>
      <c r="F110" s="80" t="s">
        <v>112</v>
      </c>
      <c r="G110" s="81"/>
      <c r="H110" s="33"/>
      <c r="I110" s="33"/>
      <c r="J110" s="33"/>
      <c r="K110" s="33">
        <f t="shared" si="6"/>
        <v>0</v>
      </c>
      <c r="L110" s="33"/>
      <c r="N110" s="139" t="s">
        <v>195</v>
      </c>
      <c r="O110" s="140"/>
      <c r="P110" s="140"/>
      <c r="Q110" s="140"/>
      <c r="R110" s="140"/>
      <c r="S110" s="140"/>
      <c r="T110" s="140"/>
      <c r="U110" s="140"/>
      <c r="V110" s="141"/>
    </row>
    <row r="111" spans="2:22">
      <c r="B111" s="99"/>
      <c r="C111" s="99"/>
      <c r="D111" s="114"/>
      <c r="E111" s="114"/>
      <c r="F111" s="78" t="s">
        <v>113</v>
      </c>
      <c r="G111" s="79"/>
      <c r="H111" s="1"/>
      <c r="I111" s="1"/>
      <c r="J111" s="1"/>
      <c r="K111" s="1">
        <f t="shared" si="6"/>
        <v>0</v>
      </c>
      <c r="L111" s="1"/>
      <c r="N111" s="5" t="s">
        <v>166</v>
      </c>
      <c r="O111" s="5" t="s">
        <v>356</v>
      </c>
      <c r="P111" s="5" t="s">
        <v>357</v>
      </c>
      <c r="Q111" s="104" t="s">
        <v>185</v>
      </c>
      <c r="R111" s="104"/>
      <c r="S111" s="104"/>
      <c r="T111" s="104"/>
      <c r="U111" s="104"/>
      <c r="V111" s="104"/>
    </row>
    <row r="112" spans="2:22">
      <c r="B112" s="99"/>
      <c r="C112" s="99"/>
      <c r="D112" s="114"/>
      <c r="E112" s="114"/>
      <c r="F112" s="92" t="s">
        <v>114</v>
      </c>
      <c r="G112" s="93"/>
      <c r="H112" s="33"/>
      <c r="I112" s="33"/>
      <c r="J112" s="33"/>
      <c r="K112" s="33">
        <f t="shared" ref="K112:K128" si="7">IF(H112=0,0,$C$100+$E$103+H112+J112)</f>
        <v>0</v>
      </c>
      <c r="L112" s="33"/>
      <c r="N112" s="6"/>
      <c r="O112" s="46"/>
      <c r="P112" s="46"/>
      <c r="Q112" s="133"/>
      <c r="R112" s="134"/>
      <c r="S112" s="134"/>
      <c r="T112" s="134"/>
      <c r="U112" s="134"/>
      <c r="V112" s="135"/>
    </row>
    <row r="113" spans="2:22">
      <c r="B113" s="99"/>
      <c r="C113" s="99"/>
      <c r="D113" s="114"/>
      <c r="E113" s="114"/>
      <c r="F113" s="119" t="s">
        <v>115</v>
      </c>
      <c r="G113" s="120"/>
      <c r="H113" s="1"/>
      <c r="I113" s="1"/>
      <c r="J113" s="1"/>
      <c r="K113" s="1">
        <f t="shared" si="7"/>
        <v>0</v>
      </c>
      <c r="L113" s="1"/>
      <c r="N113" s="5"/>
      <c r="O113" s="45"/>
      <c r="P113" s="45"/>
      <c r="Q113" s="136"/>
      <c r="R113" s="137"/>
      <c r="S113" s="137"/>
      <c r="T113" s="137"/>
      <c r="U113" s="137"/>
      <c r="V113" s="138"/>
    </row>
    <row r="114" spans="2:22">
      <c r="B114" s="99"/>
      <c r="C114" s="99"/>
      <c r="D114" s="114"/>
      <c r="E114" s="114"/>
      <c r="F114" s="92" t="s">
        <v>116</v>
      </c>
      <c r="G114" s="93"/>
      <c r="H114" s="33"/>
      <c r="I114" s="33"/>
      <c r="J114" s="33"/>
      <c r="K114" s="33">
        <f t="shared" si="7"/>
        <v>0</v>
      </c>
      <c r="L114" s="33"/>
      <c r="N114" s="6"/>
      <c r="O114" s="46"/>
      <c r="P114" s="46"/>
      <c r="Q114" s="133"/>
      <c r="R114" s="134"/>
      <c r="S114" s="134"/>
      <c r="T114" s="134"/>
      <c r="U114" s="134"/>
      <c r="V114" s="135"/>
    </row>
    <row r="115" spans="2:22">
      <c r="B115" s="99"/>
      <c r="C115" s="99"/>
      <c r="D115" s="114"/>
      <c r="E115" s="114"/>
      <c r="F115" s="119" t="s">
        <v>117</v>
      </c>
      <c r="G115" s="120"/>
      <c r="H115" s="1"/>
      <c r="I115" s="1"/>
      <c r="J115" s="1"/>
      <c r="K115" s="1">
        <f t="shared" si="7"/>
        <v>0</v>
      </c>
      <c r="L115" s="1"/>
      <c r="N115" s="5"/>
      <c r="O115" s="45"/>
      <c r="P115" s="45"/>
      <c r="Q115" s="136"/>
      <c r="R115" s="137"/>
      <c r="S115" s="137"/>
      <c r="T115" s="137"/>
      <c r="U115" s="137"/>
      <c r="V115" s="138"/>
    </row>
    <row r="116" spans="2:22">
      <c r="B116" s="99"/>
      <c r="C116" s="99"/>
      <c r="D116" s="114"/>
      <c r="E116" s="114"/>
      <c r="F116" s="92" t="s">
        <v>118</v>
      </c>
      <c r="G116" s="93"/>
      <c r="H116" s="33"/>
      <c r="I116" s="33"/>
      <c r="J116" s="33"/>
      <c r="K116" s="33">
        <f t="shared" si="7"/>
        <v>0</v>
      </c>
      <c r="L116" s="33"/>
      <c r="N116" s="6"/>
      <c r="O116" s="46"/>
      <c r="P116" s="46"/>
      <c r="Q116" s="133"/>
      <c r="R116" s="134"/>
      <c r="S116" s="134"/>
      <c r="T116" s="134"/>
      <c r="U116" s="134"/>
      <c r="V116" s="135"/>
    </row>
    <row r="117" spans="2:22">
      <c r="B117" s="99"/>
      <c r="C117" s="99"/>
      <c r="D117" s="114"/>
      <c r="E117" s="114"/>
      <c r="F117" s="119" t="s">
        <v>119</v>
      </c>
      <c r="G117" s="120"/>
      <c r="H117" s="1"/>
      <c r="I117" s="1"/>
      <c r="J117" s="1"/>
      <c r="K117" s="1">
        <f t="shared" si="7"/>
        <v>0</v>
      </c>
      <c r="L117" s="1"/>
      <c r="N117" s="5"/>
      <c r="O117" s="45"/>
      <c r="P117" s="45"/>
      <c r="Q117" s="136"/>
      <c r="R117" s="137"/>
      <c r="S117" s="137"/>
      <c r="T117" s="137"/>
      <c r="U117" s="137"/>
      <c r="V117" s="138"/>
    </row>
    <row r="118" spans="2:22">
      <c r="B118" s="99"/>
      <c r="C118" s="99"/>
      <c r="D118" s="114"/>
      <c r="E118" s="114"/>
      <c r="F118" s="92" t="s">
        <v>120</v>
      </c>
      <c r="G118" s="93"/>
      <c r="H118" s="33"/>
      <c r="I118" s="33"/>
      <c r="J118" s="33"/>
      <c r="K118" s="33">
        <f t="shared" si="7"/>
        <v>0</v>
      </c>
      <c r="L118" s="33"/>
      <c r="N118" s="6"/>
      <c r="O118" s="46"/>
      <c r="P118" s="46"/>
      <c r="Q118" s="133"/>
      <c r="R118" s="134"/>
      <c r="S118" s="134"/>
      <c r="T118" s="134"/>
      <c r="U118" s="134"/>
      <c r="V118" s="135"/>
    </row>
    <row r="119" spans="2:22">
      <c r="B119" s="99"/>
      <c r="C119" s="99"/>
      <c r="D119" s="114"/>
      <c r="E119" s="114"/>
      <c r="F119" s="119" t="s">
        <v>121</v>
      </c>
      <c r="G119" s="120"/>
      <c r="H119" s="1"/>
      <c r="I119" s="1"/>
      <c r="J119" s="1"/>
      <c r="K119" s="1">
        <f t="shared" si="7"/>
        <v>0</v>
      </c>
      <c r="L119" s="1"/>
      <c r="N119" s="5"/>
      <c r="O119" s="45"/>
      <c r="P119" s="45"/>
      <c r="Q119" s="136"/>
      <c r="R119" s="137"/>
      <c r="S119" s="137"/>
      <c r="T119" s="137"/>
      <c r="U119" s="137"/>
      <c r="V119" s="138"/>
    </row>
    <row r="120" spans="2:22">
      <c r="B120" s="99"/>
      <c r="C120" s="99"/>
      <c r="D120" s="114"/>
      <c r="E120" s="114"/>
      <c r="F120" s="92" t="s">
        <v>123</v>
      </c>
      <c r="G120" s="93"/>
      <c r="H120" s="33"/>
      <c r="I120" s="33"/>
      <c r="J120" s="33"/>
      <c r="K120" s="33">
        <f t="shared" si="7"/>
        <v>0</v>
      </c>
      <c r="L120" s="33"/>
      <c r="N120" s="6"/>
      <c r="O120" s="46"/>
      <c r="P120" s="46"/>
      <c r="Q120" s="133"/>
      <c r="R120" s="134"/>
      <c r="S120" s="134"/>
      <c r="T120" s="134"/>
      <c r="U120" s="134"/>
      <c r="V120" s="135"/>
    </row>
    <row r="121" spans="2:22">
      <c r="B121" s="99"/>
      <c r="C121" s="99"/>
      <c r="D121" s="114"/>
      <c r="E121" s="114"/>
      <c r="F121" s="119" t="s">
        <v>124</v>
      </c>
      <c r="G121" s="120"/>
      <c r="H121" s="1"/>
      <c r="I121" s="1"/>
      <c r="J121" s="1"/>
      <c r="K121" s="1">
        <f t="shared" si="7"/>
        <v>0</v>
      </c>
      <c r="L121" s="1"/>
      <c r="N121" s="5"/>
      <c r="O121" s="45"/>
      <c r="P121" s="45"/>
      <c r="Q121" s="136"/>
      <c r="R121" s="137"/>
      <c r="S121" s="137"/>
      <c r="T121" s="137"/>
      <c r="U121" s="137"/>
      <c r="V121" s="138"/>
    </row>
    <row r="122" spans="2:22">
      <c r="B122" s="99"/>
      <c r="C122" s="99"/>
      <c r="D122" s="114"/>
      <c r="E122" s="114"/>
      <c r="F122" s="92" t="s">
        <v>144</v>
      </c>
      <c r="G122" s="93"/>
      <c r="H122" s="33"/>
      <c r="I122" s="33"/>
      <c r="J122" s="33"/>
      <c r="K122" s="33">
        <f t="shared" si="7"/>
        <v>0</v>
      </c>
      <c r="L122" s="33"/>
      <c r="N122" s="6"/>
      <c r="O122" s="46"/>
      <c r="P122" s="46"/>
      <c r="Q122" s="133"/>
      <c r="R122" s="134"/>
      <c r="S122" s="134"/>
      <c r="T122" s="134"/>
      <c r="U122" s="134"/>
      <c r="V122" s="135"/>
    </row>
    <row r="123" spans="2:22">
      <c r="B123" s="99"/>
      <c r="C123" s="99"/>
      <c r="D123" s="114"/>
      <c r="E123" s="114"/>
      <c r="F123" s="119" t="s">
        <v>125</v>
      </c>
      <c r="G123" s="120"/>
      <c r="H123" s="1"/>
      <c r="I123" s="1"/>
      <c r="J123" s="1"/>
      <c r="K123" s="1">
        <f t="shared" si="7"/>
        <v>0</v>
      </c>
      <c r="L123" s="1"/>
      <c r="N123" s="5"/>
      <c r="O123" s="45"/>
      <c r="P123" s="45"/>
      <c r="Q123" s="136"/>
      <c r="R123" s="137"/>
      <c r="S123" s="137"/>
      <c r="T123" s="137"/>
      <c r="U123" s="137"/>
      <c r="V123" s="138"/>
    </row>
    <row r="124" spans="2:22">
      <c r="B124" s="99"/>
      <c r="C124" s="99"/>
      <c r="D124" s="114"/>
      <c r="E124" s="114"/>
      <c r="F124" s="92" t="s">
        <v>126</v>
      </c>
      <c r="G124" s="93"/>
      <c r="H124" s="33"/>
      <c r="I124" s="33"/>
      <c r="J124" s="33"/>
      <c r="K124" s="33">
        <f t="shared" si="7"/>
        <v>0</v>
      </c>
      <c r="L124" s="33"/>
      <c r="N124" s="6"/>
      <c r="O124" s="46"/>
      <c r="P124" s="46"/>
      <c r="Q124" s="133"/>
      <c r="R124" s="134"/>
      <c r="S124" s="134"/>
      <c r="T124" s="134"/>
      <c r="U124" s="134"/>
      <c r="V124" s="135"/>
    </row>
    <row r="125" spans="2:22">
      <c r="B125" s="99"/>
      <c r="C125" s="99"/>
      <c r="D125" s="114"/>
      <c r="E125" s="114"/>
      <c r="F125" s="86" t="s">
        <v>347</v>
      </c>
      <c r="G125" s="87"/>
      <c r="H125" s="4"/>
      <c r="I125" s="4"/>
      <c r="J125" s="4"/>
      <c r="K125" s="4">
        <f t="shared" si="7"/>
        <v>0</v>
      </c>
      <c r="L125" s="4"/>
      <c r="N125" s="5"/>
      <c r="O125" s="45"/>
      <c r="P125" s="45"/>
      <c r="Q125" s="136"/>
      <c r="R125" s="137"/>
      <c r="S125" s="137"/>
      <c r="T125" s="137"/>
      <c r="U125" s="137"/>
      <c r="V125" s="138"/>
    </row>
    <row r="126" spans="2:22">
      <c r="B126" s="99"/>
      <c r="C126" s="99"/>
      <c r="D126" s="114"/>
      <c r="E126" s="114"/>
      <c r="F126" s="176" t="s">
        <v>348</v>
      </c>
      <c r="G126" s="177"/>
      <c r="H126" s="33"/>
      <c r="I126" s="33"/>
      <c r="J126" s="33"/>
      <c r="K126" s="33">
        <f t="shared" si="7"/>
        <v>0</v>
      </c>
      <c r="L126" s="33"/>
      <c r="N126" s="6"/>
      <c r="O126" s="46"/>
      <c r="P126" s="46"/>
      <c r="Q126" s="133"/>
      <c r="R126" s="134"/>
      <c r="S126" s="134"/>
      <c r="T126" s="134"/>
      <c r="U126" s="134"/>
      <c r="V126" s="135"/>
    </row>
    <row r="127" spans="2:22">
      <c r="B127" s="99"/>
      <c r="C127" s="99"/>
      <c r="D127" s="114"/>
      <c r="E127" s="114"/>
      <c r="F127" s="86" t="s">
        <v>349</v>
      </c>
      <c r="G127" s="87"/>
      <c r="H127" s="4"/>
      <c r="I127" s="4"/>
      <c r="J127" s="4"/>
      <c r="K127" s="4">
        <f t="shared" si="7"/>
        <v>0</v>
      </c>
      <c r="L127" s="4"/>
      <c r="N127" s="5"/>
      <c r="O127" s="45"/>
      <c r="P127" s="45"/>
      <c r="Q127" s="136"/>
      <c r="R127" s="137"/>
      <c r="S127" s="137"/>
      <c r="T127" s="137"/>
      <c r="U127" s="137"/>
      <c r="V127" s="138"/>
    </row>
    <row r="128" spans="2:22">
      <c r="B128" s="100"/>
      <c r="C128" s="100"/>
      <c r="D128" s="115"/>
      <c r="E128" s="115"/>
      <c r="F128" s="84" t="s">
        <v>346</v>
      </c>
      <c r="G128" s="85"/>
      <c r="H128" s="3"/>
      <c r="I128" s="3"/>
      <c r="J128" s="3"/>
      <c r="K128" s="3">
        <f t="shared" si="7"/>
        <v>0</v>
      </c>
      <c r="L128" s="3"/>
      <c r="N128" s="6"/>
      <c r="O128" s="46"/>
      <c r="P128" s="46"/>
      <c r="Q128" s="133"/>
      <c r="R128" s="134"/>
      <c r="S128" s="134"/>
      <c r="T128" s="134"/>
      <c r="U128" s="134"/>
      <c r="V128" s="135"/>
    </row>
    <row r="129" spans="2:22">
      <c r="B129" s="108" t="s">
        <v>127</v>
      </c>
      <c r="C129" s="108"/>
      <c r="D129" s="37" t="s">
        <v>128</v>
      </c>
      <c r="E129" s="37"/>
      <c r="F129" s="90" t="s">
        <v>128</v>
      </c>
      <c r="G129" s="91"/>
      <c r="H129" s="4"/>
      <c r="I129" s="4"/>
      <c r="J129" s="4"/>
      <c r="K129" s="4">
        <f>$C$129+$E$129+H129+J129</f>
        <v>0</v>
      </c>
      <c r="L129" s="4"/>
      <c r="N129" s="5"/>
      <c r="O129" s="45"/>
      <c r="P129" s="45"/>
      <c r="Q129" s="136"/>
      <c r="R129" s="137"/>
      <c r="S129" s="137"/>
      <c r="T129" s="137"/>
      <c r="U129" s="137"/>
      <c r="V129" s="138"/>
    </row>
    <row r="130" spans="2:22">
      <c r="B130" s="109"/>
      <c r="C130" s="109"/>
      <c r="D130" s="113" t="s">
        <v>129</v>
      </c>
      <c r="E130" s="113"/>
      <c r="F130" s="84" t="s">
        <v>130</v>
      </c>
      <c r="G130" s="85"/>
      <c r="H130" s="3"/>
      <c r="I130" s="3"/>
      <c r="J130" s="3"/>
      <c r="K130" s="3">
        <f>IF(H130=0,0,$C$129+$E$130+H130+J130)</f>
        <v>0</v>
      </c>
      <c r="L130" s="3"/>
      <c r="N130" s="6"/>
      <c r="O130" s="46"/>
      <c r="P130" s="46"/>
      <c r="Q130" s="133"/>
      <c r="R130" s="134"/>
      <c r="S130" s="134"/>
      <c r="T130" s="134"/>
      <c r="U130" s="134"/>
      <c r="V130" s="135"/>
    </row>
    <row r="131" spans="2:22">
      <c r="B131" s="109"/>
      <c r="C131" s="109"/>
      <c r="D131" s="114"/>
      <c r="E131" s="114"/>
      <c r="F131" s="82" t="s">
        <v>131</v>
      </c>
      <c r="G131" s="83"/>
      <c r="H131" s="4"/>
      <c r="I131" s="4"/>
      <c r="J131" s="4"/>
      <c r="K131" s="4">
        <f>IF(H131=0,0,$C$129+$E$130+H131+J131)</f>
        <v>0</v>
      </c>
      <c r="L131" s="4"/>
      <c r="N131" s="5"/>
      <c r="O131" s="45"/>
      <c r="P131" s="45"/>
      <c r="Q131" s="136"/>
      <c r="R131" s="137"/>
      <c r="S131" s="137"/>
      <c r="T131" s="137"/>
      <c r="U131" s="137"/>
      <c r="V131" s="138"/>
    </row>
    <row r="132" spans="2:22">
      <c r="B132" s="109"/>
      <c r="C132" s="109"/>
      <c r="D132" s="114"/>
      <c r="E132" s="114"/>
      <c r="F132" s="84" t="s">
        <v>132</v>
      </c>
      <c r="G132" s="85"/>
      <c r="H132" s="3"/>
      <c r="I132" s="3"/>
      <c r="J132" s="3"/>
      <c r="K132" s="3">
        <f>IF(H132=0,0,$C$129+$E$130+H132+J132)</f>
        <v>0</v>
      </c>
      <c r="L132" s="3"/>
      <c r="N132" s="6"/>
      <c r="O132" s="46"/>
      <c r="P132" s="46"/>
      <c r="Q132" s="133"/>
      <c r="R132" s="134"/>
      <c r="S132" s="134"/>
      <c r="T132" s="134"/>
      <c r="U132" s="134"/>
      <c r="V132" s="135"/>
    </row>
    <row r="133" spans="2:22">
      <c r="B133" s="109"/>
      <c r="C133" s="109"/>
      <c r="D133" s="114"/>
      <c r="E133" s="114"/>
      <c r="F133" s="82" t="s">
        <v>133</v>
      </c>
      <c r="G133" s="83"/>
      <c r="H133" s="4"/>
      <c r="I133" s="4"/>
      <c r="J133" s="4"/>
      <c r="K133" s="4">
        <f>IF(H133=0,0,$C$129+$E$130+H133+J133)</f>
        <v>0</v>
      </c>
      <c r="L133" s="4"/>
      <c r="N133" s="5"/>
      <c r="O133" s="45"/>
      <c r="P133" s="45"/>
      <c r="Q133" s="136"/>
      <c r="R133" s="137"/>
      <c r="S133" s="137"/>
      <c r="T133" s="137"/>
      <c r="U133" s="137"/>
      <c r="V133" s="138"/>
    </row>
    <row r="134" spans="2:22">
      <c r="B134" s="109"/>
      <c r="C134" s="109"/>
      <c r="D134" s="114"/>
      <c r="E134" s="114"/>
      <c r="F134" s="84" t="s">
        <v>134</v>
      </c>
      <c r="G134" s="85"/>
      <c r="H134" s="3"/>
      <c r="I134" s="3"/>
      <c r="J134" s="3"/>
      <c r="K134" s="3">
        <f>IF(H134=0,0,$C$129+$E$130+H134+J134)</f>
        <v>0</v>
      </c>
      <c r="L134" s="3"/>
      <c r="N134" s="6"/>
      <c r="O134" s="46"/>
      <c r="P134" s="46"/>
      <c r="Q134" s="133"/>
      <c r="R134" s="134"/>
      <c r="S134" s="134"/>
      <c r="T134" s="134"/>
      <c r="U134" s="134"/>
      <c r="V134" s="135"/>
    </row>
    <row r="135" spans="2:22">
      <c r="B135" s="109"/>
      <c r="C135" s="109"/>
      <c r="D135" s="114"/>
      <c r="E135" s="114"/>
      <c r="F135" s="192" t="s">
        <v>363</v>
      </c>
      <c r="G135" s="193"/>
      <c r="H135" s="1"/>
      <c r="I135" s="1"/>
      <c r="J135" s="1"/>
      <c r="K135" s="4">
        <f>$C$129+$E$130+H135+J135</f>
        <v>0</v>
      </c>
      <c r="L135" s="1"/>
      <c r="N135" s="5"/>
      <c r="O135" s="45"/>
      <c r="P135" s="45"/>
      <c r="Q135" s="136"/>
      <c r="R135" s="137"/>
      <c r="S135" s="137"/>
      <c r="T135" s="137"/>
      <c r="U135" s="137"/>
      <c r="V135" s="138"/>
    </row>
    <row r="136" spans="2:22">
      <c r="B136" s="109"/>
      <c r="C136" s="109"/>
      <c r="D136" s="115"/>
      <c r="E136" s="115"/>
      <c r="F136" s="80" t="s">
        <v>138</v>
      </c>
      <c r="G136" s="81"/>
      <c r="H136" s="33"/>
      <c r="I136" s="33"/>
      <c r="J136" s="33"/>
      <c r="K136" s="33">
        <f>$C$129+$E$130+H136+J136</f>
        <v>0</v>
      </c>
      <c r="L136" s="33"/>
      <c r="N136" s="6"/>
      <c r="O136" s="46"/>
      <c r="P136" s="46"/>
      <c r="Q136" s="133"/>
      <c r="R136" s="134"/>
      <c r="S136" s="134"/>
      <c r="T136" s="134"/>
      <c r="U136" s="134"/>
      <c r="V136" s="135"/>
    </row>
    <row r="137" spans="2:22">
      <c r="B137" s="109"/>
      <c r="C137" s="109"/>
      <c r="D137" s="22" t="s">
        <v>135</v>
      </c>
      <c r="E137" s="22"/>
      <c r="F137" s="78" t="s">
        <v>135</v>
      </c>
      <c r="G137" s="79"/>
      <c r="H137" s="1"/>
      <c r="I137" s="1"/>
      <c r="J137" s="1"/>
      <c r="K137" s="1">
        <f>C129+E137+H137+J137</f>
        <v>0</v>
      </c>
      <c r="L137" s="1"/>
      <c r="N137" s="5"/>
      <c r="O137" s="45"/>
      <c r="P137" s="45"/>
      <c r="Q137" s="136"/>
      <c r="R137" s="137"/>
      <c r="S137" s="137"/>
      <c r="T137" s="137"/>
      <c r="U137" s="137"/>
      <c r="V137" s="138"/>
    </row>
    <row r="138" spans="2:22">
      <c r="B138" s="109"/>
      <c r="C138" s="109"/>
      <c r="D138" s="31" t="s">
        <v>136</v>
      </c>
      <c r="E138" s="23"/>
      <c r="F138" s="80" t="s">
        <v>136</v>
      </c>
      <c r="G138" s="81"/>
      <c r="H138" s="33"/>
      <c r="I138" s="33"/>
      <c r="J138" s="33"/>
      <c r="K138" s="33">
        <f>IF(E138=0,0,C129+E138+H138+J138)</f>
        <v>0</v>
      </c>
      <c r="L138" s="33"/>
      <c r="N138" s="6"/>
      <c r="O138" s="46"/>
      <c r="P138" s="46"/>
      <c r="Q138" s="133"/>
      <c r="R138" s="134"/>
      <c r="S138" s="134"/>
      <c r="T138" s="134"/>
      <c r="U138" s="134"/>
      <c r="V138" s="135"/>
    </row>
    <row r="139" spans="2:22">
      <c r="B139" s="109"/>
      <c r="C139" s="109"/>
      <c r="D139" s="162" t="s">
        <v>137</v>
      </c>
      <c r="E139" s="105"/>
      <c r="F139" s="78" t="s">
        <v>139</v>
      </c>
      <c r="G139" s="79"/>
      <c r="H139" s="1"/>
      <c r="I139" s="1"/>
      <c r="J139" s="1"/>
      <c r="K139" s="1">
        <f>IF(E139=0,0,C129+E139+H139+J139)</f>
        <v>0</v>
      </c>
      <c r="L139" s="1"/>
      <c r="N139" s="5"/>
      <c r="O139" s="45"/>
      <c r="P139" s="45"/>
      <c r="Q139" s="136"/>
      <c r="R139" s="137"/>
      <c r="S139" s="137"/>
      <c r="T139" s="137"/>
      <c r="U139" s="137"/>
      <c r="V139" s="138"/>
    </row>
    <row r="140" spans="2:22">
      <c r="B140" s="109"/>
      <c r="C140" s="109"/>
      <c r="D140" s="163"/>
      <c r="E140" s="107"/>
      <c r="F140" s="80" t="s">
        <v>140</v>
      </c>
      <c r="G140" s="81"/>
      <c r="H140" s="33"/>
      <c r="I140" s="33"/>
      <c r="J140" s="33"/>
      <c r="K140" s="33">
        <f>IF(E139=0,0,C129+E139+H140+J140)</f>
        <v>0</v>
      </c>
      <c r="L140" s="33"/>
      <c r="N140" s="6"/>
      <c r="O140" s="46"/>
      <c r="P140" s="46"/>
      <c r="Q140" s="133"/>
      <c r="R140" s="134"/>
      <c r="S140" s="134"/>
      <c r="T140" s="134"/>
      <c r="U140" s="134"/>
      <c r="V140" s="135"/>
    </row>
    <row r="141" spans="2:22">
      <c r="B141" s="109"/>
      <c r="C141" s="109"/>
      <c r="D141" s="19" t="s">
        <v>143</v>
      </c>
      <c r="E141" s="19"/>
      <c r="F141" s="78" t="s">
        <v>143</v>
      </c>
      <c r="G141" s="79"/>
      <c r="H141" s="1"/>
      <c r="I141" s="1"/>
      <c r="J141" s="1"/>
      <c r="K141" s="1">
        <f>$C129+$E141+H141+J141</f>
        <v>0</v>
      </c>
      <c r="L141" s="1"/>
      <c r="N141" s="5"/>
      <c r="O141" s="45"/>
      <c r="P141" s="45"/>
      <c r="Q141" s="136"/>
      <c r="R141" s="137"/>
      <c r="S141" s="137"/>
      <c r="T141" s="137"/>
      <c r="U141" s="137"/>
      <c r="V141" s="138"/>
    </row>
    <row r="142" spans="2:22" ht="14.25" customHeight="1">
      <c r="B142" s="109"/>
      <c r="C142" s="109"/>
      <c r="D142" s="164" t="s">
        <v>141</v>
      </c>
      <c r="E142" s="167"/>
      <c r="F142" s="148" t="s">
        <v>142</v>
      </c>
      <c r="G142" s="149"/>
      <c r="H142" s="33"/>
      <c r="I142" s="33"/>
      <c r="J142" s="33"/>
      <c r="K142" s="33">
        <f>$C$129+$E$142+H142+J142</f>
        <v>0</v>
      </c>
      <c r="L142" s="33"/>
      <c r="N142" s="6"/>
      <c r="O142" s="46"/>
      <c r="P142" s="46"/>
      <c r="Q142" s="133"/>
      <c r="R142" s="134"/>
      <c r="S142" s="134"/>
      <c r="T142" s="134"/>
      <c r="U142" s="134"/>
      <c r="V142" s="135"/>
    </row>
    <row r="143" spans="2:22" ht="14.25" customHeight="1">
      <c r="B143" s="109"/>
      <c r="C143" s="109"/>
      <c r="D143" s="165"/>
      <c r="E143" s="168"/>
      <c r="F143" s="32" t="s">
        <v>345</v>
      </c>
      <c r="G143" s="30" t="s">
        <v>341</v>
      </c>
      <c r="H143" s="1"/>
      <c r="I143" s="1"/>
      <c r="J143" s="1"/>
      <c r="K143" s="1">
        <f>IF(H143=0,0,$C$129+$E$142+H143+J143)</f>
        <v>0</v>
      </c>
      <c r="L143" s="1"/>
      <c r="N143" s="5"/>
      <c r="O143" s="45"/>
      <c r="P143" s="45"/>
      <c r="Q143" s="136"/>
      <c r="R143" s="137"/>
      <c r="S143" s="137"/>
      <c r="T143" s="137"/>
      <c r="U143" s="137"/>
      <c r="V143" s="138"/>
    </row>
    <row r="144" spans="2:22">
      <c r="B144" s="109"/>
      <c r="C144" s="109"/>
      <c r="D144" s="165"/>
      <c r="E144" s="168"/>
      <c r="F144" s="34" t="s">
        <v>345</v>
      </c>
      <c r="G144" s="35" t="s">
        <v>342</v>
      </c>
      <c r="H144" s="33"/>
      <c r="I144" s="33"/>
      <c r="J144" s="33"/>
      <c r="K144" s="33">
        <f>IF(H144=0,0,$C$129+$E$142+H144+J144)</f>
        <v>0</v>
      </c>
      <c r="L144" s="33"/>
      <c r="N144" s="6"/>
      <c r="O144" s="46"/>
      <c r="P144" s="46"/>
      <c r="Q144" s="133"/>
      <c r="R144" s="134"/>
      <c r="S144" s="134"/>
      <c r="T144" s="134"/>
      <c r="U144" s="134"/>
      <c r="V144" s="135"/>
    </row>
    <row r="145" spans="2:22">
      <c r="B145" s="109"/>
      <c r="C145" s="109"/>
      <c r="D145" s="165"/>
      <c r="E145" s="168"/>
      <c r="F145" s="32" t="s">
        <v>345</v>
      </c>
      <c r="G145" s="30" t="s">
        <v>343</v>
      </c>
      <c r="H145" s="1"/>
      <c r="I145" s="1"/>
      <c r="J145" s="1"/>
      <c r="K145" s="1">
        <f>IF(H145=0,0,$C$129+$E$142+H145+J145)</f>
        <v>0</v>
      </c>
      <c r="L145" s="1"/>
      <c r="N145" s="5"/>
      <c r="O145" s="45"/>
      <c r="P145" s="45"/>
      <c r="Q145" s="136"/>
      <c r="R145" s="137"/>
      <c r="S145" s="137"/>
      <c r="T145" s="137"/>
      <c r="U145" s="137"/>
      <c r="V145" s="138"/>
    </row>
    <row r="146" spans="2:22">
      <c r="B146" s="109"/>
      <c r="C146" s="109"/>
      <c r="D146" s="165"/>
      <c r="E146" s="168"/>
      <c r="F146" s="34" t="s">
        <v>345</v>
      </c>
      <c r="G146" s="35" t="s">
        <v>344</v>
      </c>
      <c r="H146" s="33"/>
      <c r="I146" s="33"/>
      <c r="J146" s="33"/>
      <c r="K146" s="33">
        <f>IF(H146=0,0,$C$129+$E$142+H146+J146)</f>
        <v>0</v>
      </c>
      <c r="L146" s="33"/>
      <c r="N146" s="6"/>
      <c r="O146" s="46"/>
      <c r="P146" s="46"/>
      <c r="Q146" s="133"/>
      <c r="R146" s="134"/>
      <c r="S146" s="134"/>
      <c r="T146" s="134"/>
      <c r="U146" s="134"/>
      <c r="V146" s="135"/>
    </row>
    <row r="147" spans="2:22" ht="14.5" thickBot="1">
      <c r="B147" s="110"/>
      <c r="C147" s="110"/>
      <c r="D147" s="166"/>
      <c r="E147" s="169"/>
      <c r="F147" s="150" t="s">
        <v>145</v>
      </c>
      <c r="G147" s="151"/>
      <c r="H147" s="56"/>
      <c r="I147" s="56"/>
      <c r="J147" s="56"/>
      <c r="K147" s="56">
        <f>IF(H147=0,0,$C$129+$E$142+H147+J147)</f>
        <v>0</v>
      </c>
      <c r="L147" s="56"/>
    </row>
    <row r="150" spans="2:22" ht="14.5" thickBot="1"/>
    <row r="151" spans="2:22" ht="14.25" customHeight="1">
      <c r="B151" s="129" t="s">
        <v>327</v>
      </c>
      <c r="C151" s="130"/>
      <c r="D151" s="130"/>
      <c r="E151" s="130"/>
      <c r="F151" s="130"/>
      <c r="G151" s="130"/>
      <c r="H151" s="130"/>
      <c r="I151" s="130"/>
      <c r="J151" s="130"/>
      <c r="K151" s="130"/>
      <c r="L151" s="130"/>
      <c r="M151" s="130"/>
      <c r="N151" s="131"/>
      <c r="O151" s="131"/>
      <c r="P151" s="131"/>
      <c r="Q151" s="131"/>
      <c r="R151" s="131"/>
      <c r="S151" s="131"/>
      <c r="T151" s="131"/>
      <c r="U151" s="131"/>
      <c r="V151" s="132"/>
    </row>
    <row r="152" spans="2:22" ht="14.25" customHeight="1">
      <c r="B152" s="170" t="str">
        <f>附表!B12</f>
        <v/>
      </c>
      <c r="C152" s="171"/>
      <c r="D152" s="171"/>
      <c r="E152" s="171"/>
      <c r="F152" s="171"/>
      <c r="G152" s="171"/>
      <c r="H152" s="171"/>
      <c r="I152" s="171"/>
      <c r="J152" s="171"/>
      <c r="K152" s="171"/>
      <c r="L152" s="171"/>
      <c r="M152" s="171"/>
      <c r="N152" s="171"/>
      <c r="O152" s="171"/>
      <c r="P152" s="171"/>
      <c r="Q152" s="171"/>
      <c r="R152" s="171"/>
      <c r="S152" s="171"/>
      <c r="T152" s="171"/>
      <c r="U152" s="171"/>
      <c r="V152" s="172"/>
    </row>
    <row r="153" spans="2:22" ht="14.15" customHeight="1" thickBot="1">
      <c r="B153" s="173"/>
      <c r="C153" s="174"/>
      <c r="D153" s="174"/>
      <c r="E153" s="174"/>
      <c r="F153" s="174"/>
      <c r="G153" s="174"/>
      <c r="H153" s="174"/>
      <c r="I153" s="174"/>
      <c r="J153" s="174"/>
      <c r="K153" s="174"/>
      <c r="L153" s="174"/>
      <c r="M153" s="174"/>
      <c r="N153" s="174"/>
      <c r="O153" s="174"/>
      <c r="P153" s="174"/>
      <c r="Q153" s="174"/>
      <c r="R153" s="174"/>
      <c r="S153" s="174"/>
      <c r="T153" s="174"/>
      <c r="U153" s="174"/>
      <c r="V153" s="175"/>
    </row>
    <row r="154" spans="2:22" ht="14.15" customHeight="1">
      <c r="P154" s="152" t="s">
        <v>362</v>
      </c>
      <c r="Q154" s="152"/>
      <c r="R154" s="152"/>
      <c r="S154" s="152"/>
      <c r="T154" s="152"/>
      <c r="U154" s="152"/>
      <c r="V154" s="152"/>
    </row>
    <row r="155" spans="2:22" ht="14.25" customHeight="1">
      <c r="B155" s="51" t="s">
        <v>367</v>
      </c>
      <c r="C155" s="94" t="s">
        <v>361</v>
      </c>
      <c r="D155" s="94"/>
      <c r="E155" s="94"/>
      <c r="F155" s="94"/>
      <c r="G155" s="94"/>
      <c r="H155" s="94"/>
      <c r="I155" s="94"/>
      <c r="J155" s="94"/>
      <c r="K155" s="94"/>
      <c r="L155" s="52"/>
      <c r="M155" s="52"/>
      <c r="N155" s="52"/>
      <c r="O155" s="49"/>
    </row>
    <row r="156" spans="2:22" ht="14.25" customHeight="1">
      <c r="B156" s="51"/>
      <c r="C156" s="51"/>
      <c r="D156" s="51"/>
      <c r="E156" s="51"/>
      <c r="G156" s="52"/>
      <c r="H156" s="52"/>
      <c r="I156" s="52"/>
      <c r="J156" s="52"/>
      <c r="K156" s="52"/>
      <c r="L156" s="52"/>
      <c r="M156" s="52"/>
      <c r="N156" s="52"/>
      <c r="O156" s="49"/>
    </row>
    <row r="157" spans="2:22" ht="14.15" customHeight="1">
      <c r="B157" s="51"/>
      <c r="C157" s="51"/>
      <c r="D157" s="51"/>
      <c r="E157" s="51"/>
    </row>
    <row r="158" spans="2:22" ht="14.15" customHeight="1">
      <c r="B158" s="51"/>
      <c r="C158" s="51"/>
      <c r="D158" s="51"/>
      <c r="E158" s="51"/>
    </row>
    <row r="159" spans="2:22" ht="14.15" customHeight="1">
      <c r="B159" s="51"/>
      <c r="C159" s="51"/>
      <c r="D159" s="51"/>
      <c r="E159" s="51"/>
      <c r="G159" s="53" t="s">
        <v>359</v>
      </c>
      <c r="H159" s="53"/>
      <c r="I159" s="53"/>
      <c r="J159" s="53"/>
      <c r="K159" s="53"/>
      <c r="L159" s="53"/>
      <c r="M159" s="53"/>
      <c r="N159" s="53"/>
      <c r="O159" s="48"/>
    </row>
    <row r="160" spans="2:22" ht="14.15" customHeight="1">
      <c r="B160" s="51"/>
      <c r="C160" s="51"/>
      <c r="D160" s="51"/>
      <c r="E160" s="51"/>
      <c r="G160" s="53"/>
      <c r="H160" s="53"/>
      <c r="I160" s="53"/>
      <c r="J160" s="53"/>
      <c r="K160" s="53"/>
      <c r="L160" s="53"/>
      <c r="M160" s="53"/>
      <c r="N160" s="53"/>
      <c r="O160" s="48"/>
    </row>
    <row r="161" spans="2:14" ht="14.15" customHeight="1">
      <c r="B161" s="51"/>
      <c r="C161" s="51"/>
      <c r="D161" s="51"/>
      <c r="E161" s="51"/>
    </row>
    <row r="162" spans="2:14" ht="14.15" customHeight="1">
      <c r="B162" s="51"/>
      <c r="C162" s="51"/>
      <c r="D162" s="51"/>
      <c r="E162" s="51"/>
    </row>
    <row r="163" spans="2:14" ht="14.15" customHeight="1">
      <c r="B163" s="51"/>
      <c r="C163" s="51"/>
      <c r="D163" s="51"/>
      <c r="E163" s="51"/>
      <c r="G163" s="54" t="s">
        <v>360</v>
      </c>
      <c r="H163" s="54"/>
      <c r="I163" s="54"/>
      <c r="J163" s="54"/>
      <c r="K163" s="54"/>
      <c r="L163" s="54"/>
      <c r="M163" s="54"/>
      <c r="N163" s="54"/>
    </row>
    <row r="164" spans="2:14" ht="23.5">
      <c r="B164" s="51"/>
      <c r="C164" s="51"/>
      <c r="D164" s="51"/>
      <c r="E164" s="51"/>
      <c r="G164" s="54"/>
      <c r="H164" s="54"/>
      <c r="I164" s="54"/>
      <c r="J164" s="54"/>
      <c r="K164" s="54"/>
      <c r="L164" s="54"/>
      <c r="M164" s="54"/>
      <c r="N164" s="54"/>
    </row>
    <row r="165" spans="2:14" ht="18">
      <c r="B165" s="51"/>
      <c r="C165" s="51"/>
      <c r="D165" s="51"/>
      <c r="E165" s="51"/>
    </row>
    <row r="166" spans="2:14" ht="18">
      <c r="B166" s="51"/>
      <c r="C166" s="51"/>
      <c r="D166" s="51"/>
      <c r="E166" s="51"/>
    </row>
    <row r="167" spans="2:14" ht="18">
      <c r="B167" s="51"/>
      <c r="C167" s="51"/>
      <c r="D167" s="51"/>
      <c r="E167" s="51"/>
    </row>
  </sheetData>
  <protectedRanges>
    <protectedRange sqref="F157:O158 F161:O162 F165:O166 O154:O166 F154:F166 B154:N154" name="区域9"/>
    <protectedRange sqref="C46:C147 E46:E147 L46:L147 L15:L44 H45:J147 E15:E44 C15:C44 H15:J43" name="区域6"/>
    <protectedRange sqref="Q15:Q19 O25:S29 O23:O24 N32:S36 O39:O40 P41 P45 O45:O46 Q45:Q46 N50:V72 O75:V90 N91 N112:V146 N15:N19" name="区域5"/>
    <protectedRange sqref="M8 P2" name="区域4"/>
    <protectedRange sqref="L4:M7" name="区域3"/>
    <protectedRange sqref="L4:M7" name="区域2"/>
    <protectedRange sqref="B3:E7 G97 F143:F146 N112:V146 O75:V90 N91 N50:V72 O45:Q45 P41 N32:S36 O25:S29 O23 Q15:Q19 N15:N19" name="人物信息"/>
    <protectedRange sqref="B152:V153" name="区域7"/>
    <protectedRange sqref="H4:I8 L4:M7 M8" name="区域8"/>
  </protectedRanges>
  <dataConsolidate/>
  <mergeCells count="323">
    <mergeCell ref="Q145:V145"/>
    <mergeCell ref="Q146:V146"/>
    <mergeCell ref="Q132:V132"/>
    <mergeCell ref="Q133:V133"/>
    <mergeCell ref="Q134:V134"/>
    <mergeCell ref="Q135:V135"/>
    <mergeCell ref="Q136:V136"/>
    <mergeCell ref="Q137:V137"/>
    <mergeCell ref="Q138:V138"/>
    <mergeCell ref="Q139:V139"/>
    <mergeCell ref="Q140:V140"/>
    <mergeCell ref="Q123:V123"/>
    <mergeCell ref="Q124:V124"/>
    <mergeCell ref="Q125:V125"/>
    <mergeCell ref="Q126:V126"/>
    <mergeCell ref="S68:V68"/>
    <mergeCell ref="S69:V69"/>
    <mergeCell ref="S70:V70"/>
    <mergeCell ref="S71:V71"/>
    <mergeCell ref="Q144:V144"/>
    <mergeCell ref="Q120:V120"/>
    <mergeCell ref="Q121:V121"/>
    <mergeCell ref="Q122:V122"/>
    <mergeCell ref="Q117:V117"/>
    <mergeCell ref="O81:V82"/>
    <mergeCell ref="O83:V84"/>
    <mergeCell ref="F92:G92"/>
    <mergeCell ref="F93:G93"/>
    <mergeCell ref="F94:G94"/>
    <mergeCell ref="F95:G95"/>
    <mergeCell ref="F102:G102"/>
    <mergeCell ref="F103:G103"/>
    <mergeCell ref="F98:G98"/>
    <mergeCell ref="F89:G89"/>
    <mergeCell ref="R32:S32"/>
    <mergeCell ref="R33:S33"/>
    <mergeCell ref="O33:Q33"/>
    <mergeCell ref="O42:Q42"/>
    <mergeCell ref="O43:Q43"/>
    <mergeCell ref="O44:Q44"/>
    <mergeCell ref="F74:G74"/>
    <mergeCell ref="E72:E81"/>
    <mergeCell ref="D82:D83"/>
    <mergeCell ref="E82:E83"/>
    <mergeCell ref="F79:G79"/>
    <mergeCell ref="F80:G80"/>
    <mergeCell ref="S72:V72"/>
    <mergeCell ref="O75:V76"/>
    <mergeCell ref="O77:V78"/>
    <mergeCell ref="O79:V80"/>
    <mergeCell ref="S61:V61"/>
    <mergeCell ref="S62:V62"/>
    <mergeCell ref="S63:V63"/>
    <mergeCell ref="S64:V64"/>
    <mergeCell ref="S65:V65"/>
    <mergeCell ref="P40:Q40"/>
    <mergeCell ref="N48:V48"/>
    <mergeCell ref="P41:Q41"/>
    <mergeCell ref="F48:G48"/>
    <mergeCell ref="F47:G47"/>
    <mergeCell ref="T38:U38"/>
    <mergeCell ref="O34:Q34"/>
    <mergeCell ref="O35:Q35"/>
    <mergeCell ref="O36:Q36"/>
    <mergeCell ref="R34:S34"/>
    <mergeCell ref="R35:S35"/>
    <mergeCell ref="R36:S36"/>
    <mergeCell ref="N38:Q38"/>
    <mergeCell ref="D27:D29"/>
    <mergeCell ref="E33:E40"/>
    <mergeCell ref="F25:G25"/>
    <mergeCell ref="F36:G36"/>
    <mergeCell ref="F37:G37"/>
    <mergeCell ref="F38:G38"/>
    <mergeCell ref="F39:G39"/>
    <mergeCell ref="F40:G40"/>
    <mergeCell ref="F31:G31"/>
    <mergeCell ref="F32:G32"/>
    <mergeCell ref="F33:G33"/>
    <mergeCell ref="E27:E29"/>
    <mergeCell ref="F26:G26"/>
    <mergeCell ref="D33:D40"/>
    <mergeCell ref="F34:G34"/>
    <mergeCell ref="F35:G35"/>
    <mergeCell ref="F30:G30"/>
    <mergeCell ref="R29:S29"/>
    <mergeCell ref="O26:Q26"/>
    <mergeCell ref="O27:Q27"/>
    <mergeCell ref="O28:Q28"/>
    <mergeCell ref="O29:Q29"/>
    <mergeCell ref="Q22:S22"/>
    <mergeCell ref="N30:S30"/>
    <mergeCell ref="O87:V88"/>
    <mergeCell ref="S66:V66"/>
    <mergeCell ref="S67:V67"/>
    <mergeCell ref="O46:P46"/>
    <mergeCell ref="S57:V57"/>
    <mergeCell ref="S56:V56"/>
    <mergeCell ref="S55:V55"/>
    <mergeCell ref="S54:V54"/>
    <mergeCell ref="S53:V53"/>
    <mergeCell ref="S52:V52"/>
    <mergeCell ref="S51:V51"/>
    <mergeCell ref="S50:V50"/>
    <mergeCell ref="S49:V49"/>
    <mergeCell ref="S58:V58"/>
    <mergeCell ref="S59:V59"/>
    <mergeCell ref="S60:V60"/>
    <mergeCell ref="P39:Q39"/>
    <mergeCell ref="O15:P15"/>
    <mergeCell ref="O16:P16"/>
    <mergeCell ref="F138:G138"/>
    <mergeCell ref="F139:G139"/>
    <mergeCell ref="F140:G140"/>
    <mergeCell ref="F134:G134"/>
    <mergeCell ref="F136:G136"/>
    <mergeCell ref="F137:G137"/>
    <mergeCell ref="F130:G130"/>
    <mergeCell ref="F131:G131"/>
    <mergeCell ref="F132:G132"/>
    <mergeCell ref="F133:G133"/>
    <mergeCell ref="F135:G135"/>
    <mergeCell ref="O89:V90"/>
    <mergeCell ref="F41:G41"/>
    <mergeCell ref="F42:G42"/>
    <mergeCell ref="F43:G43"/>
    <mergeCell ref="F45:G45"/>
    <mergeCell ref="F46:G46"/>
    <mergeCell ref="F50:G50"/>
    <mergeCell ref="F51:G51"/>
    <mergeCell ref="F60:G60"/>
    <mergeCell ref="F61:G61"/>
    <mergeCell ref="R28:S28"/>
    <mergeCell ref="B2:E2"/>
    <mergeCell ref="B9:H10"/>
    <mergeCell ref="I9:I10"/>
    <mergeCell ref="J9:J10"/>
    <mergeCell ref="K9:K10"/>
    <mergeCell ref="L9:L10"/>
    <mergeCell ref="M9:M10"/>
    <mergeCell ref="N9:N10"/>
    <mergeCell ref="O14:P14"/>
    <mergeCell ref="B13:L13"/>
    <mergeCell ref="F14:G14"/>
    <mergeCell ref="F112:G112"/>
    <mergeCell ref="F113:G113"/>
    <mergeCell ref="F116:G116"/>
    <mergeCell ref="F114:G114"/>
    <mergeCell ref="F115:G115"/>
    <mergeCell ref="F124:G124"/>
    <mergeCell ref="F125:G125"/>
    <mergeCell ref="F126:G126"/>
    <mergeCell ref="B8:E8"/>
    <mergeCell ref="B11:N12"/>
    <mergeCell ref="D16:D17"/>
    <mergeCell ref="B15:B22"/>
    <mergeCell ref="B23:B31"/>
    <mergeCell ref="C15:C22"/>
    <mergeCell ref="C23:C31"/>
    <mergeCell ref="D30:D31"/>
    <mergeCell ref="E30:E31"/>
    <mergeCell ref="F15:G15"/>
    <mergeCell ref="F16:G16"/>
    <mergeCell ref="F17:G17"/>
    <mergeCell ref="F18:G18"/>
    <mergeCell ref="F19:G19"/>
    <mergeCell ref="F20:G20"/>
    <mergeCell ref="E16:E17"/>
    <mergeCell ref="P154:V154"/>
    <mergeCell ref="N91:V108"/>
    <mergeCell ref="Q112:V112"/>
    <mergeCell ref="Q113:V113"/>
    <mergeCell ref="D100:D101"/>
    <mergeCell ref="E100:E101"/>
    <mergeCell ref="D103:D128"/>
    <mergeCell ref="E103:E128"/>
    <mergeCell ref="D130:D136"/>
    <mergeCell ref="E130:E136"/>
    <mergeCell ref="D139:D140"/>
    <mergeCell ref="E139:E140"/>
    <mergeCell ref="D142:D147"/>
    <mergeCell ref="E142:E147"/>
    <mergeCell ref="F129:G129"/>
    <mergeCell ref="B152:V153"/>
    <mergeCell ref="Q127:V127"/>
    <mergeCell ref="Q128:V128"/>
    <mergeCell ref="Q129:V129"/>
    <mergeCell ref="Q130:V130"/>
    <mergeCell ref="Q131:V131"/>
    <mergeCell ref="Q141:V141"/>
    <mergeCell ref="Q142:V142"/>
    <mergeCell ref="Q143:V143"/>
    <mergeCell ref="B151:V151"/>
    <mergeCell ref="F141:G141"/>
    <mergeCell ref="Q114:V114"/>
    <mergeCell ref="Q115:V115"/>
    <mergeCell ref="Q116:V116"/>
    <mergeCell ref="N110:V110"/>
    <mergeCell ref="Q111:V111"/>
    <mergeCell ref="O85:V86"/>
    <mergeCell ref="Q118:V118"/>
    <mergeCell ref="Q119:V119"/>
    <mergeCell ref="F104:G104"/>
    <mergeCell ref="F105:G105"/>
    <mergeCell ref="F106:G106"/>
    <mergeCell ref="F100:G100"/>
    <mergeCell ref="F101:G101"/>
    <mergeCell ref="F99:G99"/>
    <mergeCell ref="F96:G96"/>
    <mergeCell ref="F142:G142"/>
    <mergeCell ref="F147:G147"/>
    <mergeCell ref="F128:G128"/>
    <mergeCell ref="F117:G117"/>
    <mergeCell ref="F118:G118"/>
    <mergeCell ref="F119:G119"/>
    <mergeCell ref="F120:G120"/>
    <mergeCell ref="N77:N78"/>
    <mergeCell ref="N79:N80"/>
    <mergeCell ref="N81:N82"/>
    <mergeCell ref="N83:N84"/>
    <mergeCell ref="N85:N86"/>
    <mergeCell ref="N87:N88"/>
    <mergeCell ref="N89:N90"/>
    <mergeCell ref="F122:G122"/>
    <mergeCell ref="F107:G107"/>
    <mergeCell ref="F108:G108"/>
    <mergeCell ref="F109:G109"/>
    <mergeCell ref="F110:G110"/>
    <mergeCell ref="F111:G111"/>
    <mergeCell ref="F90:G90"/>
    <mergeCell ref="F81:G81"/>
    <mergeCell ref="F82:G82"/>
    <mergeCell ref="F83:G83"/>
    <mergeCell ref="F84:G84"/>
    <mergeCell ref="F85:G85"/>
    <mergeCell ref="F86:G86"/>
    <mergeCell ref="F87:G87"/>
    <mergeCell ref="F88:G88"/>
    <mergeCell ref="F91:G91"/>
    <mergeCell ref="F121:G121"/>
    <mergeCell ref="P2:S11"/>
    <mergeCell ref="O17:P17"/>
    <mergeCell ref="O18:P18"/>
    <mergeCell ref="O19:P19"/>
    <mergeCell ref="O32:Q32"/>
    <mergeCell ref="R23:S23"/>
    <mergeCell ref="R24:S24"/>
    <mergeCell ref="R25:S25"/>
    <mergeCell ref="R26:S26"/>
    <mergeCell ref="R27:S27"/>
    <mergeCell ref="O22:P22"/>
    <mergeCell ref="O31:Q31"/>
    <mergeCell ref="R31:S31"/>
    <mergeCell ref="O23:P23"/>
    <mergeCell ref="O24:Q24"/>
    <mergeCell ref="O25:Q25"/>
    <mergeCell ref="N13:S13"/>
    <mergeCell ref="R14:S14"/>
    <mergeCell ref="R15:S15"/>
    <mergeCell ref="R16:S16"/>
    <mergeCell ref="R17:S17"/>
    <mergeCell ref="R18:S18"/>
    <mergeCell ref="R19:S19"/>
    <mergeCell ref="N21:S21"/>
    <mergeCell ref="C155:K155"/>
    <mergeCell ref="D19:D21"/>
    <mergeCell ref="E19:E21"/>
    <mergeCell ref="B32:B50"/>
    <mergeCell ref="C32:C50"/>
    <mergeCell ref="F44:G44"/>
    <mergeCell ref="E42:E45"/>
    <mergeCell ref="D42:D45"/>
    <mergeCell ref="C51:C69"/>
    <mergeCell ref="B51:B69"/>
    <mergeCell ref="B70:B99"/>
    <mergeCell ref="C70:C99"/>
    <mergeCell ref="B100:B128"/>
    <mergeCell ref="C100:C128"/>
    <mergeCell ref="B129:B147"/>
    <mergeCell ref="C129:C147"/>
    <mergeCell ref="D54:D55"/>
    <mergeCell ref="E54:E55"/>
    <mergeCell ref="D56:D64"/>
    <mergeCell ref="E56:E64"/>
    <mergeCell ref="D72:D81"/>
    <mergeCell ref="F123:G123"/>
    <mergeCell ref="F127:G127"/>
    <mergeCell ref="F67:G67"/>
    <mergeCell ref="F76:G76"/>
    <mergeCell ref="F77:G77"/>
    <mergeCell ref="F78:G78"/>
    <mergeCell ref="F68:G68"/>
    <mergeCell ref="F69:G69"/>
    <mergeCell ref="F70:G70"/>
    <mergeCell ref="F71:G71"/>
    <mergeCell ref="F62:G62"/>
    <mergeCell ref="F59:G59"/>
    <mergeCell ref="F63:G63"/>
    <mergeCell ref="F64:G64"/>
    <mergeCell ref="F65:G65"/>
    <mergeCell ref="F66:G66"/>
    <mergeCell ref="F72:G72"/>
    <mergeCell ref="F73:G73"/>
    <mergeCell ref="F4:F5"/>
    <mergeCell ref="F7:F8"/>
    <mergeCell ref="F2:N2"/>
    <mergeCell ref="F49:G49"/>
    <mergeCell ref="F52:G52"/>
    <mergeCell ref="F56:G56"/>
    <mergeCell ref="F57:G57"/>
    <mergeCell ref="F58:G58"/>
    <mergeCell ref="F75:G75"/>
    <mergeCell ref="F53:G53"/>
    <mergeCell ref="F54:G54"/>
    <mergeCell ref="F55:G55"/>
    <mergeCell ref="N75:N76"/>
    <mergeCell ref="F27:G27"/>
    <mergeCell ref="F28:G28"/>
    <mergeCell ref="F29:G29"/>
    <mergeCell ref="F21:G21"/>
    <mergeCell ref="F22:G22"/>
    <mergeCell ref="F23:G23"/>
    <mergeCell ref="F24:G24"/>
  </mergeCells>
  <phoneticPr fontId="2" type="noConversion"/>
  <dataValidations xWindow="551" yWindow="410" count="24">
    <dataValidation allowBlank="1" showInputMessage="1" showErrorMessage="1" promptTitle="护甲规则" prompt="护甲值将会对伤害产生减值。前一格填护盾技能带来的护甲值，格式为[护盾值]*[层]，受到攻击后优先消耗护盾层数，受到一次攻击消耗一层，伤害大于护盾值为击穿。后一格为其他护甲，格式为+[护甲值]+[护甲值]，护盾被击穿后剩余的攻击力使用护甲进行抵抗，护甲具有护甲值和耐久，受到攻击将会消耗耐久。因此最终受到的伤害为伤害-护盾值-护甲值。" sqref="T15" xr:uid="{54F80A4A-8535-4508-ACD6-4E1D1BE3D0F6}"/>
    <dataValidation allowBlank="1" showInputMessage="1" showErrorMessage="1" promptTitle="能级" prompt="能级实际上是能量单位。能级在开团的时候确定，通常为6-8，理论上每个人的能级变动不会很大。能级公式为:  2*log10([能量]/2*10^7j)，可以简单认为高一级能换3个低一级的，高两级能换10个" sqref="T17" xr:uid="{4D517EFD-F745-4D4D-A20E-FE78FC665034}"/>
    <dataValidation allowBlank="1" showInputMessage="1" showErrorMessage="1" promptTitle="移动" prompt="mov决定移动速度，在不影响其他动作时每轮可以移动mov米，全回合移动的时候每轮为mov*5米" sqref="T7" xr:uid="{C6161250-6C09-46B3-8CCB-13ACEF7FE982}"/>
    <dataValidation allowBlank="1" showInputMessage="1" showErrorMessage="1" promptTitle="精神值" prompt="任何精神消耗优先消耗mp，mp耗完之后消耗san，san不可恢复。mp每小时恢复1点。当mp清空时会陷入短暂精神心理异常，可以靠心理咨询技能去除，并恢复一点mp" sqref="T5" xr:uid="{AB796B95-D83B-4604-BF24-23F01366DF03}"/>
    <dataValidation allowBlank="1" showInputMessage="1" showErrorMessage="1" promptTitle="理智" prompt="当san损失超过5点将会产生精神障碍，随着san的损失精神障碍会逐渐严重。治疗和心理咨询能去除精神障碍表现（心理咨询为暂时去除），但是不会恢复san。当下一次意志或理智检定失败的时候将会重新获得精神障碍。精神障碍会对施法造成影响（多为负面）" sqref="K8:M8" xr:uid="{08E90C30-D569-4729-BA17-8156886AD3F3}"/>
    <dataValidation allowBlank="1" showInputMessage="1" showErrorMessage="1" promptTitle="存在缺失" prompt="存在缺失会对潜行有优势而对社交有劣势，存在缺失会使pc易被忽略。当存在缺失值&gt;25后会对行为造成劣势，pc行为将更难产生影响，主动行动的检定结果为无事发生概率变大（普通成功普通失败均为无事发生）。当存在缺失达到50时将会撕卡" sqref="T38:U38" xr:uid="{163C91E0-9657-430D-BA1D-FD9095549F7B}"/>
    <dataValidation allowBlank="1" showInputMessage="1" showErrorMessage="1" promptTitle="权限" prompt="权限采用骰池规则，投n个d6，值为5或6则+1权，初始权限为1。骰池数查种族表。" sqref="N22" xr:uid="{3A48686D-1B0C-4110-B240-40E259079A1D}"/>
    <dataValidation allowBlank="1" showInputMessage="1" showErrorMessage="1" promptTitle="能力点" prompt="能力点采用投点规则。能力点可以任意分配到下表中的能力方向上" sqref="N23" xr:uid="{0AAC77C0-3226-4882-942E-E41BB163C828}"/>
    <dataValidation allowBlank="1" showInputMessage="1" showErrorMessage="1" promptTitle="加权" prompt="能力加权为权限+对应能力方向的加值，涉及多个方向时取最高方向的加值，或视检定时方向确定加值。请把加权填到下方对应格子里" sqref="R31:S31" xr:uid="{81E7612E-282E-4833-9816-18FB1EC1A694}"/>
    <dataValidation allowBlank="1" showInputMessage="1" showErrorMessage="1" promptTitle="线程" prompt="线程决定人物在同一时间可执行的任务数量。通常与种族和装备相关" sqref="D6" xr:uid="{DF7776AB-A02F-4D08-B40B-7B0745088BE1}"/>
    <dataValidation allowBlank="1" showInputMessage="1" showErrorMessage="1" promptTitle="年龄" prompt="年龄包括以地球年为单位的相对年龄和pc的生命阶段" sqref="D5" xr:uid="{33C6EE11-C1F6-4832-B808-A9AE68D47D13}"/>
    <dataValidation allowBlank="1" showInputMessage="1" showErrorMessage="1" promptTitle="故乡" prompt="故乡是pc生活最久最融入的社会环境而非出生地，故乡将影响pc的文化背景和可用法术" sqref="B7" xr:uid="{9BE0AE00-0BD7-41F4-94C7-DC34D29B36F8}"/>
    <dataValidation allowBlank="1" showInputMessage="1" showErrorMessage="1" promptTitle="种族" prompt="种族将影响pc的一系列属性数值以及技能加权调整" sqref="B5" xr:uid="{E051C838-C3BC-4298-8B41-0E985706BA78}"/>
    <dataValidation allowBlank="1" showInputMessage="1" showErrorMessage="1" prompt="物体持有方式标识为占据的将会占据其所在的肢体功能，多个物体不能占据同一个位置" sqref="P49" xr:uid="{69ABD946-2BDB-420D-BD1A-CB61C73DF7EA}"/>
    <dataValidation allowBlank="1" showInputMessage="1" showErrorMessage="1" prompt="物体持有方式标识为替换的将会替换此肢体，每个肢体只能同时被一个物品替换，在替换不影响肢体功能时替换不影响占据" sqref="Q49" xr:uid="{619E70EF-99D1-427B-8BC9-75432455AD7C}"/>
    <dataValidation allowBlank="1" showInputMessage="1" showErrorMessage="1" prompt="物品持有标识为附加的将会直接增加可用肢体数，附加叠替换看情况决定" sqref="R49" xr:uid="{80E82EB1-178E-421C-96F2-BFA931F1BDE0}"/>
    <dataValidation allowBlank="1" showInputMessage="1" showErrorMessage="1" prompt="使用物品的位置，通常是某个身体部件" sqref="O49" xr:uid="{3CDC8877-6FA3-4B7F-A6FD-DB53718D0117}"/>
    <dataValidation allowBlank="1" showInputMessage="1" showErrorMessage="1" promptTitle="先攻" prompt="先攻由主要由敏捷成功度即先攻加权（会有其他能力或者啥的加值）决定，等权的比敏捷/骰值，大的先" sqref="G7:I7" xr:uid="{D4D1FC52-4158-4341-B122-FD0B2CEF5204}"/>
    <dataValidation allowBlank="1" showInputMessage="1" showErrorMessage="1" prompt="包含加值，替换值，数值，占据线程，使用方法等" sqref="S49" xr:uid="{0C206C12-2827-42AA-8B0B-39D662DFC6CF}"/>
    <dataValidation allowBlank="1" showInputMessage="1" showErrorMessage="1" promptTitle="骰点判定" prompt="100-成功率为失败率。_x000a_骰一个d100，当骰值为成功率的1~1/2时为普通成功，加权0；1/2~1/5困难成功，加权1；1/5以下为极难成功，加权2；骰值为5及以下为大成功，加权3。当骰值为成功率~成功率+失败率4/5时为普通失败加权-1；成功率+失败率4/5以上为非常失败，加权-2；骰值大于95为大失败，加权-3。" sqref="K14" xr:uid="{A4DE55F1-50DB-4820-9983-7176074D3DD5}"/>
    <dataValidation allowBlank="1" showInputMessage="1" showErrorMessage="1" promptTitle="加权" prompt="此项为种族文化调整。以人类技能加权0为基准" sqref="L14" xr:uid="{D06CA060-E8F2-4DB7-A77E-4A9AEC4D2C0E}"/>
    <dataValidation allowBlank="1" showInputMessage="1" showErrorMessage="1" promptTitle="突破" prompt="此项为剧情奖励，车卡的时候不能填" sqref="I14" xr:uid="{006AA390-E6E1-4FF8-B1D2-C2E95E425594}"/>
    <dataValidation allowBlank="1" showInputMessage="1" showErrorMessage="1" prompt="包括盾啊，链锯啊，以及其他什么玩意" sqref="F36:G36" xr:uid="{2879401B-488C-45CD-B769-58558601C31B}"/>
    <dataValidation type="list" allowBlank="1" showInputMessage="1" showErrorMessage="1" sqref="Q50:R58 P51:P58 P59:R72" xr:uid="{1483E281-307B-4A2C-85CC-76E39D3E2DEE}">
      <formula1>$U$24:$U$33</formula1>
    </dataValidation>
  </dataValidations>
  <pageMargins left="0.7" right="0.7" top="0.75" bottom="0.75" header="0.3" footer="0.3"/>
  <pageSetup paperSize="9" orientation="portrait" horizontalDpi="4294967293" verticalDpi="4294967293" r:id="rId1"/>
  <drawing r:id="rId2"/>
  <extLst>
    <ext xmlns:x14="http://schemas.microsoft.com/office/spreadsheetml/2009/9/main" uri="{CCE6A557-97BC-4b89-ADB6-D9C93CAAB3DF}">
      <x14:dataValidations xmlns:xm="http://schemas.microsoft.com/office/excel/2006/main" xWindow="551" yWindow="410" count="2">
        <x14:dataValidation type="list" showInputMessage="1" showErrorMessage="1" xr:uid="{A6A08BD3-6D83-4F31-9CC2-E8FD25083F10}">
          <x14:formula1>
            <xm:f>附表!$D$3:$D$4</xm:f>
          </x14:formula1>
          <xm:sqref>P50</xm:sqref>
        </x14:dataValidation>
        <x14:dataValidation type="custom" allowBlank="1" showInputMessage="1" showErrorMessage="1" xr:uid="{5658DD40-5F0B-4577-B6B0-5350B62D78EB}">
          <x14:formula1>
            <xm:f>附表!D3</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21A-E269-48AC-9C35-E7364BF49A7B}">
  <dimension ref="A1:J23"/>
  <sheetViews>
    <sheetView workbookViewId="0">
      <selection activeCell="N16" sqref="N16"/>
    </sheetView>
  </sheetViews>
  <sheetFormatPr defaultRowHeight="14"/>
  <cols>
    <col min="1" max="1" width="9.83203125" customWidth="1"/>
    <col min="3" max="3" width="10.33203125" customWidth="1"/>
    <col min="7" max="7" width="10.25" customWidth="1"/>
    <col min="8" max="9" width="9.83203125" customWidth="1"/>
  </cols>
  <sheetData>
    <row r="1" spans="1:10">
      <c r="A1" s="66" t="s">
        <v>369</v>
      </c>
      <c r="C1" s="233" t="s">
        <v>371</v>
      </c>
      <c r="D1" s="234"/>
      <c r="E1" s="234"/>
      <c r="F1" s="234"/>
      <c r="G1" s="234"/>
      <c r="H1" s="234"/>
      <c r="I1" s="234"/>
      <c r="J1" s="234"/>
    </row>
    <row r="2" spans="1:10">
      <c r="A2" s="65">
        <v>6</v>
      </c>
      <c r="C2" s="68" t="s">
        <v>376</v>
      </c>
      <c r="D2" s="68" t="s">
        <v>372</v>
      </c>
      <c r="E2" s="68" t="s">
        <v>373</v>
      </c>
      <c r="F2" s="69"/>
      <c r="G2" s="68" t="s">
        <v>376</v>
      </c>
      <c r="H2" s="68" t="s">
        <v>377</v>
      </c>
      <c r="I2" s="68" t="s">
        <v>373</v>
      </c>
      <c r="J2" s="68" t="s">
        <v>378</v>
      </c>
    </row>
    <row r="3" spans="1:10">
      <c r="A3" s="66" t="s">
        <v>370</v>
      </c>
      <c r="C3" s="6">
        <v>3</v>
      </c>
      <c r="D3" s="6">
        <v>3</v>
      </c>
      <c r="E3" s="24">
        <f>C3*10^(D3/2)</f>
        <v>94.868329805051417</v>
      </c>
      <c r="G3" s="6">
        <v>3</v>
      </c>
      <c r="H3" s="6">
        <v>10</v>
      </c>
      <c r="I3" s="24">
        <f>G3*H3</f>
        <v>30</v>
      </c>
      <c r="J3" s="24">
        <f>IF(G3*H3&gt;0,2*LOG10(G3*H3),"输入正值")</f>
        <v>2.9542425094393248</v>
      </c>
    </row>
    <row r="4" spans="1:10">
      <c r="A4" s="65">
        <f>10^(A2/2)</f>
        <v>1000</v>
      </c>
      <c r="C4" s="6">
        <v>4</v>
      </c>
      <c r="D4" s="6">
        <v>2</v>
      </c>
      <c r="E4" s="24">
        <f t="shared" ref="E4:E23" si="0">C4*10^(D4/2)</f>
        <v>40</v>
      </c>
      <c r="G4" s="6"/>
      <c r="H4" s="6"/>
      <c r="I4" s="24">
        <f t="shared" ref="I4:I23" si="1">G4*H4</f>
        <v>0</v>
      </c>
      <c r="J4" s="24" t="str">
        <f t="shared" ref="J4:J23" si="2">IF(G4*H4&gt;0,2*LOG10(G4*H4),"输入正值")</f>
        <v>输入正值</v>
      </c>
    </row>
    <row r="5" spans="1:10">
      <c r="C5" s="6"/>
      <c r="D5" s="6"/>
      <c r="E5" s="24">
        <f t="shared" si="0"/>
        <v>0</v>
      </c>
      <c r="G5" s="6"/>
      <c r="H5" s="6"/>
      <c r="I5" s="24">
        <f t="shared" si="1"/>
        <v>0</v>
      </c>
      <c r="J5" s="24" t="str">
        <f t="shared" si="2"/>
        <v>输入正值</v>
      </c>
    </row>
    <row r="6" spans="1:10">
      <c r="A6" s="66" t="s">
        <v>374</v>
      </c>
      <c r="C6" s="6"/>
      <c r="D6" s="6"/>
      <c r="E6" s="24">
        <f t="shared" si="0"/>
        <v>0</v>
      </c>
      <c r="G6" s="6"/>
      <c r="H6" s="6"/>
      <c r="I6" s="24">
        <f t="shared" si="1"/>
        <v>0</v>
      </c>
      <c r="J6" s="24" t="str">
        <f t="shared" si="2"/>
        <v>输入正值</v>
      </c>
    </row>
    <row r="7" spans="1:10">
      <c r="A7" s="24">
        <f>IF(A9&lt;=0,"能量透支",2*LOG10(A9))</f>
        <v>5.8435099069695031</v>
      </c>
      <c r="C7" s="6"/>
      <c r="D7" s="6"/>
      <c r="E7" s="24">
        <f t="shared" si="0"/>
        <v>0</v>
      </c>
      <c r="G7" s="6"/>
      <c r="H7" s="6"/>
      <c r="I7" s="24">
        <f t="shared" si="1"/>
        <v>0</v>
      </c>
      <c r="J7" s="24" t="str">
        <f t="shared" si="2"/>
        <v>输入正值</v>
      </c>
    </row>
    <row r="8" spans="1:10">
      <c r="A8" s="66" t="s">
        <v>375</v>
      </c>
      <c r="C8" s="6"/>
      <c r="D8" s="6"/>
      <c r="E8" s="24">
        <f t="shared" si="0"/>
        <v>0</v>
      </c>
      <c r="G8" s="6"/>
      <c r="H8" s="6"/>
      <c r="I8" s="24">
        <f t="shared" si="1"/>
        <v>0</v>
      </c>
      <c r="J8" s="24" t="str">
        <f t="shared" si="2"/>
        <v>输入正值</v>
      </c>
    </row>
    <row r="9" spans="1:10">
      <c r="A9" s="67">
        <f>A4-SUM(E3:E23,I3:I23)</f>
        <v>835.13167019494858</v>
      </c>
      <c r="C9" s="6"/>
      <c r="D9" s="6"/>
      <c r="E9" s="24">
        <f t="shared" si="0"/>
        <v>0</v>
      </c>
      <c r="G9" s="6"/>
      <c r="H9" s="6"/>
      <c r="I9" s="24">
        <f t="shared" si="1"/>
        <v>0</v>
      </c>
      <c r="J9" s="24" t="str">
        <f t="shared" si="2"/>
        <v>输入正值</v>
      </c>
    </row>
    <row r="10" spans="1:10">
      <c r="C10" s="6"/>
      <c r="D10" s="6"/>
      <c r="E10" s="24">
        <f t="shared" si="0"/>
        <v>0</v>
      </c>
      <c r="G10" s="6"/>
      <c r="H10" s="6"/>
      <c r="I10" s="24">
        <f t="shared" si="1"/>
        <v>0</v>
      </c>
      <c r="J10" s="24" t="str">
        <f t="shared" si="2"/>
        <v>输入正值</v>
      </c>
    </row>
    <row r="11" spans="1:10">
      <c r="C11" s="6"/>
      <c r="D11" s="6"/>
      <c r="E11" s="24">
        <f t="shared" si="0"/>
        <v>0</v>
      </c>
      <c r="G11" s="6"/>
      <c r="H11" s="6"/>
      <c r="I11" s="24">
        <f t="shared" si="1"/>
        <v>0</v>
      </c>
      <c r="J11" s="24" t="str">
        <f t="shared" si="2"/>
        <v>输入正值</v>
      </c>
    </row>
    <row r="12" spans="1:10">
      <c r="C12" s="6"/>
      <c r="D12" s="6"/>
      <c r="E12" s="24">
        <f t="shared" si="0"/>
        <v>0</v>
      </c>
      <c r="G12" s="6"/>
      <c r="H12" s="6"/>
      <c r="I12" s="24">
        <f t="shared" si="1"/>
        <v>0</v>
      </c>
      <c r="J12" s="24" t="str">
        <f t="shared" si="2"/>
        <v>输入正值</v>
      </c>
    </row>
    <row r="13" spans="1:10">
      <c r="C13" s="6"/>
      <c r="D13" s="6"/>
      <c r="E13" s="24">
        <f t="shared" si="0"/>
        <v>0</v>
      </c>
      <c r="G13" s="6"/>
      <c r="H13" s="6"/>
      <c r="I13" s="24">
        <f t="shared" si="1"/>
        <v>0</v>
      </c>
      <c r="J13" s="24" t="str">
        <f t="shared" si="2"/>
        <v>输入正值</v>
      </c>
    </row>
    <row r="14" spans="1:10">
      <c r="C14" s="6"/>
      <c r="D14" s="6"/>
      <c r="E14" s="24">
        <f t="shared" si="0"/>
        <v>0</v>
      </c>
      <c r="G14" s="6"/>
      <c r="H14" s="6"/>
      <c r="I14" s="24">
        <f t="shared" si="1"/>
        <v>0</v>
      </c>
      <c r="J14" s="24" t="str">
        <f t="shared" si="2"/>
        <v>输入正值</v>
      </c>
    </row>
    <row r="15" spans="1:10">
      <c r="C15" s="6"/>
      <c r="D15" s="6"/>
      <c r="E15" s="24">
        <f t="shared" si="0"/>
        <v>0</v>
      </c>
      <c r="G15" s="6"/>
      <c r="H15" s="6"/>
      <c r="I15" s="24">
        <f t="shared" si="1"/>
        <v>0</v>
      </c>
      <c r="J15" s="24" t="str">
        <f t="shared" si="2"/>
        <v>输入正值</v>
      </c>
    </row>
    <row r="16" spans="1:10">
      <c r="C16" s="6"/>
      <c r="D16" s="6"/>
      <c r="E16" s="24">
        <f t="shared" si="0"/>
        <v>0</v>
      </c>
      <c r="G16" s="6"/>
      <c r="H16" s="6"/>
      <c r="I16" s="24">
        <f t="shared" si="1"/>
        <v>0</v>
      </c>
      <c r="J16" s="24" t="str">
        <f t="shared" si="2"/>
        <v>输入正值</v>
      </c>
    </row>
    <row r="17" spans="3:10">
      <c r="C17" s="6"/>
      <c r="D17" s="6"/>
      <c r="E17" s="24">
        <f t="shared" si="0"/>
        <v>0</v>
      </c>
      <c r="G17" s="6"/>
      <c r="H17" s="6"/>
      <c r="I17" s="24">
        <f t="shared" si="1"/>
        <v>0</v>
      </c>
      <c r="J17" s="24" t="str">
        <f t="shared" si="2"/>
        <v>输入正值</v>
      </c>
    </row>
    <row r="18" spans="3:10">
      <c r="C18" s="6"/>
      <c r="D18" s="6"/>
      <c r="E18" s="24">
        <f>C18*10^(D18/2)</f>
        <v>0</v>
      </c>
      <c r="G18" s="6"/>
      <c r="H18" s="6"/>
      <c r="I18" s="24">
        <f t="shared" si="1"/>
        <v>0</v>
      </c>
      <c r="J18" s="24" t="str">
        <f t="shared" si="2"/>
        <v>输入正值</v>
      </c>
    </row>
    <row r="19" spans="3:10">
      <c r="C19" s="6"/>
      <c r="D19" s="6"/>
      <c r="E19" s="24">
        <f t="shared" si="0"/>
        <v>0</v>
      </c>
      <c r="G19" s="6"/>
      <c r="H19" s="6"/>
      <c r="I19" s="24">
        <f t="shared" si="1"/>
        <v>0</v>
      </c>
      <c r="J19" s="24" t="str">
        <f t="shared" si="2"/>
        <v>输入正值</v>
      </c>
    </row>
    <row r="20" spans="3:10">
      <c r="C20" s="6"/>
      <c r="D20" s="6"/>
      <c r="E20" s="24">
        <f t="shared" si="0"/>
        <v>0</v>
      </c>
      <c r="G20" s="6"/>
      <c r="H20" s="6"/>
      <c r="I20" s="24">
        <f t="shared" si="1"/>
        <v>0</v>
      </c>
      <c r="J20" s="24" t="str">
        <f t="shared" si="2"/>
        <v>输入正值</v>
      </c>
    </row>
    <row r="21" spans="3:10">
      <c r="C21" s="6"/>
      <c r="D21" s="6"/>
      <c r="E21" s="24">
        <f t="shared" si="0"/>
        <v>0</v>
      </c>
      <c r="G21" s="6"/>
      <c r="H21" s="6"/>
      <c r="I21" s="24">
        <f t="shared" si="1"/>
        <v>0</v>
      </c>
      <c r="J21" s="24" t="str">
        <f t="shared" si="2"/>
        <v>输入正值</v>
      </c>
    </row>
    <row r="22" spans="3:10">
      <c r="C22" s="6"/>
      <c r="D22" s="6"/>
      <c r="E22" s="24">
        <f t="shared" si="0"/>
        <v>0</v>
      </c>
      <c r="G22" s="6"/>
      <c r="H22" s="6"/>
      <c r="I22" s="24">
        <f t="shared" si="1"/>
        <v>0</v>
      </c>
      <c r="J22" s="24" t="str">
        <f t="shared" si="2"/>
        <v>输入正值</v>
      </c>
    </row>
    <row r="23" spans="3:10">
      <c r="C23" s="6"/>
      <c r="D23" s="6"/>
      <c r="E23" s="24">
        <f t="shared" si="0"/>
        <v>0</v>
      </c>
      <c r="G23" s="6"/>
      <c r="H23" s="6"/>
      <c r="I23" s="24">
        <f t="shared" si="1"/>
        <v>0</v>
      </c>
      <c r="J23" s="24" t="str">
        <f t="shared" si="2"/>
        <v>输入正值</v>
      </c>
    </row>
  </sheetData>
  <mergeCells count="1">
    <mergeCell ref="C1:J1"/>
  </mergeCells>
  <phoneticPr fontId="2" type="noConversion"/>
  <dataValidations count="1">
    <dataValidation allowBlank="1" showInputMessage="1" showErrorMessage="1" prompt="能级与能量点仅仅是对能量的不同表示方式。换算方法为，1能量点=2*10^7(j)，对应0能级。能级每+1对应能量翻根号10倍，因此能量点也翻根号10倍" sqref="A1" xr:uid="{B0CB2FF5-9F94-4785-85E0-7333A4EF531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81940-9E83-4CC5-8B1A-7B05E7BF29F0}">
  <dimension ref="A1:G143"/>
  <sheetViews>
    <sheetView workbookViewId="0">
      <selection activeCell="B1" sqref="B1"/>
    </sheetView>
  </sheetViews>
  <sheetFormatPr defaultRowHeight="14"/>
  <cols>
    <col min="2" max="2" width="103.08203125" customWidth="1"/>
    <col min="9" max="9" width="35.58203125" customWidth="1"/>
  </cols>
  <sheetData>
    <row r="1" spans="1:7">
      <c r="A1" t="str">
        <f>IF(STR=0,"",人物卡!G4&amp;STR)</f>
        <v/>
      </c>
      <c r="B1" t="str">
        <f>A1&amp;A2&amp;A3&amp;A4&amp;A5&amp;A6&amp;A7&amp;A8&amp;A9&amp;A10&amp;A11&amp;IF(Skill1=100,"",NAME1&amp;Skill1)&amp;IF(Skill2=100,"",NAME2&amp;Skill2)&amp;IF(Skill3=100,"",NAME3&amp;Skill3)&amp;IF(Skill4=100,"",NAME4&amp;Skill4)&amp;IF(Skill5=100,"",NAME5&amp;Skill5)&amp;A12&amp;A13&amp;A14&amp;A15&amp;A16&amp;A17&amp;A18&amp;A19&amp;A20&amp;A21&amp;A22&amp;A23&amp;A24&amp;A25&amp;A26&amp;A27&amp;A28&amp;A29&amp;A30&amp;A31&amp;A32&amp;A33&amp;A34&amp;A36&amp;A35&amp;A37&amp;A38&amp;A39&amp;A40&amp;A41&amp;A42&amp;A43&amp;A44&amp;A45&amp;A46&amp;A47&amp;A48&amp;A49&amp;A50&amp;A51&amp;A52&amp;A53&amp;A54&amp;A55&amp;A56&amp;A57&amp;A58&amp;A59&amp;A60&amp;A61&amp;A62&amp;A63&amp;A64&amp;A65&amp;A66&amp;A67&amp;A68&amp;A69&amp;A70&amp;A71&amp;A72&amp;A73&amp;A74&amp;A75&amp;A76&amp;A77&amp;A78&amp;A79&amp;A80&amp;A82&amp;A81&amp;A83&amp;A84&amp;A85&amp;A86&amp;A87&amp;A88&amp;A89&amp;A90&amp;A91&amp;A92&amp;A93&amp;A94&amp;A95&amp;A96&amp;A97&amp;A98&amp;A99&amp;A100&amp;A101&amp;A102&amp;A103&amp;A104&amp;A105&amp;A106&amp;A107&amp;A108&amp;A109&amp;A110&amp;A111&amp;A112&amp;A113&amp;A114&amp;A115&amp;A116&amp;A117&amp;A118&amp;A119&amp;A120&amp;A121&amp;A122&amp;A123&amp;A124&amp;A125&amp;A126&amp;A127&amp;A128&amp;A129&amp;A130&amp;A131&amp;A132&amp;A133&amp;A134&amp;A135&amp;A136&amp;A137&amp;A138&amp;A139&amp;A140&amp;A141&amp;A142&amp;A143</f>
        <v/>
      </c>
      <c r="E1" s="121" t="s">
        <v>198</v>
      </c>
      <c r="F1" s="121"/>
      <c r="G1" s="121"/>
    </row>
    <row r="2" spans="1:7">
      <c r="A2" t="str">
        <f>IF(CON=0,"",人物卡!G5&amp;CON)</f>
        <v/>
      </c>
      <c r="E2" t="s">
        <v>199</v>
      </c>
      <c r="F2" t="s">
        <v>162</v>
      </c>
      <c r="G2" t="s">
        <v>163</v>
      </c>
    </row>
    <row r="3" spans="1:7" ht="16.5">
      <c r="A3" t="str">
        <f>IF(SIZ=0,"",人物卡!G6&amp;SIZ)</f>
        <v/>
      </c>
      <c r="D3" s="11" t="s">
        <v>212</v>
      </c>
      <c r="E3" t="s">
        <v>200</v>
      </c>
      <c r="F3">
        <v>-2</v>
      </c>
      <c r="G3">
        <v>-2</v>
      </c>
    </row>
    <row r="4" spans="1:7" ht="16.5">
      <c r="A4" t="str">
        <f>IF(DEX=0,"",人物卡!G7&amp;DEX)</f>
        <v/>
      </c>
      <c r="D4" s="12" t="s">
        <v>213</v>
      </c>
      <c r="E4" t="s">
        <v>201</v>
      </c>
      <c r="F4">
        <v>-1</v>
      </c>
      <c r="G4">
        <v>-1</v>
      </c>
    </row>
    <row r="5" spans="1:7">
      <c r="A5" t="str">
        <f>IF(APP=0,"",人物卡!G8&amp;APP)</f>
        <v/>
      </c>
      <c r="E5" t="s">
        <v>202</v>
      </c>
      <c r="F5">
        <v>0</v>
      </c>
      <c r="G5">
        <v>0</v>
      </c>
    </row>
    <row r="6" spans="1:7">
      <c r="A6" t="str">
        <f>IF(INT=0,"",人物卡!K4&amp;INT)</f>
        <v/>
      </c>
      <c r="E6" t="s">
        <v>203</v>
      </c>
      <c r="F6" t="s">
        <v>206</v>
      </c>
      <c r="G6">
        <v>1</v>
      </c>
    </row>
    <row r="7" spans="1:7">
      <c r="A7" t="str">
        <f>IF(INT=0,"","灵感"&amp;INT)</f>
        <v/>
      </c>
      <c r="E7" t="s">
        <v>204</v>
      </c>
      <c r="F7" t="s">
        <v>205</v>
      </c>
      <c r="G7">
        <v>2</v>
      </c>
    </row>
    <row r="8" spans="1:7">
      <c r="A8" t="str">
        <f>IF(EDU=0,"",人物卡!K5&amp;EDU)</f>
        <v/>
      </c>
      <c r="E8" t="s">
        <v>317</v>
      </c>
      <c r="F8" t="s">
        <v>207</v>
      </c>
      <c r="G8">
        <v>3</v>
      </c>
    </row>
    <row r="9" spans="1:7">
      <c r="A9" t="str">
        <f>IF(POW=0,"",人物卡!K6&amp;POW)</f>
        <v/>
      </c>
      <c r="E9" t="s">
        <v>318</v>
      </c>
      <c r="F9" t="s">
        <v>209</v>
      </c>
      <c r="G9">
        <v>4</v>
      </c>
    </row>
    <row r="10" spans="1:7" s="16" customFormat="1">
      <c r="A10" s="16" t="str">
        <f>IF(LUC=0,"",人物卡!K7&amp;LUC)</f>
        <v/>
      </c>
      <c r="E10"/>
      <c r="F10"/>
      <c r="G10"/>
    </row>
    <row r="11" spans="1:7">
      <c r="A11" t="str">
        <f>IF(SAN=0,"",人物卡!K8&amp;SAN)</f>
        <v/>
      </c>
    </row>
    <row r="12" spans="1:7">
      <c r="A12" t="str">
        <f>IF(人物卡!K15=0,"",人物卡!F15&amp;人物卡!K15)</f>
        <v/>
      </c>
      <c r="B12" t="str">
        <f>IF(B1="","",".st "&amp;B1)</f>
        <v/>
      </c>
    </row>
    <row r="13" spans="1:7">
      <c r="A13" t="str">
        <f>IF(人物卡!K16=0,"",人物卡!F16&amp;人物卡!K16)</f>
        <v/>
      </c>
    </row>
    <row r="14" spans="1:7">
      <c r="A14" t="str">
        <f>IF(人物卡!K17=0,"",人物卡!F17&amp;人物卡!K17)</f>
        <v/>
      </c>
    </row>
    <row r="15" spans="1:7">
      <c r="A15" t="str">
        <f>IF(人物卡!K18=0,"",人物卡!F18&amp;人物卡!K18)</f>
        <v/>
      </c>
      <c r="E15" s="121" t="s">
        <v>316</v>
      </c>
      <c r="F15" s="121"/>
    </row>
    <row r="16" spans="1:7">
      <c r="A16" t="str">
        <f>IF(人物卡!K19=0,"",人物卡!F19&amp;人物卡!K19)</f>
        <v/>
      </c>
      <c r="E16" t="s">
        <v>319</v>
      </c>
      <c r="F16" t="s">
        <v>163</v>
      </c>
    </row>
    <row r="17" spans="1:6">
      <c r="A17" t="str">
        <f>IF(人物卡!K20=0,"",人物卡!F20&amp;人物卡!K20)</f>
        <v/>
      </c>
      <c r="E17" t="s">
        <v>200</v>
      </c>
      <c r="F17">
        <v>-2</v>
      </c>
    </row>
    <row r="18" spans="1:6">
      <c r="A18" t="str">
        <f>IF(人物卡!K21=0,"",人物卡!F21&amp;人物卡!K21)</f>
        <v/>
      </c>
      <c r="E18" t="s">
        <v>201</v>
      </c>
      <c r="F18">
        <v>-1</v>
      </c>
    </row>
    <row r="19" spans="1:6">
      <c r="A19" t="str">
        <f>IF(人物卡!K22=0,"",人物卡!F22&amp;人物卡!K22)</f>
        <v/>
      </c>
      <c r="E19" t="s">
        <v>202</v>
      </c>
      <c r="F19">
        <v>0</v>
      </c>
    </row>
    <row r="20" spans="1:6">
      <c r="A20" t="str">
        <f>IF(人物卡!K23=0,"",人物卡!F23&amp;人物卡!K23)</f>
        <v/>
      </c>
      <c r="E20" t="s">
        <v>203</v>
      </c>
      <c r="F20">
        <v>1</v>
      </c>
    </row>
    <row r="21" spans="1:6">
      <c r="A21" t="str">
        <f>IF(人物卡!K24=0,"",人物卡!F24&amp;人物卡!K24)</f>
        <v/>
      </c>
      <c r="E21" t="s">
        <v>204</v>
      </c>
      <c r="F21">
        <v>2</v>
      </c>
    </row>
    <row r="22" spans="1:6">
      <c r="A22" t="str">
        <f>IF(人物卡!K25=0,"",人物卡!F25&amp;人物卡!K25)</f>
        <v/>
      </c>
      <c r="E22" t="s">
        <v>317</v>
      </c>
      <c r="F22">
        <v>3</v>
      </c>
    </row>
    <row r="23" spans="1:6">
      <c r="A23" t="str">
        <f>IF(人物卡!K26=0,"",人物卡!F26&amp;人物卡!K26)</f>
        <v/>
      </c>
      <c r="E23" t="s">
        <v>318</v>
      </c>
      <c r="F23">
        <v>4</v>
      </c>
    </row>
    <row r="24" spans="1:6">
      <c r="A24" t="str">
        <f>IF(人物卡!K27=0,"",人物卡!F27&amp;人物卡!K27)</f>
        <v/>
      </c>
    </row>
    <row r="25" spans="1:6">
      <c r="A25" t="str">
        <f>IF(人物卡!K28=0,"",人物卡!F28&amp;人物卡!K28)</f>
        <v/>
      </c>
    </row>
    <row r="26" spans="1:6">
      <c r="A26" t="str">
        <f>IF(人物卡!K29=0,"",人物卡!F29&amp;人物卡!K29)</f>
        <v/>
      </c>
    </row>
    <row r="27" spans="1:6">
      <c r="A27" t="str">
        <f>IF(人物卡!K30=0,"",人物卡!F30&amp;人物卡!K30)</f>
        <v/>
      </c>
    </row>
    <row r="28" spans="1:6">
      <c r="A28" t="str">
        <f>IF(人物卡!K31=0,"",人物卡!F31&amp;人物卡!K31)</f>
        <v/>
      </c>
    </row>
    <row r="29" spans="1:6">
      <c r="A29" t="str">
        <f>IF(人物卡!K32=0,"",人物卡!F32&amp;人物卡!K32)</f>
        <v/>
      </c>
    </row>
    <row r="30" spans="1:6">
      <c r="A30" t="str">
        <f>IF(人物卡!K33=0,"",人物卡!F33&amp;人物卡!K33)</f>
        <v/>
      </c>
    </row>
    <row r="31" spans="1:6">
      <c r="A31" t="str">
        <f>IF(人物卡!K34=0,"",人物卡!F34&amp;人物卡!K34)</f>
        <v/>
      </c>
    </row>
    <row r="32" spans="1:6">
      <c r="A32" t="str">
        <f>IF(人物卡!K35=0,"",人物卡!F35&amp;人物卡!K35)</f>
        <v/>
      </c>
    </row>
    <row r="33" spans="1:1">
      <c r="A33" t="str">
        <f>IF(人物卡!K36=0,"",人物卡!F36&amp;人物卡!K36)</f>
        <v/>
      </c>
    </row>
    <row r="34" spans="1:1">
      <c r="A34" t="str">
        <f>IF(人物卡!K37=0,"",人物卡!F37&amp;人物卡!K37)</f>
        <v/>
      </c>
    </row>
    <row r="35" spans="1:1">
      <c r="A35" t="str">
        <f>IF(人物卡!K38=0,"",人物卡!F38&amp;人物卡!K38)</f>
        <v/>
      </c>
    </row>
    <row r="36" spans="1:1">
      <c r="A36" t="str">
        <f>IF(人物卡!K39=0,"",人物卡!F39&amp;人物卡!K39)</f>
        <v/>
      </c>
    </row>
    <row r="37" spans="1:1">
      <c r="A37" t="str">
        <f>IF(人物卡!K40=0,"",人物卡!F40&amp;人物卡!K40)</f>
        <v/>
      </c>
    </row>
    <row r="38" spans="1:1">
      <c r="A38" t="str">
        <f>IF(人物卡!K41=0,"",人物卡!F41&amp;人物卡!K41)</f>
        <v/>
      </c>
    </row>
    <row r="39" spans="1:1">
      <c r="A39" t="str">
        <f>IF(人物卡!K42=0,"",人物卡!F42&amp;人物卡!K42)</f>
        <v/>
      </c>
    </row>
    <row r="40" spans="1:1">
      <c r="A40" t="str">
        <f>IF(人物卡!K43=0,"",人物卡!F43&amp;人物卡!K43)</f>
        <v/>
      </c>
    </row>
    <row r="41" spans="1:1">
      <c r="A41" t="str">
        <f>IF(人物卡!K45=0,"",人物卡!F45&amp;人物卡!K45)</f>
        <v/>
      </c>
    </row>
    <row r="42" spans="1:1">
      <c r="A42" t="str">
        <f>IF(人物卡!K46=0,"",人物卡!F46&amp;人物卡!K46)</f>
        <v/>
      </c>
    </row>
    <row r="43" spans="1:1">
      <c r="A43" t="str">
        <f>IF(人物卡!K47=0,"",人物卡!F47&amp;人物卡!K47)</f>
        <v/>
      </c>
    </row>
    <row r="44" spans="1:1">
      <c r="A44" t="str">
        <f>IF(人物卡!K48=0,"",人物卡!F48&amp;人物卡!K48)</f>
        <v/>
      </c>
    </row>
    <row r="45" spans="1:1">
      <c r="A45" t="str">
        <f>IF(人物卡!K49=0,"",人物卡!F49&amp;人物卡!K49)</f>
        <v/>
      </c>
    </row>
    <row r="46" spans="1:1">
      <c r="A46" t="str">
        <f>IF(人物卡!K50=0,"",人物卡!F50&amp;人物卡!K50)</f>
        <v/>
      </c>
    </row>
    <row r="47" spans="1:1">
      <c r="A47" t="str">
        <f>IF(人物卡!K51=0,"",人物卡!F51&amp;人物卡!K51)</f>
        <v/>
      </c>
    </row>
    <row r="48" spans="1:1">
      <c r="A48" t="str">
        <f>IF(人物卡!K52=0,"",人物卡!F52&amp;人物卡!K52)</f>
        <v/>
      </c>
    </row>
    <row r="49" spans="1:1">
      <c r="A49" t="str">
        <f>IF(人物卡!K53=0,"",人物卡!F53&amp;人物卡!K53)</f>
        <v/>
      </c>
    </row>
    <row r="50" spans="1:1">
      <c r="A50" t="str">
        <f>IF(人物卡!K54=0,"",人物卡!F54&amp;人物卡!K54)</f>
        <v/>
      </c>
    </row>
    <row r="51" spans="1:1">
      <c r="A51" t="str">
        <f>IF(人物卡!K55=0,"",人物卡!F55&amp;人物卡!K55)</f>
        <v/>
      </c>
    </row>
    <row r="52" spans="1:1">
      <c r="A52" t="str">
        <f>IF(人物卡!K56=0,"",人物卡!F56&amp;人物卡!K56)</f>
        <v/>
      </c>
    </row>
    <row r="53" spans="1:1">
      <c r="A53" t="str">
        <f>IF(人物卡!K57=0,"",人物卡!F57&amp;人物卡!K57)</f>
        <v/>
      </c>
    </row>
    <row r="54" spans="1:1">
      <c r="A54" t="str">
        <f>IF(人物卡!K58=0,"",人物卡!F58&amp;人物卡!K58)</f>
        <v/>
      </c>
    </row>
    <row r="55" spans="1:1">
      <c r="A55" t="str">
        <f>IF(人物卡!K59=0,"",人物卡!F59&amp;人物卡!K59)</f>
        <v/>
      </c>
    </row>
    <row r="56" spans="1:1">
      <c r="A56" t="str">
        <f>IF(人物卡!K60=0,"",人物卡!F60&amp;人物卡!K60)</f>
        <v/>
      </c>
    </row>
    <row r="57" spans="1:1">
      <c r="A57" t="str">
        <f>IF(人物卡!K61=0,"",人物卡!F61&amp;人物卡!K61)</f>
        <v/>
      </c>
    </row>
    <row r="58" spans="1:1">
      <c r="A58" t="str">
        <f>IF(人物卡!K62=0,"",人物卡!F62&amp;人物卡!K62)</f>
        <v/>
      </c>
    </row>
    <row r="59" spans="1:1">
      <c r="A59" t="str">
        <f>IF(人物卡!K63=0,"",人物卡!F63&amp;人物卡!K63)</f>
        <v/>
      </c>
    </row>
    <row r="60" spans="1:1">
      <c r="A60" t="str">
        <f>IF(人物卡!K64=0,"",人物卡!F64&amp;人物卡!K64)</f>
        <v/>
      </c>
    </row>
    <row r="61" spans="1:1">
      <c r="A61" t="str">
        <f>IF(人物卡!K65=0,"",人物卡!F65&amp;人物卡!K65)</f>
        <v/>
      </c>
    </row>
    <row r="62" spans="1:1">
      <c r="A62" t="str">
        <f>IF(人物卡!K66=0,"",人物卡!F66&amp;人物卡!K66)</f>
        <v/>
      </c>
    </row>
    <row r="63" spans="1:1">
      <c r="A63" t="str">
        <f>IF(人物卡!K67=0,"",人物卡!F67&amp;人物卡!K67)</f>
        <v/>
      </c>
    </row>
    <row r="64" spans="1:1">
      <c r="A64" t="str">
        <f>IF(人物卡!K68=0,"",人物卡!F68&amp;人物卡!K68)</f>
        <v/>
      </c>
    </row>
    <row r="65" spans="1:1">
      <c r="A65" t="str">
        <f>IF(人物卡!K69=0,"",人物卡!F69&amp;人物卡!K69)</f>
        <v/>
      </c>
    </row>
    <row r="66" spans="1:1">
      <c r="A66" t="str">
        <f>IF(人物卡!K70=0,"",人物卡!F70&amp;人物卡!K70)</f>
        <v/>
      </c>
    </row>
    <row r="67" spans="1:1">
      <c r="A67" t="str">
        <f>IF(人物卡!K71=0,"",人物卡!F71&amp;人物卡!K71)</f>
        <v/>
      </c>
    </row>
    <row r="68" spans="1:1">
      <c r="A68" t="str">
        <f>IF(人物卡!K72=0,"",人物卡!F72&amp;人物卡!K72)</f>
        <v/>
      </c>
    </row>
    <row r="69" spans="1:1">
      <c r="A69" t="str">
        <f>IF(人物卡!K73=0,"",人物卡!F73&amp;人物卡!K73)</f>
        <v/>
      </c>
    </row>
    <row r="70" spans="1:1">
      <c r="A70" t="str">
        <f>IF(人物卡!K74=0,"",人物卡!F74&amp;人物卡!K74)</f>
        <v/>
      </c>
    </row>
    <row r="71" spans="1:1">
      <c r="A71" t="str">
        <f>IF(人物卡!K75=0,"",人物卡!F75&amp;人物卡!K75)</f>
        <v/>
      </c>
    </row>
    <row r="72" spans="1:1">
      <c r="A72" t="str">
        <f>IF(人物卡!K76=0,"",人物卡!F76&amp;人物卡!K76)</f>
        <v/>
      </c>
    </row>
    <row r="73" spans="1:1">
      <c r="A73" t="str">
        <f>IF(人物卡!K77=0,"",人物卡!F77&amp;人物卡!K77)</f>
        <v/>
      </c>
    </row>
    <row r="74" spans="1:1">
      <c r="A74" t="str">
        <f>IF(人物卡!K78=0,"",人物卡!F78&amp;人物卡!K78)</f>
        <v/>
      </c>
    </row>
    <row r="75" spans="1:1">
      <c r="A75" t="str">
        <f>IF(人物卡!K79=0,"",人物卡!F79&amp;人物卡!K79)</f>
        <v/>
      </c>
    </row>
    <row r="76" spans="1:1">
      <c r="A76" t="str">
        <f>IF(人物卡!K80=0,"",人物卡!F80&amp;人物卡!K80)</f>
        <v/>
      </c>
    </row>
    <row r="77" spans="1:1">
      <c r="A77" t="str">
        <f>IF(人物卡!K81=0,"",人物卡!F81&amp;人物卡!K81)</f>
        <v/>
      </c>
    </row>
    <row r="78" spans="1:1">
      <c r="A78" t="str">
        <f>IF(人物卡!K82=0,"",人物卡!F82&amp;人物卡!K82)</f>
        <v/>
      </c>
    </row>
    <row r="79" spans="1:1">
      <c r="A79" t="str">
        <f>IF(人物卡!K83=0,"",人物卡!F83&amp;人物卡!K83)</f>
        <v/>
      </c>
    </row>
    <row r="80" spans="1:1">
      <c r="A80" t="str">
        <f>IF(人物卡!K84=0,"",人物卡!F84&amp;人物卡!K84)</f>
        <v/>
      </c>
    </row>
    <row r="81" spans="1:1">
      <c r="A81" t="str">
        <f>IF(人物卡!K85=0,"",人物卡!F85&amp;人物卡!K85)</f>
        <v/>
      </c>
    </row>
    <row r="82" spans="1:1">
      <c r="A82" t="str">
        <f>IF(人物卡!K86=0,"",人物卡!F86&amp;人物卡!K86)</f>
        <v/>
      </c>
    </row>
    <row r="83" spans="1:1">
      <c r="A83" t="str">
        <f>IF(人物卡!K87=0,"",人物卡!F87&amp;人物卡!K87)</f>
        <v/>
      </c>
    </row>
    <row r="84" spans="1:1">
      <c r="A84" t="str">
        <f>IF(人物卡!K88=0,"",人物卡!F88&amp;人物卡!K88)</f>
        <v/>
      </c>
    </row>
    <row r="85" spans="1:1">
      <c r="A85" t="str">
        <f>IF(人物卡!K89=0,"",人物卡!F89&amp;人物卡!K89)</f>
        <v/>
      </c>
    </row>
    <row r="86" spans="1:1">
      <c r="A86" t="str">
        <f>IF(人物卡!K90=0,"",人物卡!F90&amp;人物卡!K90)</f>
        <v/>
      </c>
    </row>
    <row r="87" spans="1:1">
      <c r="A87" t="str">
        <f>IF(人物卡!K91=0,"",人物卡!F91&amp;人物卡!K91)</f>
        <v/>
      </c>
    </row>
    <row r="88" spans="1:1">
      <c r="A88" t="str">
        <f>IF(人物卡!K92=0,"",人物卡!F92&amp;人物卡!K92)</f>
        <v/>
      </c>
    </row>
    <row r="89" spans="1:1">
      <c r="A89" t="str">
        <f>IF(人物卡!K93=0,"",人物卡!F93&amp;人物卡!K93)</f>
        <v/>
      </c>
    </row>
    <row r="90" spans="1:1">
      <c r="A90" t="str">
        <f>IF(人物卡!K94=0,"",人物卡!F94&amp;人物卡!K94)</f>
        <v/>
      </c>
    </row>
    <row r="91" spans="1:1">
      <c r="A91" t="str">
        <f>IF(人物卡!K95=0,"",人物卡!F95&amp;人物卡!K95)</f>
        <v/>
      </c>
    </row>
    <row r="92" spans="1:1">
      <c r="A92" t="str">
        <f>IF(人物卡!K96=0,"",人物卡!F96&amp;人物卡!K96)</f>
        <v/>
      </c>
    </row>
    <row r="93" spans="1:1">
      <c r="A93" t="str">
        <f>IF(人物卡!K97=0,"",人物卡!F97&amp;人物卡!K97)</f>
        <v/>
      </c>
    </row>
    <row r="94" spans="1:1">
      <c r="A94" t="str">
        <f>IF(人物卡!K98=0,"",人物卡!F98&amp;人物卡!K98)</f>
        <v/>
      </c>
    </row>
    <row r="95" spans="1:1">
      <c r="A95" t="str">
        <f>IF(人物卡!K99=0,"",人物卡!F99&amp;人物卡!K99)</f>
        <v/>
      </c>
    </row>
    <row r="96" spans="1:1">
      <c r="A96" t="str">
        <f>IF(人物卡!K100=0,"",人物卡!F100&amp;人物卡!K100)</f>
        <v/>
      </c>
    </row>
    <row r="97" spans="1:1">
      <c r="A97" t="str">
        <f>IF(人物卡!K101=0,"",人物卡!F101&amp;人物卡!K101)</f>
        <v/>
      </c>
    </row>
    <row r="98" spans="1:1">
      <c r="A98" t="str">
        <f>IF(人物卡!K102=0,"",人物卡!F102&amp;人物卡!K102)</f>
        <v/>
      </c>
    </row>
    <row r="99" spans="1:1">
      <c r="A99" t="str">
        <f>IF(人物卡!K103=0,"",人物卡!F103&amp;人物卡!K103)</f>
        <v/>
      </c>
    </row>
    <row r="100" spans="1:1">
      <c r="A100" t="str">
        <f>IF(人物卡!K104=0,"",人物卡!F104&amp;人物卡!K104)</f>
        <v/>
      </c>
    </row>
    <row r="101" spans="1:1">
      <c r="A101" t="str">
        <f>IF(人物卡!K105=0,"",人物卡!F105&amp;人物卡!K105)</f>
        <v/>
      </c>
    </row>
    <row r="102" spans="1:1">
      <c r="A102" t="str">
        <f>IF(人物卡!K106=0,"",人物卡!F106&amp;人物卡!K106)</f>
        <v/>
      </c>
    </row>
    <row r="103" spans="1:1">
      <c r="A103" t="str">
        <f>IF(人物卡!K107=0,"",人物卡!F107&amp;人物卡!K107)</f>
        <v/>
      </c>
    </row>
    <row r="104" spans="1:1">
      <c r="A104" t="str">
        <f>IF(人物卡!K108=0,"",人物卡!F108&amp;人物卡!K108)</f>
        <v/>
      </c>
    </row>
    <row r="105" spans="1:1">
      <c r="A105" t="str">
        <f>IF(人物卡!K109=0,"",人物卡!F109&amp;人物卡!K109)</f>
        <v/>
      </c>
    </row>
    <row r="106" spans="1:1">
      <c r="A106" t="str">
        <f>IF(人物卡!K110=0,"",人物卡!F110&amp;人物卡!K110)</f>
        <v/>
      </c>
    </row>
    <row r="107" spans="1:1">
      <c r="A107" t="str">
        <f>IF(人物卡!K111=0,"",人物卡!F111&amp;人物卡!K111)</f>
        <v/>
      </c>
    </row>
    <row r="108" spans="1:1">
      <c r="A108" t="str">
        <f>IF(人物卡!K112=0,"",人物卡!F112&amp;人物卡!K112)</f>
        <v/>
      </c>
    </row>
    <row r="109" spans="1:1">
      <c r="A109" t="str">
        <f>IF(人物卡!K113=0,"",人物卡!F113&amp;人物卡!K113)</f>
        <v/>
      </c>
    </row>
    <row r="110" spans="1:1">
      <c r="A110" t="str">
        <f>IF(人物卡!K114=0,"",人物卡!F114&amp;人物卡!K114)</f>
        <v/>
      </c>
    </row>
    <row r="111" spans="1:1">
      <c r="A111" t="str">
        <f>IF(人物卡!K115=0,"",人物卡!F115&amp;人物卡!K115)</f>
        <v/>
      </c>
    </row>
    <row r="112" spans="1:1">
      <c r="A112" t="str">
        <f>IF(人物卡!K116=0,"",人物卡!F116&amp;人物卡!K116)</f>
        <v/>
      </c>
    </row>
    <row r="113" spans="1:1">
      <c r="A113" t="str">
        <f>IF(人物卡!K117=0,"",人物卡!F117&amp;人物卡!K117)</f>
        <v/>
      </c>
    </row>
    <row r="114" spans="1:1">
      <c r="A114" t="str">
        <f>IF(人物卡!K118=0,"",人物卡!F118&amp;人物卡!K118)</f>
        <v/>
      </c>
    </row>
    <row r="115" spans="1:1">
      <c r="A115" t="str">
        <f>IF(人物卡!K119=0,"",人物卡!F119&amp;人物卡!K119)</f>
        <v/>
      </c>
    </row>
    <row r="116" spans="1:1">
      <c r="A116" t="str">
        <f>IF(人物卡!K120=0,"",人物卡!F120&amp;人物卡!K120)</f>
        <v/>
      </c>
    </row>
    <row r="117" spans="1:1">
      <c r="A117" t="str">
        <f>IF(人物卡!K121=0,"",人物卡!F121&amp;人物卡!K121)</f>
        <v/>
      </c>
    </row>
    <row r="118" spans="1:1">
      <c r="A118" t="str">
        <f>IF(人物卡!K122=0,"",人物卡!F122&amp;人物卡!K122)</f>
        <v/>
      </c>
    </row>
    <row r="119" spans="1:1">
      <c r="A119" t="str">
        <f>IF(人物卡!K123=0,"",人物卡!F123&amp;人物卡!K123)</f>
        <v/>
      </c>
    </row>
    <row r="120" spans="1:1">
      <c r="A120" t="str">
        <f>IF(人物卡!K124=0,"",人物卡!F124&amp;人物卡!K124)</f>
        <v/>
      </c>
    </row>
    <row r="121" spans="1:1">
      <c r="A121" t="str">
        <f>IF(人物卡!K125=0,"",人物卡!F125&amp;人物卡!K125)</f>
        <v/>
      </c>
    </row>
    <row r="122" spans="1:1">
      <c r="A122" t="str">
        <f>IF(人物卡!K126=0,"",人物卡!F126&amp;人物卡!K126)</f>
        <v/>
      </c>
    </row>
    <row r="123" spans="1:1">
      <c r="A123" t="str">
        <f>IF(人物卡!K127=0,"",人物卡!F127&amp;人物卡!K127)</f>
        <v/>
      </c>
    </row>
    <row r="124" spans="1:1">
      <c r="A124" t="str">
        <f>IF(人物卡!K128=0,"",人物卡!F128&amp;人物卡!K128)</f>
        <v/>
      </c>
    </row>
    <row r="125" spans="1:1">
      <c r="A125" t="str">
        <f>IF(人物卡!K129=0,"",人物卡!F129&amp;人物卡!K129)</f>
        <v/>
      </c>
    </row>
    <row r="126" spans="1:1">
      <c r="A126" t="str">
        <f>IF(人物卡!K130=0,"",人物卡!F130&amp;人物卡!K130)</f>
        <v/>
      </c>
    </row>
    <row r="127" spans="1:1">
      <c r="A127" t="str">
        <f>IF(人物卡!K131=0,"",人物卡!F131&amp;人物卡!K131)</f>
        <v/>
      </c>
    </row>
    <row r="128" spans="1:1">
      <c r="A128" t="str">
        <f>IF(人物卡!K132=0,"",人物卡!F132&amp;人物卡!K132)</f>
        <v/>
      </c>
    </row>
    <row r="129" spans="1:1">
      <c r="A129" t="str">
        <f>IF(人物卡!K133=0,"",人物卡!F133&amp;人物卡!K133)</f>
        <v/>
      </c>
    </row>
    <row r="130" spans="1:1">
      <c r="A130" t="str">
        <f>IF(人物卡!K134=0,"",人物卡!F134&amp;人物卡!K134)</f>
        <v/>
      </c>
    </row>
    <row r="131" spans="1:1">
      <c r="A131" t="str">
        <f>IF(人物卡!K135=0,"",人物卡!F135&amp;人物卡!K135)</f>
        <v/>
      </c>
    </row>
    <row r="132" spans="1:1">
      <c r="A132" t="str">
        <f>IF(人物卡!K136=0,"",人物卡!F136&amp;人物卡!K136)</f>
        <v/>
      </c>
    </row>
    <row r="133" spans="1:1">
      <c r="A133" t="str">
        <f>IF(人物卡!K137=0,"",人物卡!F137&amp;人物卡!K137)</f>
        <v/>
      </c>
    </row>
    <row r="134" spans="1:1">
      <c r="A134" t="str">
        <f>IF(人物卡!K138=0,"",人物卡!F138&amp;人物卡!K138)</f>
        <v/>
      </c>
    </row>
    <row r="135" spans="1:1">
      <c r="A135" t="str">
        <f>IF(人物卡!K139=0,"",人物卡!F139&amp;人物卡!K139)</f>
        <v/>
      </c>
    </row>
    <row r="136" spans="1:1">
      <c r="A136" t="str">
        <f>IF(人物卡!K140=0,"",人物卡!F140&amp;人物卡!K140)</f>
        <v/>
      </c>
    </row>
    <row r="137" spans="1:1">
      <c r="A137" t="str">
        <f>IF(人物卡!K141=0,"",人物卡!F141&amp;人物卡!K141)</f>
        <v/>
      </c>
    </row>
    <row r="138" spans="1:1">
      <c r="A138" t="str">
        <f>IF(人物卡!K142=0,"",人物卡!F142&amp;人物卡!K142)</f>
        <v/>
      </c>
    </row>
    <row r="139" spans="1:1">
      <c r="A139" t="str">
        <f>IF(人物卡!K143=0,"",人物卡!F143&amp;人物卡!K143)</f>
        <v/>
      </c>
    </row>
    <row r="140" spans="1:1">
      <c r="A140" t="str">
        <f>IF(人物卡!K144=0,"",人物卡!F144&amp;人物卡!K144)</f>
        <v/>
      </c>
    </row>
    <row r="141" spans="1:1">
      <c r="A141" t="str">
        <f>IF(人物卡!K145=0,"",人物卡!F145&amp;人物卡!K145)</f>
        <v/>
      </c>
    </row>
    <row r="142" spans="1:1">
      <c r="A142" t="str">
        <f>IF(人物卡!K146=0,"",人物卡!F146&amp;人物卡!K146)</f>
        <v/>
      </c>
    </row>
    <row r="143" spans="1:1">
      <c r="A143" t="str">
        <f>IF(人物卡!K147=0,"",人物卡!F147&amp;人物卡!K147)</f>
        <v/>
      </c>
    </row>
  </sheetData>
  <mergeCells count="2">
    <mergeCell ref="E1:G1"/>
    <mergeCell ref="E15:F15"/>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4CD9-890E-4FEB-919C-9D777605BE92}">
  <dimension ref="A1:T13"/>
  <sheetViews>
    <sheetView topLeftCell="C1" zoomScaleNormal="100" workbookViewId="0">
      <selection activeCell="T3" sqref="T3"/>
    </sheetView>
  </sheetViews>
  <sheetFormatPr defaultRowHeight="14"/>
  <cols>
    <col min="2" max="2" width="52.25" customWidth="1"/>
    <col min="3" max="3" width="25.25" customWidth="1"/>
    <col min="13" max="13" width="19.08203125" customWidth="1"/>
    <col min="16" max="16" width="15.75" customWidth="1"/>
    <col min="17" max="17" width="29.08203125" customWidth="1"/>
    <col min="19" max="19" width="14" customWidth="1"/>
  </cols>
  <sheetData>
    <row r="1" spans="1:20">
      <c r="A1" t="s">
        <v>214</v>
      </c>
      <c r="C1" t="s">
        <v>299</v>
      </c>
      <c r="D1" t="s">
        <v>215</v>
      </c>
      <c r="E1" t="s">
        <v>216</v>
      </c>
      <c r="F1" t="s">
        <v>217</v>
      </c>
      <c r="G1" t="s">
        <v>218</v>
      </c>
      <c r="H1" t="s">
        <v>219</v>
      </c>
      <c r="I1" t="s">
        <v>220</v>
      </c>
      <c r="J1" t="s">
        <v>221</v>
      </c>
      <c r="K1" t="s">
        <v>222</v>
      </c>
      <c r="L1" t="s">
        <v>223</v>
      </c>
      <c r="M1" t="s">
        <v>300</v>
      </c>
      <c r="N1" t="s">
        <v>172</v>
      </c>
      <c r="O1" t="s">
        <v>214</v>
      </c>
      <c r="P1" t="s">
        <v>224</v>
      </c>
      <c r="Q1" t="s">
        <v>225</v>
      </c>
      <c r="R1" t="s">
        <v>226</v>
      </c>
      <c r="S1" t="s">
        <v>227</v>
      </c>
      <c r="T1" t="s">
        <v>308</v>
      </c>
    </row>
    <row r="2" spans="1:20">
      <c r="A2" t="s">
        <v>228</v>
      </c>
      <c r="B2" t="s">
        <v>229</v>
      </c>
      <c r="C2" t="s">
        <v>230</v>
      </c>
      <c r="D2" t="s">
        <v>208</v>
      </c>
      <c r="E2" t="s">
        <v>208</v>
      </c>
      <c r="F2" t="s">
        <v>231</v>
      </c>
      <c r="G2" t="s">
        <v>208</v>
      </c>
      <c r="H2" t="s">
        <v>208</v>
      </c>
      <c r="I2" t="s">
        <v>231</v>
      </c>
      <c r="J2" t="s">
        <v>208</v>
      </c>
      <c r="K2" t="s">
        <v>232</v>
      </c>
      <c r="L2" s="13" t="s">
        <v>208</v>
      </c>
      <c r="M2" t="s">
        <v>302</v>
      </c>
      <c r="N2" t="s">
        <v>303</v>
      </c>
      <c r="O2" t="s">
        <v>228</v>
      </c>
      <c r="Q2" t="s">
        <v>233</v>
      </c>
      <c r="R2" t="s">
        <v>234</v>
      </c>
      <c r="T2">
        <v>1</v>
      </c>
    </row>
    <row r="3" spans="1:20">
      <c r="A3" t="s">
        <v>235</v>
      </c>
      <c r="B3" t="s">
        <v>236</v>
      </c>
      <c r="C3" t="s">
        <v>237</v>
      </c>
      <c r="D3" t="s">
        <v>312</v>
      </c>
      <c r="E3" t="s">
        <v>312</v>
      </c>
      <c r="F3" t="s">
        <v>238</v>
      </c>
      <c r="G3" t="s">
        <v>239</v>
      </c>
      <c r="H3" t="s">
        <v>240</v>
      </c>
      <c r="I3" t="s">
        <v>239</v>
      </c>
      <c r="J3" t="s">
        <v>241</v>
      </c>
      <c r="K3" t="s">
        <v>239</v>
      </c>
      <c r="L3" s="13" t="s">
        <v>208</v>
      </c>
      <c r="M3">
        <v>-1</v>
      </c>
      <c r="N3" t="s">
        <v>304</v>
      </c>
      <c r="O3" t="s">
        <v>235</v>
      </c>
      <c r="Q3" t="s">
        <v>242</v>
      </c>
      <c r="R3" t="s">
        <v>243</v>
      </c>
      <c r="T3">
        <v>1</v>
      </c>
    </row>
    <row r="4" spans="1:20">
      <c r="A4" t="s">
        <v>244</v>
      </c>
      <c r="B4" t="s">
        <v>245</v>
      </c>
      <c r="D4" t="s">
        <v>246</v>
      </c>
      <c r="E4" t="s">
        <v>247</v>
      </c>
      <c r="F4" t="s">
        <v>231</v>
      </c>
      <c r="G4" t="s">
        <v>248</v>
      </c>
      <c r="H4" s="14" t="s">
        <v>249</v>
      </c>
      <c r="I4" t="s">
        <v>247</v>
      </c>
      <c r="J4" t="s">
        <v>208</v>
      </c>
      <c r="K4" t="s">
        <v>248</v>
      </c>
      <c r="L4" s="13" t="s">
        <v>208</v>
      </c>
      <c r="M4">
        <v>-1</v>
      </c>
      <c r="N4">
        <v>4</v>
      </c>
      <c r="O4" t="s">
        <v>244</v>
      </c>
      <c r="Q4" t="s">
        <v>250</v>
      </c>
      <c r="R4" t="s">
        <v>251</v>
      </c>
      <c r="T4">
        <v>4</v>
      </c>
    </row>
    <row r="5" spans="1:20">
      <c r="A5" t="s">
        <v>252</v>
      </c>
      <c r="B5" t="s">
        <v>253</v>
      </c>
      <c r="D5" t="s">
        <v>254</v>
      </c>
      <c r="E5" t="s">
        <v>232</v>
      </c>
      <c r="F5" t="s">
        <v>254</v>
      </c>
      <c r="G5" t="s">
        <v>254</v>
      </c>
      <c r="H5" t="s">
        <v>254</v>
      </c>
      <c r="I5" t="s">
        <v>254</v>
      </c>
      <c r="J5" t="s">
        <v>254</v>
      </c>
      <c r="K5" t="s">
        <v>255</v>
      </c>
      <c r="L5" s="13" t="s">
        <v>208</v>
      </c>
      <c r="N5" t="s">
        <v>304</v>
      </c>
      <c r="O5" t="s">
        <v>252</v>
      </c>
      <c r="Q5" t="s">
        <v>256</v>
      </c>
      <c r="R5" t="s">
        <v>256</v>
      </c>
      <c r="T5">
        <v>1</v>
      </c>
    </row>
    <row r="6" spans="1:20">
      <c r="A6" t="s">
        <v>257</v>
      </c>
      <c r="B6" t="s">
        <v>258</v>
      </c>
      <c r="D6" t="s">
        <v>259</v>
      </c>
      <c r="E6" t="s">
        <v>260</v>
      </c>
      <c r="F6" t="s">
        <v>259</v>
      </c>
      <c r="G6" t="s">
        <v>261</v>
      </c>
      <c r="H6" t="s">
        <v>208</v>
      </c>
      <c r="I6" t="s">
        <v>262</v>
      </c>
      <c r="J6" t="s">
        <v>208</v>
      </c>
      <c r="K6" t="s">
        <v>263</v>
      </c>
      <c r="L6" s="13" t="s">
        <v>208</v>
      </c>
      <c r="M6" t="s">
        <v>306</v>
      </c>
      <c r="N6" t="s">
        <v>305</v>
      </c>
      <c r="O6" t="s">
        <v>257</v>
      </c>
      <c r="Q6" t="s">
        <v>264</v>
      </c>
      <c r="R6" t="s">
        <v>265</v>
      </c>
      <c r="S6" t="s">
        <v>266</v>
      </c>
      <c r="T6">
        <v>1</v>
      </c>
    </row>
    <row r="7" spans="1:20">
      <c r="A7" t="s">
        <v>267</v>
      </c>
      <c r="B7" t="s">
        <v>268</v>
      </c>
      <c r="D7" t="s">
        <v>269</v>
      </c>
      <c r="E7" t="s">
        <v>270</v>
      </c>
      <c r="F7" t="s">
        <v>231</v>
      </c>
      <c r="G7" t="s">
        <v>254</v>
      </c>
      <c r="H7" t="s">
        <v>208</v>
      </c>
      <c r="I7" t="s">
        <v>254</v>
      </c>
      <c r="J7" t="s">
        <v>255</v>
      </c>
      <c r="K7" t="s">
        <v>263</v>
      </c>
      <c r="L7" s="13" t="s">
        <v>208</v>
      </c>
      <c r="M7" t="s">
        <v>303</v>
      </c>
      <c r="O7" t="s">
        <v>267</v>
      </c>
      <c r="Q7" t="s">
        <v>271</v>
      </c>
      <c r="R7" t="s">
        <v>272</v>
      </c>
      <c r="T7">
        <v>4</v>
      </c>
    </row>
    <row r="8" spans="1:20">
      <c r="A8" t="s">
        <v>273</v>
      </c>
      <c r="B8" t="s">
        <v>274</v>
      </c>
      <c r="L8" s="13" t="s">
        <v>208</v>
      </c>
      <c r="M8" t="s">
        <v>275</v>
      </c>
      <c r="O8" t="s">
        <v>273</v>
      </c>
      <c r="Q8" t="s">
        <v>276</v>
      </c>
      <c r="R8" t="s">
        <v>276</v>
      </c>
      <c r="S8" t="s">
        <v>277</v>
      </c>
    </row>
    <row r="9" spans="1:20">
      <c r="B9" t="s">
        <v>278</v>
      </c>
      <c r="D9" t="s">
        <v>279</v>
      </c>
      <c r="E9" t="s">
        <v>280</v>
      </c>
      <c r="F9" t="s">
        <v>281</v>
      </c>
      <c r="G9" t="s">
        <v>282</v>
      </c>
      <c r="H9" t="s">
        <v>283</v>
      </c>
      <c r="L9" s="13"/>
    </row>
    <row r="10" spans="1:20">
      <c r="A10" t="s">
        <v>284</v>
      </c>
      <c r="B10" t="s">
        <v>285</v>
      </c>
      <c r="D10" t="s">
        <v>208</v>
      </c>
      <c r="E10" t="s">
        <v>208</v>
      </c>
      <c r="F10" t="s">
        <v>208</v>
      </c>
      <c r="G10" t="s">
        <v>208</v>
      </c>
      <c r="H10" t="s">
        <v>208</v>
      </c>
      <c r="I10" t="s">
        <v>208</v>
      </c>
      <c r="J10" t="s">
        <v>208</v>
      </c>
      <c r="K10" t="s">
        <v>208</v>
      </c>
      <c r="L10" t="s">
        <v>208</v>
      </c>
      <c r="O10" t="s">
        <v>284</v>
      </c>
      <c r="Q10" t="s">
        <v>286</v>
      </c>
    </row>
    <row r="11" spans="1:20">
      <c r="A11" t="s">
        <v>287</v>
      </c>
      <c r="B11" t="s">
        <v>288</v>
      </c>
      <c r="D11" t="s">
        <v>208</v>
      </c>
      <c r="E11" t="s">
        <v>311</v>
      </c>
      <c r="F11" t="s">
        <v>289</v>
      </c>
      <c r="G11" t="s">
        <v>208</v>
      </c>
      <c r="H11" t="s">
        <v>290</v>
      </c>
      <c r="I11" t="s">
        <v>231</v>
      </c>
      <c r="J11" t="s">
        <v>231</v>
      </c>
      <c r="K11" t="s">
        <v>248</v>
      </c>
      <c r="L11" s="13" t="s">
        <v>208</v>
      </c>
      <c r="O11" t="s">
        <v>287</v>
      </c>
      <c r="Q11" t="s">
        <v>286</v>
      </c>
    </row>
    <row r="12" spans="1:20">
      <c r="A12" t="s">
        <v>291</v>
      </c>
      <c r="B12" t="s">
        <v>292</v>
      </c>
      <c r="L12" s="13" t="s">
        <v>208</v>
      </c>
      <c r="O12" t="s">
        <v>291</v>
      </c>
      <c r="Q12" t="s">
        <v>233</v>
      </c>
      <c r="R12" t="s">
        <v>293</v>
      </c>
      <c r="S12" t="s">
        <v>294</v>
      </c>
    </row>
    <row r="13" spans="1:20">
      <c r="A13" t="s">
        <v>295</v>
      </c>
      <c r="B13" t="s">
        <v>313</v>
      </c>
      <c r="D13" t="s">
        <v>210</v>
      </c>
      <c r="E13" t="s">
        <v>210</v>
      </c>
      <c r="F13" t="s">
        <v>296</v>
      </c>
      <c r="G13" t="s">
        <v>310</v>
      </c>
      <c r="H13" t="s">
        <v>208</v>
      </c>
      <c r="I13" t="s">
        <v>247</v>
      </c>
      <c r="J13" t="s">
        <v>231</v>
      </c>
      <c r="K13" t="s">
        <v>248</v>
      </c>
      <c r="L13" s="13" t="s">
        <v>208</v>
      </c>
      <c r="M13" t="s">
        <v>301</v>
      </c>
      <c r="N13" t="s">
        <v>307</v>
      </c>
      <c r="O13" t="s">
        <v>295</v>
      </c>
      <c r="Q13" t="s">
        <v>297</v>
      </c>
      <c r="R13" t="s">
        <v>298</v>
      </c>
      <c r="T13" s="15" t="s">
        <v>309</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2ABBA-5F38-49F8-BA8F-ED11C0609844}">
  <dimension ref="A1"/>
  <sheetViews>
    <sheetView workbookViewId="0">
      <selection activeCell="G149" sqref="G149"/>
    </sheetView>
  </sheetViews>
  <sheetFormatPr defaultRowHeight="14"/>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27</vt:i4>
      </vt:variant>
    </vt:vector>
  </HeadingPairs>
  <TitlesOfParts>
    <vt:vector size="32" baseType="lpstr">
      <vt:lpstr>人物卡</vt:lpstr>
      <vt:lpstr>能耗计算器</vt:lpstr>
      <vt:lpstr>附表</vt:lpstr>
      <vt:lpstr>种族表</vt:lpstr>
      <vt:lpstr>法术表（未完成）</vt:lpstr>
      <vt:lpstr>APP</vt:lpstr>
      <vt:lpstr>Build</vt:lpstr>
      <vt:lpstr>CON</vt:lpstr>
      <vt:lpstr>Db</vt:lpstr>
      <vt:lpstr>DEX</vt:lpstr>
      <vt:lpstr>EDU</vt:lpstr>
      <vt:lpstr>ENG</vt:lpstr>
      <vt:lpstr>HP</vt:lpstr>
      <vt:lpstr>INT</vt:lpstr>
      <vt:lpstr>LUC</vt:lpstr>
      <vt:lpstr>Luck</vt:lpstr>
      <vt:lpstr>MOV</vt:lpstr>
      <vt:lpstr>MP</vt:lpstr>
      <vt:lpstr>NAME1</vt:lpstr>
      <vt:lpstr>NAME2</vt:lpstr>
      <vt:lpstr>NAME3</vt:lpstr>
      <vt:lpstr>NAME4</vt:lpstr>
      <vt:lpstr>NAME5</vt:lpstr>
      <vt:lpstr>POW</vt:lpstr>
      <vt:lpstr>SAN</vt:lpstr>
      <vt:lpstr>SIZ</vt:lpstr>
      <vt:lpstr>Skill1</vt:lpstr>
      <vt:lpstr>Skill2</vt:lpstr>
      <vt:lpstr>Skill3</vt:lpstr>
      <vt:lpstr>Skill4</vt:lpstr>
      <vt:lpstr>Skill5</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2021-06-08T12:07:31Z</dcterms:created>
  <dcterms:modified xsi:type="dcterms:W3CDTF">2022-07-24T02:35:18Z</dcterms:modified>
</cp:coreProperties>
</file>