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计算表" sheetId="2" r:id="rId1"/>
    <sheet name="投资组合" sheetId="1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<sst xmlns="http://schemas.openxmlformats.org/spreadsheetml/2006/main" count="73" uniqueCount="70">
  <si>
    <t>测算日期</t>
  </si>
  <si>
    <t>股指期货代码</t>
  </si>
  <si>
    <t>IC</t>
  </si>
  <si>
    <t>股指期货合约点数</t>
  </si>
  <si>
    <t>套保手续费与滑点</t>
  </si>
  <si>
    <t>说明</t>
  </si>
  <si>
    <t>1、股票价格以套保初始日为基准采用定点复权计算</t>
  </si>
  <si>
    <t>2、墨绿色为Excel自动计算结果</t>
  </si>
  <si>
    <t>3、墨蓝色为Python输出结果</t>
  </si>
  <si>
    <t>测算序号</t>
  </si>
  <si>
    <t>套保初始日期（复权价格基准日）</t>
  </si>
  <si>
    <t>套保结束日期</t>
  </si>
  <si>
    <t>股指期货合约代码</t>
  </si>
  <si>
    <t>理论最优数量计算采样交易日数</t>
  </si>
  <si>
    <t>理论最优数量计算采样初始日</t>
  </si>
  <si>
    <t>理论最优数量计算采样结束日</t>
  </si>
  <si>
    <t>理论最优数量</t>
  </si>
  <si>
    <t>股指期货套保初始日贴水比例</t>
  </si>
  <si>
    <t>股指期货套保结束日预期贴水比例</t>
  </si>
  <si>
    <t>股指期货套保基差风险损失最大承受比例</t>
  </si>
  <si>
    <t>贴水修正比例</t>
  </si>
  <si>
    <t>人工修正比例</t>
  </si>
  <si>
    <t>修正后合约数量</t>
  </si>
  <si>
    <t>实际使用合约数量</t>
  </si>
  <si>
    <t>基准日股票市值</t>
  </si>
  <si>
    <t>到期日股票市值</t>
  </si>
  <si>
    <t>投资组合盈亏</t>
  </si>
  <si>
    <t>期货合约盈亏</t>
  </si>
  <si>
    <t>套保总盈亏</t>
  </si>
  <si>
    <t>套保盈亏比例</t>
  </si>
  <si>
    <t>IC1903</t>
  </si>
  <si>
    <t>投资组合股票代码</t>
  </si>
  <si>
    <t>股票数量</t>
  </si>
  <si>
    <t>600426.SH</t>
  </si>
  <si>
    <t>000977.SZ</t>
  </si>
  <si>
    <t>002368.SZ</t>
  </si>
  <si>
    <t>002236.SZ</t>
  </si>
  <si>
    <t>600050.SH</t>
  </si>
  <si>
    <t>300098.SZ</t>
  </si>
  <si>
    <t>000768.SZ</t>
  </si>
  <si>
    <t>300324.SZ</t>
  </si>
  <si>
    <t>601318.SH</t>
  </si>
  <si>
    <t>300059.SZ</t>
  </si>
  <si>
    <t>002202.SZ</t>
  </si>
  <si>
    <t>600718.SH</t>
  </si>
  <si>
    <t>000910.SZ</t>
  </si>
  <si>
    <t>603008.SH</t>
  </si>
  <si>
    <t>300433.SZ</t>
  </si>
  <si>
    <t>000066.SZ</t>
  </si>
  <si>
    <t>600867.SH</t>
  </si>
  <si>
    <t>600028.SH</t>
  </si>
  <si>
    <t>601166.SH</t>
  </si>
  <si>
    <t>159949.SZ</t>
  </si>
  <si>
    <t>600570.SH</t>
  </si>
  <si>
    <t>600016.SH</t>
  </si>
  <si>
    <t>600580.SH</t>
  </si>
  <si>
    <t>601328.SH</t>
  </si>
  <si>
    <t>002065.SZ</t>
  </si>
  <si>
    <t>600029.SH</t>
  </si>
  <si>
    <t>300166.SZ</t>
  </si>
  <si>
    <t>601600.SH</t>
  </si>
  <si>
    <t>002396.SZ</t>
  </si>
  <si>
    <t>000733.SZ</t>
  </si>
  <si>
    <t>002024.SZ</t>
  </si>
  <si>
    <t>300271.SZ</t>
  </si>
  <si>
    <t>601211.SH</t>
  </si>
  <si>
    <t>000069.SZ</t>
  </si>
  <si>
    <t>601877.SH</t>
  </si>
  <si>
    <t>002384.SZ</t>
  </si>
  <si>
    <t>600059.SH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</si>
</sst>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176" formatCode="yyyy\-mm\-dd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);[Red]\(0.00\)"/>
    <numFmt numFmtId="178" formatCode="0.0000%"/>
    <numFmt numFmtId="179" formatCode="###,###,##0.000000"/>
  </numFmts>
  <fonts count="24">
    <font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sz val="11"/>
      <color theme="6" tint="-0.249977111117893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3" borderId="8" applyNumberFormat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>
      <alignment vertical="center"/>
    </xf>
    <xf numFmtId="49" fontId="1" fillId="0" borderId="0" xfId="0" applyNumberFormat="1" applyFont="1" applyFill="1" applyBorder="1" applyAlignment="1">
      <alignment vertical="center"/>
    </xf>
    <xf numFmtId="4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10" fontId="0" fillId="0" borderId="0" xfId="1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11" applyNumberFormat="1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76" fontId="0" fillId="0" borderId="0" xfId="0" applyNumberFormat="1" applyAlignment="1">
      <alignment horizontal="right" vertical="center"/>
    </xf>
    <xf numFmtId="10" fontId="3" fillId="0" borderId="0" xfId="11" applyNumberFormat="1" applyFont="1" applyAlignment="1">
      <alignment vertical="center" wrapText="1"/>
    </xf>
    <xf numFmtId="10" fontId="0" fillId="0" borderId="0" xfId="11" applyNumberFormat="1" applyFont="1" applyAlignment="1">
      <alignment vertical="center" wrapText="1"/>
    </xf>
    <xf numFmtId="10" fontId="2" fillId="0" borderId="0" xfId="11" applyNumberFormat="1" applyFont="1" applyAlignment="1">
      <alignment vertical="center" wrapText="1"/>
    </xf>
    <xf numFmtId="177" fontId="3" fillId="0" borderId="0" xfId="0" applyNumberFormat="1" applyFont="1" applyAlignment="1">
      <alignment vertical="center" wrapText="1"/>
    </xf>
    <xf numFmtId="179" fontId="0" fillId="0" borderId="0" xfId="0" applyNumberFormat="1">
      <alignment vertical="center"/>
    </xf>
    <xf numFmtId="177" fontId="2" fillId="0" borderId="0" xfId="0" applyNumberFormat="1" applyFont="1" applyAlignment="1">
      <alignment vertical="center" wrapText="1"/>
    </xf>
    <xf numFmtId="178" fontId="2" fillId="0" borderId="0" xfId="11" applyNumberFormat="1" applyFont="1" applyAlignment="1">
      <alignment vertical="center" wrapText="1"/>
    </xf>
    <xf numFmtId="17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contractmultiplier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abSelected="1" topLeftCell="C1" workbookViewId="0">
      <selection activeCell="T17" sqref="T16:T17"/>
    </sheetView>
  </sheetViews>
  <sheetFormatPr defaultColWidth="9" defaultRowHeight="13.5"/>
  <cols>
    <col min="2" max="2" width="16.25" customWidth="1"/>
    <col min="3" max="3" width="12.5" customWidth="1"/>
    <col min="4" max="4" width="9.625" customWidth="1"/>
    <col min="5" max="5" width="12.625" customWidth="1"/>
    <col min="6" max="7" width="11.625" customWidth="1"/>
    <col min="8" max="8" width="9.625" customWidth="1"/>
    <col min="9" max="11" width="9.625" style="6" customWidth="1"/>
    <col min="12" max="13" width="9.125" style="6" customWidth="1"/>
    <col min="14" max="15" width="9.625" customWidth="1"/>
    <col min="16" max="17" width="15.125" style="7" customWidth="1"/>
    <col min="18" max="18" width="16.25" style="7" customWidth="1"/>
    <col min="19" max="19" width="13.875" style="7" customWidth="1"/>
    <col min="20" max="20" width="16.25" style="7" customWidth="1"/>
    <col min="21" max="21" width="11.875" style="8" customWidth="1"/>
  </cols>
  <sheetData>
    <row r="1" spans="2:3">
      <c r="B1" t="s">
        <v>0</v>
      </c>
      <c r="C1" s="9">
        <v>43605</v>
      </c>
    </row>
    <row r="2" spans="2:3">
      <c r="B2" t="s">
        <v>1</v>
      </c>
      <c r="C2" t="s">
        <v>2</v>
      </c>
    </row>
    <row r="3" spans="2:3">
      <c r="B3" s="10" t="s">
        <v>3</v>
      </c>
      <c r="C3" t="e">
        <f>[1]!s_info_contractmultiplier(CONCATENATE(C2,".CFE"))</f>
        <v>#NAME?</v>
      </c>
    </row>
    <row r="4" spans="2:3">
      <c r="B4" t="s">
        <v>4</v>
      </c>
      <c r="C4">
        <v>0</v>
      </c>
    </row>
    <row r="5" spans="2:3">
      <c r="B5" t="s">
        <v>5</v>
      </c>
      <c r="C5" t="s">
        <v>6</v>
      </c>
    </row>
    <row r="6" spans="3:3">
      <c r="C6" s="10" t="s">
        <v>7</v>
      </c>
    </row>
    <row r="7" spans="3:3">
      <c r="C7" s="11" t="s">
        <v>8</v>
      </c>
    </row>
    <row r="9" s="5" customFormat="1" ht="65.25" customHeight="1" spans="1:21">
      <c r="A9" s="5" t="s">
        <v>9</v>
      </c>
      <c r="B9" s="5" t="s">
        <v>10</v>
      </c>
      <c r="C9" s="5" t="s">
        <v>11</v>
      </c>
      <c r="D9" s="5" t="s">
        <v>12</v>
      </c>
      <c r="E9" s="12" t="s">
        <v>13</v>
      </c>
      <c r="F9" s="13" t="s">
        <v>14</v>
      </c>
      <c r="G9" s="14" t="s">
        <v>15</v>
      </c>
      <c r="H9" s="15" t="s">
        <v>16</v>
      </c>
      <c r="I9" s="17" t="s">
        <v>17</v>
      </c>
      <c r="J9" s="18" t="s">
        <v>18</v>
      </c>
      <c r="K9" s="18" t="s">
        <v>19</v>
      </c>
      <c r="L9" s="19" t="s">
        <v>20</v>
      </c>
      <c r="M9" s="18" t="s">
        <v>21</v>
      </c>
      <c r="N9" s="13" t="s">
        <v>22</v>
      </c>
      <c r="O9" s="5" t="s">
        <v>23</v>
      </c>
      <c r="P9" s="20" t="s">
        <v>24</v>
      </c>
      <c r="Q9" s="20" t="s">
        <v>25</v>
      </c>
      <c r="R9" s="22" t="s">
        <v>26</v>
      </c>
      <c r="S9" s="22" t="s">
        <v>27</v>
      </c>
      <c r="T9" s="22" t="s">
        <v>28</v>
      </c>
      <c r="U9" s="23" t="s">
        <v>29</v>
      </c>
    </row>
    <row r="10" spans="1:21">
      <c r="A10">
        <v>1</v>
      </c>
      <c r="B10" s="9">
        <v>43511</v>
      </c>
      <c r="C10" s="9">
        <v>43538</v>
      </c>
      <c r="D10" t="s">
        <v>30</v>
      </c>
      <c r="E10">
        <v>60</v>
      </c>
      <c r="F10" s="16" t="e">
        <f>[1]!TDaysOffset(G10,CONCATENATE("Offset=-",E10))</f>
        <v>#NAME?</v>
      </c>
      <c r="G10" s="9">
        <f>B10</f>
        <v>43511</v>
      </c>
      <c r="H10">
        <v>1.13</v>
      </c>
      <c r="I10" s="6">
        <v>0</v>
      </c>
      <c r="J10" s="6">
        <v>0</v>
      </c>
      <c r="K10" s="6">
        <v>0.033</v>
      </c>
      <c r="L10" s="6">
        <f>IF((I10-J10)=0,1,MAX(MIN(K10/(I10-J10),1),0))</f>
        <v>1</v>
      </c>
      <c r="M10" s="6">
        <v>1</v>
      </c>
      <c r="N10">
        <f>H10*L10*M10</f>
        <v>1.13</v>
      </c>
      <c r="O10">
        <v>1</v>
      </c>
      <c r="P10" s="7">
        <v>1285881</v>
      </c>
      <c r="Q10" s="7">
        <v>1400719</v>
      </c>
      <c r="R10" s="7">
        <f>Q10-P10</f>
        <v>114838</v>
      </c>
      <c r="S10" s="7" t="e">
        <f>(s_dq_settle(CONCATENATE(D10,".CFE"),B10)-s_dq_settle(CONCATENATE(D10,".CFE"),C10))*O10*$C$3-ABS(s_dq_settle(CONCATENATE(D10,".CFE"),B10)-s_dq_settle(CONCATENATE(D10,".CFE"),C10))*O10*$C$3*$C$4</f>
        <v>#NAME?</v>
      </c>
      <c r="T10" s="7" t="e">
        <f>R10+S10</f>
        <v>#NAME?</v>
      </c>
      <c r="U10" s="8" t="e">
        <f>T10/P10</f>
        <v>#NAME?</v>
      </c>
    </row>
    <row r="11" spans="1:1">
      <c r="A11">
        <v>2</v>
      </c>
    </row>
    <row r="12" spans="1:1">
      <c r="A12">
        <v>3</v>
      </c>
    </row>
    <row r="13" spans="1:1">
      <c r="A13">
        <v>4</v>
      </c>
    </row>
    <row r="14" spans="1:1">
      <c r="A14">
        <v>5</v>
      </c>
    </row>
    <row r="15" spans="1:1">
      <c r="A15">
        <v>6</v>
      </c>
    </row>
    <row r="16" spans="1:1">
      <c r="A16">
        <v>7</v>
      </c>
    </row>
    <row r="17" spans="1:1">
      <c r="A17">
        <v>8</v>
      </c>
    </row>
    <row r="18" spans="1:16">
      <c r="A18">
        <v>9</v>
      </c>
      <c r="P18" s="21"/>
    </row>
    <row r="19" spans="1:1">
      <c r="A19">
        <v>10</v>
      </c>
    </row>
    <row r="20" spans="1:18">
      <c r="A20">
        <v>11</v>
      </c>
      <c r="R20" s="24"/>
    </row>
    <row r="21" spans="1:1">
      <c r="A21">
        <v>12</v>
      </c>
    </row>
    <row r="22" spans="1:1">
      <c r="A22">
        <v>13</v>
      </c>
    </row>
    <row r="23" spans="1:1">
      <c r="A23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workbookViewId="0">
      <selection activeCell="I37" sqref="I37"/>
    </sheetView>
  </sheetViews>
  <sheetFormatPr defaultColWidth="9" defaultRowHeight="13.5" outlineLevelCol="1"/>
  <cols>
    <col min="1" max="1" width="17.25" style="1" customWidth="1"/>
    <col min="2" max="2" width="15.375" style="1" customWidth="1"/>
  </cols>
  <sheetData>
    <row r="1" spans="1:2">
      <c r="A1" s="1" t="s">
        <v>31</v>
      </c>
      <c r="B1" s="1" t="s">
        <v>32</v>
      </c>
    </row>
    <row r="2" spans="1:2">
      <c r="A2" s="2" t="s">
        <v>33</v>
      </c>
      <c r="B2" s="3">
        <v>2720000</v>
      </c>
    </row>
    <row r="3" spans="1:2">
      <c r="A3" s="2" t="s">
        <v>34</v>
      </c>
      <c r="B3" s="3">
        <v>1985000</v>
      </c>
    </row>
    <row r="4" spans="1:2">
      <c r="A4" s="2" t="s">
        <v>35</v>
      </c>
      <c r="B4" s="3">
        <v>1200200</v>
      </c>
    </row>
    <row r="5" spans="1:2">
      <c r="A5" s="2" t="s">
        <v>36</v>
      </c>
      <c r="B5" s="3">
        <v>2390000</v>
      </c>
    </row>
    <row r="6" spans="1:2">
      <c r="A6" s="2" t="s">
        <v>37</v>
      </c>
      <c r="B6" s="3">
        <v>5000000</v>
      </c>
    </row>
    <row r="7" spans="1:2">
      <c r="A7" s="2" t="s">
        <v>38</v>
      </c>
      <c r="B7" s="3">
        <v>4400000</v>
      </c>
    </row>
    <row r="8" spans="1:2">
      <c r="A8" s="2" t="s">
        <v>39</v>
      </c>
      <c r="B8" s="3">
        <v>1800000</v>
      </c>
    </row>
    <row r="9" spans="1:2">
      <c r="A9" s="2" t="s">
        <v>40</v>
      </c>
      <c r="B9" s="3">
        <v>2573839</v>
      </c>
    </row>
    <row r="10" spans="1:2">
      <c r="A10" s="2" t="s">
        <v>41</v>
      </c>
      <c r="B10" s="3">
        <v>360000</v>
      </c>
    </row>
    <row r="11" spans="1:2">
      <c r="A11" s="2" t="s">
        <v>42</v>
      </c>
      <c r="B11" s="3">
        <v>1670000</v>
      </c>
    </row>
    <row r="12" spans="1:2">
      <c r="A12" s="2" t="s">
        <v>43</v>
      </c>
      <c r="B12" s="3">
        <v>2200000</v>
      </c>
    </row>
    <row r="13" spans="1:2">
      <c r="A13" s="2" t="s">
        <v>44</v>
      </c>
      <c r="B13" s="3">
        <v>1830000</v>
      </c>
    </row>
    <row r="14" spans="1:2">
      <c r="A14" s="2" t="s">
        <v>45</v>
      </c>
      <c r="B14" s="3">
        <v>1369701</v>
      </c>
    </row>
    <row r="15" spans="1:2">
      <c r="A15" s="2" t="s">
        <v>46</v>
      </c>
      <c r="B15" s="3">
        <v>1290000</v>
      </c>
    </row>
    <row r="16" spans="1:2">
      <c r="A16" s="2" t="s">
        <v>47</v>
      </c>
      <c r="B16" s="3">
        <v>1390349</v>
      </c>
    </row>
    <row r="17" spans="1:2">
      <c r="A17" s="2" t="s">
        <v>48</v>
      </c>
      <c r="B17" s="3">
        <v>2000000</v>
      </c>
    </row>
    <row r="18" spans="1:2">
      <c r="A18" s="2" t="s">
        <v>49</v>
      </c>
      <c r="B18" s="3">
        <v>750000</v>
      </c>
    </row>
    <row r="19" spans="1:2">
      <c r="A19" s="2" t="s">
        <v>50</v>
      </c>
      <c r="B19" s="3">
        <v>1250538</v>
      </c>
    </row>
    <row r="20" spans="1:2">
      <c r="A20" s="2" t="s">
        <v>51</v>
      </c>
      <c r="B20" s="3">
        <v>480000</v>
      </c>
    </row>
    <row r="21" spans="1:2">
      <c r="A21" s="2" t="s">
        <v>52</v>
      </c>
      <c r="B21" s="3">
        <v>15000000</v>
      </c>
    </row>
    <row r="22" spans="1:2">
      <c r="A22" s="2" t="s">
        <v>53</v>
      </c>
      <c r="B22" s="3">
        <v>100000</v>
      </c>
    </row>
    <row r="23" spans="1:2">
      <c r="A23" s="2" t="s">
        <v>54</v>
      </c>
      <c r="B23" s="3">
        <v>600000</v>
      </c>
    </row>
    <row r="24" spans="1:2">
      <c r="A24" s="2" t="s">
        <v>55</v>
      </c>
      <c r="B24" s="3">
        <v>600000</v>
      </c>
    </row>
    <row r="25" spans="1:2">
      <c r="A25" s="2" t="s">
        <v>56</v>
      </c>
      <c r="B25" s="3">
        <v>635000</v>
      </c>
    </row>
    <row r="26" spans="1:2">
      <c r="A26" s="2" t="s">
        <v>57</v>
      </c>
      <c r="B26" s="3">
        <v>500000</v>
      </c>
    </row>
    <row r="27" spans="1:2">
      <c r="A27" s="2" t="s">
        <v>48</v>
      </c>
      <c r="B27" s="3">
        <v>500000</v>
      </c>
    </row>
    <row r="28" spans="1:2">
      <c r="A28" s="2" t="s">
        <v>58</v>
      </c>
      <c r="B28" s="3">
        <v>400000</v>
      </c>
    </row>
    <row r="29" spans="1:2">
      <c r="A29" s="2" t="s">
        <v>59</v>
      </c>
      <c r="B29" s="3">
        <v>180000</v>
      </c>
    </row>
    <row r="30" spans="1:2">
      <c r="A30" s="2" t="s">
        <v>60</v>
      </c>
      <c r="B30" s="3">
        <v>490000</v>
      </c>
    </row>
    <row r="31" spans="1:2">
      <c r="A31" s="2" t="s">
        <v>38</v>
      </c>
      <c r="B31" s="3">
        <v>300000</v>
      </c>
    </row>
    <row r="32" spans="1:2">
      <c r="A32" s="2" t="s">
        <v>61</v>
      </c>
      <c r="B32" s="3">
        <v>110000</v>
      </c>
    </row>
    <row r="33" spans="1:2">
      <c r="A33" s="2" t="s">
        <v>62</v>
      </c>
      <c r="B33" s="3">
        <v>148800</v>
      </c>
    </row>
    <row r="34" spans="1:2">
      <c r="A34" s="2" t="s">
        <v>63</v>
      </c>
      <c r="B34" s="3">
        <v>150000</v>
      </c>
    </row>
    <row r="35" spans="1:2">
      <c r="A35" s="2" t="s">
        <v>64</v>
      </c>
      <c r="B35" s="3">
        <v>100000</v>
      </c>
    </row>
    <row r="36" spans="1:2">
      <c r="A36" s="2" t="s">
        <v>65</v>
      </c>
      <c r="B36" s="3">
        <v>80000</v>
      </c>
    </row>
    <row r="37" spans="1:2">
      <c r="A37" s="2" t="s">
        <v>66</v>
      </c>
      <c r="B37" s="3">
        <v>120000</v>
      </c>
    </row>
    <row r="38" spans="1:2">
      <c r="A38" s="2" t="s">
        <v>67</v>
      </c>
      <c r="B38" s="3">
        <v>30000</v>
      </c>
    </row>
    <row r="39" spans="1:2">
      <c r="A39" s="2" t="s">
        <v>68</v>
      </c>
      <c r="B39" s="3">
        <v>50000</v>
      </c>
    </row>
    <row r="40" spans="1:2">
      <c r="A40" s="2" t="s">
        <v>69</v>
      </c>
      <c r="B40" s="3">
        <v>80000</v>
      </c>
    </row>
    <row r="41" spans="1:2">
      <c r="A41" s="2" t="s">
        <v>44</v>
      </c>
      <c r="B41" s="3">
        <v>50000</v>
      </c>
    </row>
    <row r="42" spans="1:2">
      <c r="A42" s="2"/>
      <c r="B42" s="3"/>
    </row>
    <row r="43" spans="1:2">
      <c r="A43" s="2"/>
      <c r="B43" s="3"/>
    </row>
    <row r="44" spans="1:2">
      <c r="A44" s="2"/>
      <c r="B44" s="4"/>
    </row>
    <row r="45" spans="1:2">
      <c r="A45" s="2"/>
      <c r="B4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计算表</vt:lpstr>
      <vt:lpstr>投资组合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lmy</dc:creator>
  <cp:lastModifiedBy>pc</cp:lastModifiedBy>
  <dcterms:created xsi:type="dcterms:W3CDTF">2019-05-20T07:15:00Z</dcterms:created>
  <dcterms:modified xsi:type="dcterms:W3CDTF">2019-07-02T07:16:51Z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