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75" windowWidth="28035" windowHeight="11895"/>
  </bookViews>
  <sheets>
    <sheet name="计算表" sheetId="2" r:id="rId1"/>
    <sheet name="投资组合" sheetId="1" r:id="rId2"/>
  </sheets>
  <externalReferences>
    <externalReference r:id="rId3"/>
  </externalReferences>
  <calcPr calcId="145621"/>
</workbook>
</file>

<file path=xl/calcChain.xml><?xml version="1.0" encoding="utf-8"?>
<calcChain xmlns="http://schemas.openxmlformats.org/spreadsheetml/2006/main">
  <c r="K10" i="2" l="1"/>
  <c r="Q10" i="2" l="1"/>
  <c r="C3" i="2"/>
  <c r="M10" i="2" l="1"/>
  <c r="R10" i="2"/>
  <c r="S10" i="2" l="1"/>
  <c r="T10" i="2" s="1"/>
</calcChain>
</file>

<file path=xl/sharedStrings.xml><?xml version="1.0" encoding="utf-8"?>
<sst xmlns="http://schemas.openxmlformats.org/spreadsheetml/2006/main" count="36" uniqueCount="36">
  <si>
    <t>套保结束日期</t>
    <phoneticPr fontId="2" type="noConversion"/>
  </si>
  <si>
    <t>股指期货合约代码</t>
    <phoneticPr fontId="2" type="noConversion"/>
  </si>
  <si>
    <t>理论最优数量</t>
    <phoneticPr fontId="2" type="noConversion"/>
  </si>
  <si>
    <t>贴水修正比例</t>
    <phoneticPr fontId="2" type="noConversion"/>
  </si>
  <si>
    <t>人工修正比例</t>
    <phoneticPr fontId="2" type="noConversion"/>
  </si>
  <si>
    <t>修正后合约数量</t>
    <phoneticPr fontId="2" type="noConversion"/>
  </si>
  <si>
    <t>投资组合盈亏</t>
    <phoneticPr fontId="2" type="noConversion"/>
  </si>
  <si>
    <t>期货合约盈亏</t>
    <phoneticPr fontId="2" type="noConversion"/>
  </si>
  <si>
    <t>投资组合股票代码</t>
    <phoneticPr fontId="2" type="noConversion"/>
  </si>
  <si>
    <t>股票数量</t>
    <phoneticPr fontId="2" type="noConversion"/>
  </si>
  <si>
    <t>测算日期</t>
    <phoneticPr fontId="2" type="noConversion"/>
  </si>
  <si>
    <t>股指期货代码</t>
    <phoneticPr fontId="2" type="noConversion"/>
  </si>
  <si>
    <t>套保总盈亏</t>
    <phoneticPr fontId="2" type="noConversion"/>
  </si>
  <si>
    <t>测算序号</t>
    <phoneticPr fontId="2" type="noConversion"/>
  </si>
  <si>
    <t>000002.SZ</t>
    <phoneticPr fontId="2" type="noConversion"/>
  </si>
  <si>
    <t>601888.SH</t>
    <phoneticPr fontId="2" type="noConversion"/>
  </si>
  <si>
    <t>601901.SH</t>
    <phoneticPr fontId="2" type="noConversion"/>
  </si>
  <si>
    <t>601360.SH</t>
    <phoneticPr fontId="2" type="noConversion"/>
  </si>
  <si>
    <t>说明</t>
    <phoneticPr fontId="2" type="noConversion"/>
  </si>
  <si>
    <t>基准日股票市值</t>
    <phoneticPr fontId="2" type="noConversion"/>
  </si>
  <si>
    <t>股指期货合约点数</t>
    <phoneticPr fontId="2" type="noConversion"/>
  </si>
  <si>
    <t>套保盈亏比例</t>
    <phoneticPr fontId="2" type="noConversion"/>
  </si>
  <si>
    <t>理论最优数量计算采样初始日</t>
    <phoneticPr fontId="2" type="noConversion"/>
  </si>
  <si>
    <t>理论最优数量计算采样结束日</t>
    <phoneticPr fontId="2" type="noConversion"/>
  </si>
  <si>
    <t>套保初始日期（复权价格基准日）</t>
    <phoneticPr fontId="2" type="noConversion"/>
  </si>
  <si>
    <t>套保手续费与滑点</t>
    <phoneticPr fontId="2" type="noConversion"/>
  </si>
  <si>
    <t>到期日股票市值</t>
    <phoneticPr fontId="2" type="noConversion"/>
  </si>
  <si>
    <t>实际使用合约数量</t>
    <phoneticPr fontId="2" type="noConversion"/>
  </si>
  <si>
    <t>1、股票价格以套保初始日为基准采用定点复权计算</t>
    <phoneticPr fontId="2" type="noConversion"/>
  </si>
  <si>
    <t>2、墨绿色为Excel自动计算结果</t>
    <phoneticPr fontId="2" type="noConversion"/>
  </si>
  <si>
    <t>股指期货套保结束日预期贴水比例</t>
    <phoneticPr fontId="2" type="noConversion"/>
  </si>
  <si>
    <t>股指期货套保初始日贴水比例</t>
    <phoneticPr fontId="2" type="noConversion"/>
  </si>
  <si>
    <t>股指期货套保基差风险损失最大承受比例</t>
    <phoneticPr fontId="2" type="noConversion"/>
  </si>
  <si>
    <t>3、墨蓝色为Python输出结果</t>
    <phoneticPr fontId="2" type="noConversion"/>
  </si>
  <si>
    <t>IC</t>
    <phoneticPr fontId="2" type="noConversion"/>
  </si>
  <si>
    <t>IC1903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</si>
</sst>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0%"/>
    <numFmt numFmtId="177" formatCode="0.00_);[Red]\(0.00\)"/>
    <numFmt numFmtId="178" formatCode="###,###,##0.000000"/>
  </numFmts>
  <fonts count="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6" tint="-0.249977111117893"/>
      <name val="宋体"/>
      <family val="2"/>
      <charset val="134"/>
      <scheme val="minor"/>
    </font>
    <font>
      <sz val="11"/>
      <color theme="4" tint="-0.249977111117893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176" fontId="0" fillId="0" borderId="0" xfId="1" applyNumberFormat="1" applyFont="1">
      <alignment vertical="center"/>
    </xf>
    <xf numFmtId="176" fontId="3" fillId="0" borderId="0" xfId="1" applyNumberFormat="1" applyFont="1" applyAlignment="1">
      <alignment vertical="center" wrapText="1"/>
    </xf>
    <xf numFmtId="0" fontId="3" fillId="0" borderId="0" xfId="0" applyFont="1">
      <alignment vertical="center"/>
    </xf>
    <xf numFmtId="177" fontId="0" fillId="0" borderId="0" xfId="0" applyNumberFormat="1">
      <alignment vertical="center"/>
    </xf>
    <xf numFmtId="177" fontId="3" fillId="0" borderId="0" xfId="0" applyNumberFormat="1" applyFont="1" applyAlignment="1">
      <alignment vertical="center" wrapText="1"/>
    </xf>
    <xf numFmtId="177" fontId="3" fillId="0" borderId="0" xfId="0" applyNumberFormat="1" applyFont="1">
      <alignment vertical="center"/>
    </xf>
    <xf numFmtId="177" fontId="4" fillId="0" borderId="0" xfId="0" applyNumberFormat="1" applyFont="1" applyAlignment="1">
      <alignment vertical="center" wrapText="1"/>
    </xf>
    <xf numFmtId="178" fontId="0" fillId="0" borderId="0" xfId="0" applyNumberForma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10" fontId="0" fillId="0" borderId="0" xfId="1" applyNumberFormat="1" applyFont="1">
      <alignment vertical="center"/>
    </xf>
    <xf numFmtId="10" fontId="4" fillId="0" borderId="0" xfId="1" applyNumberFormat="1" applyFont="1" applyAlignment="1">
      <alignment vertical="center" wrapText="1"/>
    </xf>
    <xf numFmtId="10" fontId="0" fillId="0" borderId="0" xfId="1" applyNumberFormat="1" applyFont="1" applyAlignment="1">
      <alignment vertical="center" wrapText="1"/>
    </xf>
    <xf numFmtId="10" fontId="3" fillId="0" borderId="0" xfId="1" applyNumberFormat="1" applyFont="1" applyAlignment="1">
      <alignment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settle"/>
      <definedName name="s_info_contractmultiplier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23"/>
  <sheetViews>
    <sheetView tabSelected="1" workbookViewId="0">
      <selection activeCell="B24" sqref="B24"/>
    </sheetView>
  </sheetViews>
  <sheetFormatPr defaultRowHeight="13.5" x14ac:dyDescent="0.15"/>
  <cols>
    <col min="2" max="2" width="16.25" customWidth="1"/>
    <col min="3" max="3" width="12.5" customWidth="1"/>
    <col min="4" max="4" width="9.625" customWidth="1"/>
    <col min="5" max="6" width="11.625" customWidth="1"/>
    <col min="7" max="7" width="9.625" customWidth="1"/>
    <col min="8" max="10" width="9.625" style="14" customWidth="1"/>
    <col min="11" max="12" width="9.125" style="14" customWidth="1"/>
    <col min="13" max="14" width="9.625" customWidth="1"/>
    <col min="15" max="16" width="15.125" style="7" customWidth="1"/>
    <col min="17" max="17" width="16.25" style="7" bestFit="1" customWidth="1"/>
    <col min="18" max="18" width="13.875" style="7" bestFit="1" customWidth="1"/>
    <col min="19" max="19" width="16.25" style="7" bestFit="1" customWidth="1"/>
    <col min="20" max="20" width="11.875" style="4" customWidth="1"/>
  </cols>
  <sheetData>
    <row r="1" spans="1:20" x14ac:dyDescent="0.15">
      <c r="B1" t="s">
        <v>10</v>
      </c>
      <c r="C1" s="1">
        <v>43605</v>
      </c>
    </row>
    <row r="2" spans="1:20" x14ac:dyDescent="0.15">
      <c r="B2" t="s">
        <v>11</v>
      </c>
      <c r="C2" t="s">
        <v>34</v>
      </c>
    </row>
    <row r="3" spans="1:20" x14ac:dyDescent="0.15">
      <c r="B3" s="6" t="s">
        <v>20</v>
      </c>
      <c r="C3">
        <f>[1]!s_info_contractmultiplier(CONCATENATE(C2, ".CFE"))</f>
        <v>200</v>
      </c>
    </row>
    <row r="4" spans="1:20" x14ac:dyDescent="0.15">
      <c r="B4" t="s">
        <v>25</v>
      </c>
      <c r="C4">
        <v>0</v>
      </c>
    </row>
    <row r="5" spans="1:20" x14ac:dyDescent="0.15">
      <c r="B5" t="s">
        <v>18</v>
      </c>
      <c r="C5" t="s">
        <v>28</v>
      </c>
    </row>
    <row r="6" spans="1:20" x14ac:dyDescent="0.15">
      <c r="C6" s="6" t="s">
        <v>29</v>
      </c>
    </row>
    <row r="7" spans="1:20" x14ac:dyDescent="0.15">
      <c r="C7" s="12" t="s">
        <v>33</v>
      </c>
    </row>
    <row r="9" spans="1:20" s="2" customFormat="1" ht="65.25" customHeight="1" x14ac:dyDescent="0.15">
      <c r="A9" s="2" t="s">
        <v>13</v>
      </c>
      <c r="B9" s="2" t="s">
        <v>24</v>
      </c>
      <c r="C9" s="2" t="s">
        <v>0</v>
      </c>
      <c r="D9" s="2" t="s">
        <v>1</v>
      </c>
      <c r="E9" s="2" t="s">
        <v>22</v>
      </c>
      <c r="F9" s="2" t="s">
        <v>23</v>
      </c>
      <c r="G9" s="13" t="s">
        <v>2</v>
      </c>
      <c r="H9" s="15" t="s">
        <v>31</v>
      </c>
      <c r="I9" s="16" t="s">
        <v>30</v>
      </c>
      <c r="J9" s="16" t="s">
        <v>32</v>
      </c>
      <c r="K9" s="17" t="s">
        <v>3</v>
      </c>
      <c r="L9" s="16" t="s">
        <v>4</v>
      </c>
      <c r="M9" s="3" t="s">
        <v>5</v>
      </c>
      <c r="N9" s="2" t="s">
        <v>27</v>
      </c>
      <c r="O9" s="10" t="s">
        <v>19</v>
      </c>
      <c r="P9" s="10" t="s">
        <v>26</v>
      </c>
      <c r="Q9" s="8" t="s">
        <v>6</v>
      </c>
      <c r="R9" s="8" t="s">
        <v>7</v>
      </c>
      <c r="S9" s="8" t="s">
        <v>12</v>
      </c>
      <c r="T9" s="5" t="s">
        <v>21</v>
      </c>
    </row>
    <row r="10" spans="1:20" x14ac:dyDescent="0.15">
      <c r="A10">
        <v>1</v>
      </c>
      <c r="B10" s="1">
        <v>43511</v>
      </c>
      <c r="C10" s="1">
        <v>43538</v>
      </c>
      <c r="D10" t="s">
        <v>35</v>
      </c>
      <c r="E10" s="1">
        <v>43326</v>
      </c>
      <c r="F10" s="1">
        <v>43511</v>
      </c>
      <c r="G10">
        <v>1.1299999999999999</v>
      </c>
      <c r="H10" s="14">
        <v>0</v>
      </c>
      <c r="I10" s="14">
        <v>0</v>
      </c>
      <c r="J10" s="14">
        <v>3.3000000000000002E-2</v>
      </c>
      <c r="K10" s="14">
        <f>IF((H10-I10)=0,1,MAX(MIN(J10/(H10-I10),1),0))</f>
        <v>1</v>
      </c>
      <c r="L10" s="14">
        <v>1</v>
      </c>
      <c r="M10">
        <f>G10*K10*L10</f>
        <v>1.1299999999999999</v>
      </c>
      <c r="N10">
        <v>1</v>
      </c>
      <c r="O10" s="7">
        <v>1285881</v>
      </c>
      <c r="P10" s="7">
        <v>1400719</v>
      </c>
      <c r="Q10" s="7">
        <f>P10-O10</f>
        <v>114838</v>
      </c>
      <c r="R10" s="7">
        <f>([1]!s_dq_settle(CONCATENATE(D10,".CFE"),B10)-[1]!s_dq_settle(CONCATENATE(D10,".CFE"), C10))*N10*C3-ABS([1]!s_dq_settle(CONCATENATE(D10,".CFE"),B10)-[1]!s_dq_settle(CONCATENATE(D10,".CFE"), C10))*N10*C3*C4</f>
        <v>-153760.00000000003</v>
      </c>
      <c r="S10" s="7">
        <f>Q10+R10</f>
        <v>-38922.000000000029</v>
      </c>
      <c r="T10" s="4">
        <f>S10/O10</f>
        <v>-3.0268741819810721E-2</v>
      </c>
    </row>
    <row r="11" spans="1:20" x14ac:dyDescent="0.15">
      <c r="A11">
        <v>2</v>
      </c>
    </row>
    <row r="12" spans="1:20" x14ac:dyDescent="0.15">
      <c r="A12">
        <v>3</v>
      </c>
    </row>
    <row r="13" spans="1:20" x14ac:dyDescent="0.15">
      <c r="A13">
        <v>4</v>
      </c>
    </row>
    <row r="14" spans="1:20" x14ac:dyDescent="0.15">
      <c r="A14">
        <v>5</v>
      </c>
    </row>
    <row r="15" spans="1:20" x14ac:dyDescent="0.15">
      <c r="A15">
        <v>6</v>
      </c>
    </row>
    <row r="16" spans="1:20" x14ac:dyDescent="0.15">
      <c r="A16">
        <v>7</v>
      </c>
    </row>
    <row r="17" spans="1:17" x14ac:dyDescent="0.15">
      <c r="A17">
        <v>8</v>
      </c>
    </row>
    <row r="18" spans="1:17" x14ac:dyDescent="0.15">
      <c r="A18">
        <v>9</v>
      </c>
      <c r="O18" s="11"/>
    </row>
    <row r="19" spans="1:17" x14ac:dyDescent="0.15">
      <c r="A19">
        <v>10</v>
      </c>
    </row>
    <row r="20" spans="1:17" x14ac:dyDescent="0.15">
      <c r="A20">
        <v>11</v>
      </c>
      <c r="Q20" s="9"/>
    </row>
    <row r="21" spans="1:17" x14ac:dyDescent="0.15">
      <c r="A21">
        <v>12</v>
      </c>
    </row>
    <row r="22" spans="1:17" x14ac:dyDescent="0.15">
      <c r="A22">
        <v>13</v>
      </c>
    </row>
    <row r="23" spans="1:17" x14ac:dyDescent="0.15">
      <c r="A23">
        <v>14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5"/>
  <sheetViews>
    <sheetView workbookViewId="0">
      <selection activeCell="B24" sqref="B24"/>
    </sheetView>
  </sheetViews>
  <sheetFormatPr defaultRowHeight="13.5" x14ac:dyDescent="0.15"/>
  <cols>
    <col min="1" max="1" width="17.25" bestFit="1" customWidth="1"/>
  </cols>
  <sheetData>
    <row r="1" spans="1:2" x14ac:dyDescent="0.15">
      <c r="A1" t="s">
        <v>8</v>
      </c>
      <c r="B1" t="s">
        <v>9</v>
      </c>
    </row>
    <row r="2" spans="1:2" x14ac:dyDescent="0.15">
      <c r="A2" t="s">
        <v>14</v>
      </c>
      <c r="B2">
        <v>12000</v>
      </c>
    </row>
    <row r="3" spans="1:2" x14ac:dyDescent="0.15">
      <c r="A3" t="s">
        <v>15</v>
      </c>
      <c r="B3">
        <v>5200</v>
      </c>
    </row>
    <row r="4" spans="1:2" x14ac:dyDescent="0.15">
      <c r="A4" t="s">
        <v>16</v>
      </c>
      <c r="B4">
        <v>51100</v>
      </c>
    </row>
    <row r="5" spans="1:2" x14ac:dyDescent="0.15">
      <c r="A5" t="s">
        <v>17</v>
      </c>
      <c r="B5">
        <v>14900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计算表</vt:lpstr>
      <vt:lpstr>投资组合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lmy</dc:creator>
  <cp:lastModifiedBy>lmy</cp:lastModifiedBy>
  <dcterms:created xsi:type="dcterms:W3CDTF">2019-05-20T07:15:07Z</dcterms:created>
  <dcterms:modified xsi:type="dcterms:W3CDTF">2019-05-23T08:11:22Z</dcterms:modified>
</cp:coreProperties>
</file>