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3"/>
  </bookViews>
  <sheets>
    <sheet name="一月" sheetId="6" r:id="rId1"/>
    <sheet name="二月" sheetId="9" r:id="rId2"/>
    <sheet name="三月" sheetId="10" r:id="rId3"/>
    <sheet name="四月" sheetId="11" r:id="rId4"/>
    <sheet name="五月" sheetId="12" r:id="rId5"/>
    <sheet name="六月" sheetId="13" r:id="rId6"/>
    <sheet name="七月" sheetId="14" r:id="rId7"/>
    <sheet name="八月" sheetId="15" r:id="rId8"/>
    <sheet name="九月" sheetId="16" r:id="rId9"/>
    <sheet name="十月" sheetId="17" r:id="rId10"/>
    <sheet name="十一月" sheetId="18" r:id="rId11"/>
    <sheet name="十二月" sheetId="19" r:id="rId12"/>
  </sheets>
  <definedNames>
    <definedName name="AprSun1">DATE(CalendarYear,4,1)-WEEKDAY(DATE(CalendarYear,4,1))+1</definedName>
    <definedName name="AugSun1">DATE(CalendarYear,8,1)-WEEKDAY(DATE(CalendarYear,8,1))+1</definedName>
    <definedName name="CalendarYear">一月!$L$2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7">八月!$A$1:$H$37</definedName>
    <definedName name="_xlnm.Print_Area" localSheetId="1">二月!$A$1:$H$37</definedName>
    <definedName name="_xlnm.Print_Area" localSheetId="8">九月!$A$1:$H$37</definedName>
    <definedName name="_xlnm.Print_Area" localSheetId="5">六月!$A$1:$H$37</definedName>
    <definedName name="_xlnm.Print_Area" localSheetId="6">七月!$A$1:$H$37</definedName>
    <definedName name="_xlnm.Print_Area" localSheetId="2">三月!$A$1:$H$37</definedName>
    <definedName name="_xlnm.Print_Area" localSheetId="11">十二月!$A$1:$H$36</definedName>
    <definedName name="_xlnm.Print_Area" localSheetId="10">十一月!$A$1:$H$37</definedName>
    <definedName name="_xlnm.Print_Area" localSheetId="9">十月!$A$1:$H$37</definedName>
    <definedName name="_xlnm.Print_Area" localSheetId="3">四月!$A$1:$H$37</definedName>
    <definedName name="_xlnm.Print_Area" localSheetId="4">五月!$A$1:$H$37</definedName>
    <definedName name="_xlnm.Print_Area" localSheetId="0">一月!$A$1:$H$37</definedName>
    <definedName name="SepSun1">DATE(CalendarYear,9,1)-WEEKDAY(DATE(CalendarYear,9,1))+1</definedName>
  </definedNames>
  <calcPr calcId="145621"/>
</workbook>
</file>

<file path=xl/calcChain.xml><?xml version="1.0" encoding="utf-8"?>
<calcChain xmlns="http://schemas.openxmlformats.org/spreadsheetml/2006/main">
  <c r="B3" i="9" l="1"/>
  <c r="C15" i="19"/>
  <c r="B15" i="19"/>
  <c r="H13" i="19"/>
  <c r="G13" i="19"/>
  <c r="F13" i="19"/>
  <c r="E13" i="19"/>
  <c r="D13" i="19"/>
  <c r="C13" i="19"/>
  <c r="B13" i="19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B3" i="19"/>
  <c r="C15" i="18"/>
  <c r="B15" i="18"/>
  <c r="H13" i="18"/>
  <c r="G13" i="18"/>
  <c r="F13" i="18"/>
  <c r="E13" i="18"/>
  <c r="D13" i="18"/>
  <c r="C13" i="18"/>
  <c r="B13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7" i="18"/>
  <c r="G7" i="18"/>
  <c r="F7" i="18"/>
  <c r="E7" i="18"/>
  <c r="D7" i="18"/>
  <c r="C7" i="18"/>
  <c r="B7" i="18"/>
  <c r="H5" i="18"/>
  <c r="G5" i="18"/>
  <c r="F5" i="18"/>
  <c r="E5" i="18"/>
  <c r="D5" i="18"/>
  <c r="C5" i="18"/>
  <c r="B5" i="18"/>
  <c r="B3" i="18"/>
  <c r="C15" i="17"/>
  <c r="B15" i="17"/>
  <c r="H13" i="17"/>
  <c r="G13" i="17"/>
  <c r="F13" i="17"/>
  <c r="E13" i="17"/>
  <c r="D13" i="17"/>
  <c r="C13" i="17"/>
  <c r="B13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7" i="17"/>
  <c r="G7" i="17"/>
  <c r="F7" i="17"/>
  <c r="E7" i="17"/>
  <c r="D7" i="17"/>
  <c r="C7" i="17"/>
  <c r="B7" i="17"/>
  <c r="H5" i="17"/>
  <c r="G5" i="17"/>
  <c r="F5" i="17"/>
  <c r="E5" i="17"/>
  <c r="D5" i="17"/>
  <c r="C5" i="17"/>
  <c r="B5" i="17"/>
  <c r="B3" i="17"/>
  <c r="C15" i="16"/>
  <c r="B15" i="16"/>
  <c r="H13" i="16"/>
  <c r="G13" i="16"/>
  <c r="F13" i="16"/>
  <c r="E13" i="16"/>
  <c r="D13" i="16"/>
  <c r="C13" i="16"/>
  <c r="B13" i="16"/>
  <c r="H11" i="16"/>
  <c r="G11" i="16"/>
  <c r="F11" i="16"/>
  <c r="E11" i="16"/>
  <c r="D11" i="16"/>
  <c r="C11" i="16"/>
  <c r="B11" i="16"/>
  <c r="H9" i="16"/>
  <c r="G9" i="16"/>
  <c r="F9" i="16"/>
  <c r="E9" i="16"/>
  <c r="D9" i="16"/>
  <c r="C9" i="16"/>
  <c r="B9" i="16"/>
  <c r="H7" i="16"/>
  <c r="G7" i="16"/>
  <c r="F7" i="16"/>
  <c r="E7" i="16"/>
  <c r="D7" i="16"/>
  <c r="C7" i="16"/>
  <c r="B7" i="16"/>
  <c r="H5" i="16"/>
  <c r="G5" i="16"/>
  <c r="F5" i="16"/>
  <c r="E5" i="16"/>
  <c r="D5" i="16"/>
  <c r="C5" i="16"/>
  <c r="B5" i="16"/>
  <c r="B3" i="16"/>
  <c r="C15" i="15"/>
  <c r="B15" i="15"/>
  <c r="H13" i="15"/>
  <c r="G13" i="15"/>
  <c r="F13" i="15"/>
  <c r="E13" i="15"/>
  <c r="D13" i="15"/>
  <c r="C13" i="15"/>
  <c r="B13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7" i="15"/>
  <c r="G7" i="15"/>
  <c r="F7" i="15"/>
  <c r="E7" i="15"/>
  <c r="D7" i="15"/>
  <c r="C7" i="15"/>
  <c r="B7" i="15"/>
  <c r="H5" i="15"/>
  <c r="G5" i="15"/>
  <c r="F5" i="15"/>
  <c r="E5" i="15"/>
  <c r="D5" i="15"/>
  <c r="C5" i="15"/>
  <c r="B5" i="15"/>
  <c r="B3" i="15"/>
  <c r="C15" i="14"/>
  <c r="B15" i="14"/>
  <c r="H13" i="14"/>
  <c r="G13" i="14"/>
  <c r="F13" i="14"/>
  <c r="E13" i="14"/>
  <c r="D13" i="14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B3" i="14"/>
  <c r="C15" i="13"/>
  <c r="B15" i="13"/>
  <c r="H13" i="13"/>
  <c r="G13" i="13"/>
  <c r="F13" i="13"/>
  <c r="E13" i="13"/>
  <c r="D13" i="13"/>
  <c r="C13" i="13"/>
  <c r="B13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7" i="13"/>
  <c r="G7" i="13"/>
  <c r="F7" i="13"/>
  <c r="E7" i="13"/>
  <c r="D7" i="13"/>
  <c r="C7" i="13"/>
  <c r="B7" i="13"/>
  <c r="H5" i="13"/>
  <c r="G5" i="13"/>
  <c r="F5" i="13"/>
  <c r="E5" i="13"/>
  <c r="D5" i="13"/>
  <c r="C5" i="13"/>
  <c r="B5" i="13"/>
  <c r="B3" i="13"/>
  <c r="C15" i="12"/>
  <c r="B15" i="12"/>
  <c r="H13" i="12"/>
  <c r="G13" i="12"/>
  <c r="F13" i="12"/>
  <c r="E13" i="12"/>
  <c r="D13" i="12"/>
  <c r="C13" i="12"/>
  <c r="B13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7" i="12"/>
  <c r="G7" i="12"/>
  <c r="F7" i="12"/>
  <c r="E7" i="12"/>
  <c r="D7" i="12"/>
  <c r="C7" i="12"/>
  <c r="B7" i="12"/>
  <c r="H5" i="12"/>
  <c r="G5" i="12"/>
  <c r="F5" i="12"/>
  <c r="E5" i="12"/>
  <c r="D5" i="12"/>
  <c r="C5" i="12"/>
  <c r="B5" i="12"/>
  <c r="B3" i="12"/>
  <c r="C15" i="11"/>
  <c r="B15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7" i="11"/>
  <c r="G7" i="11"/>
  <c r="F7" i="11"/>
  <c r="E7" i="11"/>
  <c r="D7" i="11"/>
  <c r="C7" i="11"/>
  <c r="B7" i="11"/>
  <c r="H5" i="11"/>
  <c r="G5" i="11"/>
  <c r="F5" i="11"/>
  <c r="E5" i="11"/>
  <c r="D5" i="11"/>
  <c r="C5" i="11"/>
  <c r="B5" i="11"/>
  <c r="B3" i="11"/>
  <c r="C15" i="10"/>
  <c r="B15" i="10"/>
  <c r="H13" i="10"/>
  <c r="G13" i="10"/>
  <c r="F13" i="10"/>
  <c r="E13" i="10"/>
  <c r="D13" i="10"/>
  <c r="C13" i="10"/>
  <c r="B13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7" i="10"/>
  <c r="G7" i="10"/>
  <c r="F7" i="10"/>
  <c r="E7" i="10"/>
  <c r="D7" i="10"/>
  <c r="C7" i="10"/>
  <c r="B7" i="10"/>
  <c r="H5" i="10"/>
  <c r="G5" i="10"/>
  <c r="F5" i="10"/>
  <c r="E5" i="10"/>
  <c r="D5" i="10"/>
  <c r="C5" i="10"/>
  <c r="B5" i="10"/>
  <c r="B3" i="10"/>
  <c r="C15" i="9"/>
  <c r="B15" i="9"/>
  <c r="H13" i="9"/>
  <c r="G13" i="9"/>
  <c r="F13" i="9"/>
  <c r="E13" i="9"/>
  <c r="D13" i="9"/>
  <c r="C13" i="9"/>
  <c r="B13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5" i="9"/>
  <c r="G5" i="9"/>
  <c r="F5" i="9"/>
  <c r="E5" i="9"/>
  <c r="D5" i="9"/>
  <c r="C5" i="9"/>
  <c r="B5" i="9"/>
  <c r="C15" i="6"/>
  <c r="B15" i="6"/>
  <c r="H13" i="6"/>
  <c r="G13" i="6"/>
  <c r="F13" i="6"/>
  <c r="E13" i="6"/>
  <c r="D13" i="6"/>
  <c r="C13" i="6"/>
  <c r="B13" i="6"/>
  <c r="H11" i="6"/>
  <c r="G11" i="6"/>
  <c r="F11" i="6"/>
  <c r="E11" i="6"/>
  <c r="D11" i="6"/>
  <c r="C11" i="6"/>
  <c r="B11" i="6"/>
  <c r="H9" i="6"/>
  <c r="G9" i="6"/>
  <c r="F9" i="6"/>
  <c r="E9" i="6"/>
  <c r="D9" i="6"/>
  <c r="C9" i="6"/>
  <c r="B9" i="6"/>
  <c r="H7" i="6"/>
  <c r="G7" i="6"/>
  <c r="F7" i="6"/>
  <c r="E7" i="6"/>
  <c r="D7" i="6"/>
  <c r="C7" i="6"/>
  <c r="B7" i="6"/>
  <c r="H5" i="6"/>
  <c r="G5" i="6"/>
  <c r="F5" i="6"/>
  <c r="E5" i="6"/>
  <c r="D5" i="6"/>
  <c r="C5" i="6"/>
  <c r="B5" i="6"/>
  <c r="B3" i="6"/>
</calcChain>
</file>

<file path=xl/sharedStrings.xml><?xml version="1.0" encoding="utf-8"?>
<sst xmlns="http://schemas.openxmlformats.org/spreadsheetml/2006/main" count="99" uniqueCount="12">
  <si>
    <t>选择年份: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</si>
  <si>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</si>
  <si>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</si>
  <si>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</si>
  <si>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</si>
  <si>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</si>
  <si>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</si>
  <si>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</si>
  <si>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备注:</t>
  </si>
  <si>
    <r>
      <rPr>
        <b/>
        <sz val="9"/>
        <color theme="8"/>
        <rFont val="Microsoft YaHei"/>
        <charset val="134"/>
      </rPr>
      <t>备注:</t>
    </r>
  </si>
  <si>
    <t>后台用户管理页面排版（html+css）</t>
    <phoneticPr fontId="20" type="noConversion"/>
  </si>
  <si>
    <t>后台用户管理页面排版(html+css)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</si>
</sst>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mmmm"/>
    <numFmt numFmtId="179" formatCode="d"/>
    <numFmt numFmtId="180" formatCode="mmmm\ yyyy"/>
  </numFmts>
  <fonts count="22">
    <font>
      <sz val="12"/>
      <color theme="1"/>
      <name val="Cambria"/>
      <charset val="134"/>
      <scheme val="minor"/>
    </font>
    <font>
      <sz val="11"/>
      <name val="Microsoft YaHei"/>
      <charset val="134"/>
    </font>
    <font>
      <sz val="12"/>
      <color theme="1"/>
      <name val="Microsoft YaHei"/>
      <charset val="134"/>
    </font>
    <font>
      <sz val="10"/>
      <name val="Century Gothic"/>
      <family val="2"/>
    </font>
    <font>
      <sz val="11"/>
      <name val="Cambria"/>
      <family val="1"/>
      <scheme val="minor"/>
    </font>
    <font>
      <sz val="40"/>
      <color theme="8"/>
      <name val="Microsoft YaHei"/>
      <charset val="134"/>
    </font>
    <font>
      <b/>
      <sz val="9"/>
      <color theme="8"/>
      <name val="Microsoft YaHei"/>
      <charset val="134"/>
    </font>
    <font>
      <sz val="11"/>
      <color theme="8"/>
      <name val="Cambria"/>
      <family val="1"/>
      <scheme val="minor"/>
    </font>
    <font>
      <sz val="10"/>
      <color theme="9"/>
      <name val="Cambria"/>
      <family val="1"/>
      <scheme val="minor"/>
    </font>
    <font>
      <b/>
      <sz val="11"/>
      <color theme="8"/>
      <name val="Cambria"/>
      <family val="1"/>
      <scheme val="minor"/>
    </font>
    <font>
      <sz val="11"/>
      <color theme="0" tint="-0.499984740745262"/>
      <name val="Cambria"/>
      <family val="1"/>
      <scheme val="minor"/>
    </font>
    <font>
      <u/>
      <sz val="12"/>
      <color theme="10"/>
      <name val="Cambria"/>
      <family val="1"/>
      <scheme val="minor"/>
    </font>
    <font>
      <b/>
      <sz val="11"/>
      <color theme="8"/>
      <name val="Microsoft YaHei"/>
      <charset val="134"/>
    </font>
    <font>
      <sz val="28"/>
      <color theme="8" tint="-0.499984740745262"/>
      <name val="Cambria"/>
      <family val="1"/>
      <scheme val="minor"/>
    </font>
    <font>
      <b/>
      <sz val="9"/>
      <color theme="8"/>
      <name val="Cambria"/>
      <family val="1"/>
      <scheme val="minor"/>
    </font>
    <font>
      <sz val="11"/>
      <color theme="8"/>
      <name val="Microsoft YaHei"/>
      <charset val="134"/>
    </font>
    <font>
      <sz val="24"/>
      <color theme="8"/>
      <name val="Cambria"/>
      <family val="1"/>
      <scheme val="minor"/>
    </font>
    <font>
      <sz val="10"/>
      <color indexed="63"/>
      <name val="Cambria"/>
      <family val="1"/>
      <scheme val="minor"/>
    </font>
    <font>
      <b/>
      <sz val="11"/>
      <color theme="0"/>
      <name val="Cambria"/>
      <family val="1"/>
      <scheme val="minor"/>
    </font>
    <font>
      <b/>
      <sz val="28"/>
      <color theme="1" tint="0.34998626667073579"/>
      <name val="Cambria"/>
      <family val="1"/>
      <scheme val="minor"/>
    </font>
    <font>
      <sz val="9"/>
      <name val="Cambria"/>
      <family val="1"/>
      <scheme val="minor"/>
    </font>
    <font>
      <sz val="10"/>
      <color theme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3" borderId="14" applyNumberFormat="0" applyAlignment="0" applyProtection="0"/>
    <xf numFmtId="0" fontId="4" fillId="0" borderId="0"/>
    <xf numFmtId="0" fontId="19" fillId="0" borderId="0" applyNumberFormat="0" applyFill="0" applyAlignment="0" applyProtection="0"/>
  </cellStyleXfs>
  <cellXfs count="37">
    <xf numFmtId="0" fontId="0" fillId="0" borderId="0" xfId="0"/>
    <xf numFmtId="0" fontId="1" fillId="0" borderId="0" xfId="4" applyFont="1"/>
    <xf numFmtId="0" fontId="2" fillId="0" borderId="0" xfId="0" applyFont="1"/>
    <xf numFmtId="0" fontId="3" fillId="0" borderId="0" xfId="4" applyFont="1"/>
    <xf numFmtId="0" fontId="4" fillId="0" borderId="0" xfId="4"/>
    <xf numFmtId="0" fontId="6" fillId="0" borderId="1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179" fontId="7" fillId="2" borderId="4" xfId="4" applyNumberFormat="1" applyFont="1" applyFill="1" applyBorder="1" applyAlignment="1">
      <alignment horizontal="left" vertical="top" wrapText="1"/>
    </xf>
    <xf numFmtId="0" fontId="8" fillId="2" borderId="5" xfId="4" applyFont="1" applyFill="1" applyBorder="1" applyAlignment="1">
      <alignment horizontal="center" vertical="top" wrapText="1"/>
    </xf>
    <xf numFmtId="0" fontId="8" fillId="2" borderId="5" xfId="2" applyFont="1" applyFill="1" applyBorder="1" applyAlignment="1">
      <alignment horizontal="center" vertical="top" wrapText="1"/>
    </xf>
    <xf numFmtId="179" fontId="7" fillId="0" borderId="4" xfId="4" applyNumberFormat="1" applyFont="1" applyFill="1" applyBorder="1" applyAlignment="1">
      <alignment horizontal="left" vertical="top" wrapText="1"/>
    </xf>
    <xf numFmtId="0" fontId="8" fillId="0" borderId="5" xfId="4" applyFont="1" applyFill="1" applyBorder="1" applyAlignment="1">
      <alignment horizontal="center" vertical="top" wrapText="1"/>
    </xf>
    <xf numFmtId="0" fontId="8" fillId="0" borderId="5" xfId="2" applyFont="1" applyFill="1" applyBorder="1" applyAlignment="1">
      <alignment horizontal="center" vertical="top" wrapText="1"/>
    </xf>
    <xf numFmtId="179" fontId="7" fillId="2" borderId="6" xfId="4" applyNumberFormat="1" applyFont="1" applyFill="1" applyBorder="1" applyAlignment="1">
      <alignment horizontal="left" vertical="top" wrapText="1"/>
    </xf>
    <xf numFmtId="179" fontId="7" fillId="0" borderId="6" xfId="4" applyNumberFormat="1" applyFont="1" applyFill="1" applyBorder="1" applyAlignment="1">
      <alignment horizontal="left" vertical="top" wrapText="1"/>
    </xf>
    <xf numFmtId="179" fontId="7" fillId="0" borderId="7" xfId="4" applyNumberFormat="1" applyFont="1" applyFill="1" applyBorder="1" applyAlignment="1">
      <alignment horizontal="left" vertical="top" wrapText="1"/>
    </xf>
    <xf numFmtId="0" fontId="10" fillId="0" borderId="0" xfId="4" applyFont="1" applyAlignment="1">
      <alignment horizontal="right"/>
    </xf>
    <xf numFmtId="0" fontId="10" fillId="0" borderId="0" xfId="4" applyFont="1" applyAlignment="1">
      <alignment horizontal="center"/>
    </xf>
    <xf numFmtId="0" fontId="11" fillId="0" borderId="0" xfId="1"/>
    <xf numFmtId="178" fontId="2" fillId="0" borderId="0" xfId="0" applyNumberFormat="1" applyFont="1"/>
    <xf numFmtId="178" fontId="13" fillId="0" borderId="0" xfId="0" applyNumberFormat="1" applyFont="1" applyFill="1" applyBorder="1" applyAlignment="1">
      <alignment vertical="center" textRotation="90"/>
    </xf>
    <xf numFmtId="0" fontId="15" fillId="0" borderId="0" xfId="4" applyFont="1" applyAlignment="1">
      <alignment horizontal="center"/>
    </xf>
    <xf numFmtId="0" fontId="16" fillId="0" borderId="0" xfId="0" applyFont="1" applyAlignment="1">
      <alignment horizontal="center" vertical="center"/>
    </xf>
    <xf numFmtId="180" fontId="5" fillId="0" borderId="0" xfId="4" applyNumberFormat="1" applyFont="1" applyBorder="1" applyAlignment="1">
      <alignment horizontal="left" vertical="center"/>
    </xf>
    <xf numFmtId="179" fontId="6" fillId="0" borderId="8" xfId="3" applyNumberFormat="1" applyFont="1" applyFill="1" applyBorder="1" applyAlignment="1">
      <alignment horizontal="left" vertical="center" wrapText="1"/>
    </xf>
    <xf numFmtId="179" fontId="14" fillId="0" borderId="9" xfId="3" applyNumberFormat="1" applyFont="1" applyFill="1" applyBorder="1" applyAlignment="1">
      <alignment horizontal="left" vertical="center" wrapText="1"/>
    </xf>
    <xf numFmtId="179" fontId="14" fillId="0" borderId="10" xfId="3" applyNumberFormat="1" applyFont="1" applyFill="1" applyBorder="1" applyAlignment="1">
      <alignment horizontal="left" vertical="center" wrapText="1"/>
    </xf>
    <xf numFmtId="0" fontId="9" fillId="0" borderId="11" xfId="3" applyFont="1" applyFill="1" applyBorder="1" applyAlignment="1">
      <alignment horizontal="left" vertical="top" wrapText="1"/>
    </xf>
    <xf numFmtId="0" fontId="9" fillId="0" borderId="12" xfId="3" applyFont="1" applyFill="1" applyBorder="1" applyAlignment="1">
      <alignment horizontal="left" vertical="top" wrapText="1"/>
    </xf>
    <xf numFmtId="0" fontId="9" fillId="0" borderId="13" xfId="3" applyFont="1" applyFill="1" applyBorder="1" applyAlignment="1">
      <alignment horizontal="left" vertical="top" wrapText="1"/>
    </xf>
    <xf numFmtId="179" fontId="6" fillId="0" borderId="9" xfId="3" applyNumberFormat="1" applyFont="1" applyFill="1" applyBorder="1" applyAlignment="1">
      <alignment horizontal="left" vertical="center" wrapText="1"/>
    </xf>
    <xf numFmtId="179" fontId="6" fillId="0" borderId="10" xfId="3" applyNumberFormat="1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top" wrapText="1"/>
    </xf>
    <xf numFmtId="0" fontId="12" fillId="0" borderId="12" xfId="3" applyFont="1" applyFill="1" applyBorder="1" applyAlignment="1">
      <alignment horizontal="left" vertical="top" wrapText="1"/>
    </xf>
    <xf numFmtId="0" fontId="12" fillId="0" borderId="13" xfId="3" applyFont="1" applyFill="1" applyBorder="1" applyAlignment="1">
      <alignment horizontal="left" vertical="top" wrapText="1"/>
    </xf>
    <xf numFmtId="0" fontId="21" fillId="0" borderId="5" xfId="4" applyFont="1" applyFill="1" applyBorder="1" applyAlignment="1">
      <alignment horizontal="center" vertical="top" wrapText="1"/>
    </xf>
  </cellXfs>
  <cellStyles count="6">
    <cellStyle name="40% - Accent1 2" xfId="2"/>
    <cellStyle name="Accent1 2" xfId="3"/>
    <cellStyle name="Heading 1 2" xfId="5"/>
    <cellStyle name="Normal 2" xfId="4"/>
    <cellStyle name="常规" xfId="0" builtinId="0"/>
    <cellStyle name="超链接" xfId="1" builtinId="8"/>
  </cellStyles>
  <dxfs count="11">
    <dxf>
      <font>
        <b/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5117038483843"/>
          <bgColor theme="9" tint="0.79995117038483843"/>
        </patternFill>
      </fill>
    </dxf>
    <dxf>
      <fill>
        <patternFill patternType="solid">
          <fgColor theme="9" tint="0.79995117038483843"/>
          <bgColor theme="9" tint="0.79995117038483843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 patternType="solid"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TableStyleLight9 2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C17529"/>
      <color rgb="FFFDFDFD"/>
      <color rgb="FFA19574"/>
      <color rgb="FFEAE8EA"/>
      <color rgb="FFEAE8E0"/>
      <color rgb="FFA1A9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CalendarYear" max="2999" min="1900" page="10" val="201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981075</xdr:colOff>
          <xdr:row>1</xdr:row>
          <xdr:rowOff>47625</xdr:rowOff>
        </xdr:from>
        <xdr:to>
          <xdr:col>12</xdr:col>
          <xdr:colOff>114300</xdr:colOff>
          <xdr:row>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3808</xdr:rowOff>
    </xdr:from>
    <xdr:to>
      <xdr:col>8</xdr:col>
      <xdr:colOff>1551</xdr:colOff>
      <xdr:row>17</xdr:row>
      <xdr:rowOff>74568</xdr:rowOff>
    </xdr:to>
    <xdr:sp macro="" textlink="">
      <xdr:nvSpPr>
        <xdr:cNvPr id="8" name="TextBox 7"/>
        <xdr:cNvSpPr txBox="1"/>
      </xdr:nvSpPr>
      <xdr:spPr>
        <a:xfrm>
          <a:off x="8534400" y="5222875"/>
          <a:ext cx="1270" cy="2080895"/>
        </a:xfrm>
        <a:prstGeom prst="rect">
          <a:avLst/>
        </a:prstGeom>
        <a:noFill/>
        <a:ln w="38100" cap="sq">
          <a:solidFill>
            <a:schemeClr val="accent5">
              <a:lumMod val="20000"/>
              <a:lumOff val="8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在此处添加您的地址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城市、省</a:t>
          </a:r>
          <a:r>
            <a:rPr kumimoji="0" lang="en-US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自治区</a:t>
          </a:r>
          <a:r>
            <a:rPr kumimoji="0" lang="en-US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/</a:t>
          </a: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直辖市邮政编码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电话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+mn-lt"/>
              <a:ea typeface="+mn-ea"/>
              <a:cs typeface="+mn-cs"/>
            </a:rPr>
            <a:t>: 555.555.5555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ko-KR" altLang="ko-KR" sz="1200" b="0" i="0" u="none" strike="noStrike" kern="0" cap="none" spc="0" normalizeH="0" baseline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微软雅黑" panose="020B0503020204020204" pitchFamily="34" charset="-122"/>
              <a:ea typeface="+mn-ea"/>
              <a:cs typeface="+mn-cs"/>
            </a:rPr>
            <a:t>传真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A19574"/>
              </a:solidFill>
              <a:effectLst/>
              <a:uLnTx/>
              <a:uFillTx/>
              <a:latin typeface="+mn-lt"/>
              <a:ea typeface="+mn-ea"/>
              <a:cs typeface="+mn-cs"/>
            </a:rPr>
            <a:t>: 555.555.5555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C17529"/>
              </a:solidFill>
              <a:effectLst/>
              <a:uLnTx/>
              <a:uFillTx/>
              <a:latin typeface="+mn-lt"/>
              <a:ea typeface="+mn-ea"/>
              <a:cs typeface="+mn-cs"/>
            </a:rPr>
            <a:t>info@example.com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C17529"/>
              </a:solidFill>
              <a:effectLst/>
              <a:uLnTx/>
              <a:uFillTx/>
              <a:latin typeface="+mn-lt"/>
              <a:ea typeface="+mn-ea"/>
              <a:cs typeface="+mn-cs"/>
            </a:rPr>
            <a:t>www.example.com</a:t>
          </a:r>
        </a:p>
        <a:p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Custom 1">
      <a:majorFont>
        <a:latin typeface="Georgia"/>
        <a:ea typeface=""/>
        <a:cs typeface=""/>
      </a:majorFont>
      <a:minorFont>
        <a:latin typeface="Cambria"/>
        <a:ea typeface=""/>
        <a:cs typeface="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workbookViewId="0">
      <selection activeCell="B3" sqref="B3:F3"/>
    </sheetView>
  </sheetViews>
  <sheetFormatPr defaultColWidth="6.6640625" defaultRowHeight="14.25"/>
  <cols>
    <col min="1" max="1" width="3.109375" style="4" customWidth="1"/>
    <col min="2" max="9" width="13.77734375" style="4" customWidth="1"/>
    <col min="10" max="10" width="12.6640625" style="4" customWidth="1"/>
    <col min="11" max="11" width="2.109375" style="4" customWidth="1"/>
    <col min="12" max="12" width="11.77734375" style="4" customWidth="1"/>
    <col min="13" max="13" width="11.33203125" style="4" customWidth="1"/>
    <col min="14" max="16384" width="6.6640625" style="4"/>
  </cols>
  <sheetData>
    <row r="1" spans="1:18" ht="16.5">
      <c r="A1"/>
      <c r="L1" s="22" t="s">
        <v>0</v>
      </c>
    </row>
    <row r="2" spans="1:18" ht="26.25" customHeight="1">
      <c r="A2"/>
      <c r="L2" s="23">
        <v>2019</v>
      </c>
    </row>
    <row r="3" spans="1:18" ht="57.75" customHeight="1">
      <c r="A3"/>
      <c r="B3" s="24" t="str">
        <f>UPPER(TEXT(DATE(CalendarYear,1,1),"yyyy年 m月"))</f>
        <v>2019年 1月</v>
      </c>
      <c r="C3" s="24"/>
      <c r="D3" s="24"/>
      <c r="E3" s="24"/>
      <c r="F3" s="24"/>
    </row>
    <row r="4" spans="1:18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1"/>
      <c r="J4" s="1"/>
      <c r="L4" s="1"/>
      <c r="M4" s="20"/>
      <c r="Q4" s="1"/>
      <c r="R4" s="1"/>
    </row>
    <row r="5" spans="1:18" customFormat="1" ht="15" customHeight="1">
      <c r="B5" s="8" t="str">
        <f>IF(DAY(JanSun1)=1,"",IF(AND(YEAR(JanSun1+1)=CalendarYear,MONTH(JanSun1+1)=1),JanSun1+1,""))</f>
        <v/>
      </c>
      <c r="C5" s="8">
        <f>IF(DAY(JanSun1)=1,"",IF(AND(YEAR(JanSun1+2)=CalendarYear,MONTH(JanSun1+2)=1),JanSun1+2,""))</f>
        <v>43466</v>
      </c>
      <c r="D5" s="8">
        <f>IF(DAY(JanSun1)=1,"",IF(AND(YEAR(JanSun1+3)=CalendarYear,MONTH(JanSun1+3)=1),JanSun1+3,""))</f>
        <v>43467</v>
      </c>
      <c r="E5" s="8">
        <f>IF(DAY(JanSun1)=1,"",IF(AND(YEAR(JanSun1+4)=CalendarYear,MONTH(JanSun1+4)=1),JanSun1+4,""))</f>
        <v>43468</v>
      </c>
      <c r="F5" s="8">
        <f>IF(DAY(JanSun1)=1,"",IF(AND(YEAR(JanSun1+5)=CalendarYear,MONTH(JanSun1+5)=1),JanSun1+5,""))</f>
        <v>43469</v>
      </c>
      <c r="G5" s="8">
        <f>IF(DAY(JanSun1)=1,"",IF(AND(YEAR(JanSun1+6)=CalendarYear,MONTH(JanSun1+6)=1),JanSun1+6,""))</f>
        <v>43470</v>
      </c>
      <c r="H5" s="8">
        <f>IF(DAY(JanSun1)=1,IF(AND(YEAR(JanSun1)=CalendarYear,MONTH(JanSun1)=1),JanSun1,""),IF(AND(YEAR(JanSun1+7)=CalendarYear,MONTH(JanSun1+7)=1),JanSun1+7,""))</f>
        <v>43471</v>
      </c>
      <c r="I5" s="21"/>
      <c r="K5" s="4"/>
      <c r="L5" s="4"/>
      <c r="M5" s="4"/>
      <c r="Q5" s="3"/>
      <c r="R5" s="4"/>
    </row>
    <row r="6" spans="1:18" s="3" customFormat="1" ht="55.5" customHeight="1">
      <c r="A6"/>
      <c r="B6" s="9"/>
      <c r="C6" s="9"/>
      <c r="D6" s="9"/>
      <c r="E6" s="9"/>
      <c r="F6" s="9"/>
      <c r="G6" s="10"/>
      <c r="H6" s="10"/>
      <c r="I6" s="21"/>
    </row>
    <row r="7" spans="1:18" ht="15" customHeight="1">
      <c r="A7"/>
      <c r="B7" s="11">
        <f>IF(DAY(JanSun1)=1,IF(AND(YEAR(JanSun1+1)=CalendarYear,MONTH(JanSun1+1)=1),JanSun1+1,""),IF(AND(YEAR(JanSun1+8)=CalendarYear,MONTH(JanSun1+8)=1),JanSun1+8,""))</f>
        <v>43472</v>
      </c>
      <c r="C7" s="11">
        <f>IF(DAY(JanSun1)=1,IF(AND(YEAR(JanSun1+2)=CalendarYear,MONTH(JanSun1+2)=1),JanSun1+2,""),IF(AND(YEAR(JanSun1+9)=CalendarYear,MONTH(JanSun1+9)=1),JanSun1+9,""))</f>
        <v>43473</v>
      </c>
      <c r="D7" s="11">
        <f>IF(DAY(JanSun1)=1,IF(AND(YEAR(JanSun1+3)=CalendarYear,MONTH(JanSun1+3)=1),JanSun1+3,""),IF(AND(YEAR(JanSun1+10)=CalendarYear,MONTH(JanSun1+10)=1),JanSun1+10,""))</f>
        <v>43474</v>
      </c>
      <c r="E7" s="11">
        <f>IF(DAY(JanSun1)=1,IF(AND(YEAR(JanSun1+4)=CalendarYear,MONTH(JanSun1+4)=1),JanSun1+4,""),IF(AND(YEAR(JanSun1+11)=CalendarYear,MONTH(JanSun1+11)=1),JanSun1+11,""))</f>
        <v>43475</v>
      </c>
      <c r="F7" s="11">
        <f>IF(DAY(JanSun1)=1,IF(AND(YEAR(JanSun1+5)=CalendarYear,MONTH(JanSun1+5)=1),JanSun1+5,""),IF(AND(YEAR(JanSun1+12)=CalendarYear,MONTH(JanSun1+12)=1),JanSun1+12,""))</f>
        <v>43476</v>
      </c>
      <c r="G7" s="11">
        <f>IF(DAY(JanSun1)=1,IF(AND(YEAR(JanSun1+6)=CalendarYear,MONTH(JanSun1+6)=1),JanSun1+6,""),IF(AND(YEAR(JanSun1+13)=CalendarYear,MONTH(JanSun1+13)=1),JanSun1+13,""))</f>
        <v>43477</v>
      </c>
      <c r="H7" s="11">
        <f>IF(DAY(JanSun1)=1,IF(AND(YEAR(JanSun1+7)=CalendarYear,MONTH(JanSun1+7)=1),JanSun1+7,""),IF(AND(YEAR(JanSun1+14)=CalendarYear,MONTH(JanSun1+14)=1),JanSun1+14,""))</f>
        <v>43478</v>
      </c>
      <c r="I7" s="21"/>
    </row>
    <row r="8" spans="1:18" ht="55.5" customHeight="1">
      <c r="A8"/>
      <c r="B8" s="12"/>
      <c r="C8" s="12"/>
      <c r="D8" s="12"/>
      <c r="E8" s="12"/>
      <c r="F8" s="12"/>
      <c r="G8" s="13"/>
      <c r="H8" s="13"/>
      <c r="I8" s="21"/>
    </row>
    <row r="9" spans="1:18" ht="15" customHeight="1">
      <c r="A9"/>
      <c r="B9" s="14">
        <f>IF(DAY(JanSun1)=1,IF(AND(YEAR(JanSun1+8)=CalendarYear,MONTH(JanSun1+8)=1),JanSun1+8,""),IF(AND(YEAR(JanSun1+15)=CalendarYear,MONTH(JanSun1+15)=1),JanSun1+15,""))</f>
        <v>43479</v>
      </c>
      <c r="C9" s="14">
        <f>IF(DAY(JanSun1)=1,IF(AND(YEAR(JanSun1+9)=CalendarYear,MONTH(JanSun1+9)=1),JanSun1+9,""),IF(AND(YEAR(JanSun1+16)=CalendarYear,MONTH(JanSun1+16)=1),JanSun1+16,""))</f>
        <v>43480</v>
      </c>
      <c r="D9" s="14">
        <f>IF(DAY(JanSun1)=1,IF(AND(YEAR(JanSun1+10)=CalendarYear,MONTH(JanSun1+10)=1),JanSun1+10,""),IF(AND(YEAR(JanSun1+17)=CalendarYear,MONTH(JanSun1+17)=1),JanSun1+17,""))</f>
        <v>43481</v>
      </c>
      <c r="E9" s="14">
        <f>IF(DAY(JanSun1)=1,IF(AND(YEAR(JanSun1+11)=CalendarYear,MONTH(JanSun1+11)=1),JanSun1+11,""),IF(AND(YEAR(JanSun1+18)=CalendarYear,MONTH(JanSun1+18)=1),JanSun1+18,""))</f>
        <v>43482</v>
      </c>
      <c r="F9" s="14">
        <f>IF(DAY(JanSun1)=1,IF(AND(YEAR(JanSun1+12)=CalendarYear,MONTH(JanSun1+12)=1),JanSun1+12,""),IF(AND(YEAR(JanSun1+19)=CalendarYear,MONTH(JanSun1+19)=1),JanSun1+19,""))</f>
        <v>43483</v>
      </c>
      <c r="G9" s="14">
        <f>IF(DAY(JanSun1)=1,IF(AND(YEAR(JanSun1+13)=CalendarYear,MONTH(JanSun1+13)=1),JanSun1+13,""),IF(AND(YEAR(JanSun1+20)=CalendarYear,MONTH(JanSun1+20)=1),JanSun1+20,""))</f>
        <v>43484</v>
      </c>
      <c r="H9" s="14">
        <f>IF(DAY(JanSun1)=1,IF(AND(YEAR(JanSun1+14)=CalendarYear,MONTH(JanSun1+14)=1),JanSun1+14,""),IF(AND(YEAR(JanSun1+21)=CalendarYear,MONTH(JanSun1+21)=1),JanSun1+21,""))</f>
        <v>43485</v>
      </c>
      <c r="I9" s="21"/>
    </row>
    <row r="10" spans="1:18" ht="55.5" customHeight="1">
      <c r="A10"/>
      <c r="B10" s="9"/>
      <c r="C10" s="9"/>
      <c r="D10" s="9"/>
      <c r="E10" s="9"/>
      <c r="F10" s="9"/>
      <c r="G10" s="10"/>
      <c r="H10" s="10"/>
      <c r="I10" s="21"/>
    </row>
    <row r="11" spans="1:18" ht="15" customHeight="1">
      <c r="A11"/>
      <c r="B11" s="15">
        <f>IF(DAY(JanSun1)=1,IF(AND(YEAR(JanSun1+15)=CalendarYear,MONTH(JanSun1+15)=1),JanSun1+15,""),IF(AND(YEAR(JanSun1+22)=CalendarYear,MONTH(JanSun1+22)=1),JanSun1+22,""))</f>
        <v>43486</v>
      </c>
      <c r="C11" s="15">
        <f>IF(DAY(JanSun1)=1,IF(AND(YEAR(JanSun1+16)=CalendarYear,MONTH(JanSun1+16)=1),JanSun1+16,""),IF(AND(YEAR(JanSun1+23)=CalendarYear,MONTH(JanSun1+23)=1),JanSun1+23,""))</f>
        <v>43487</v>
      </c>
      <c r="D11" s="15">
        <f>IF(DAY(JanSun1)=1,IF(AND(YEAR(JanSun1+17)=CalendarYear,MONTH(JanSun1+17)=1),JanSun1+17,""),IF(AND(YEAR(JanSun1+24)=CalendarYear,MONTH(JanSun1+24)=1),JanSun1+24,""))</f>
        <v>43488</v>
      </c>
      <c r="E11" s="15">
        <f>IF(DAY(JanSun1)=1,IF(AND(YEAR(JanSun1+18)=CalendarYear,MONTH(JanSun1+18)=1),JanSun1+18,""),IF(AND(YEAR(JanSun1+25)=CalendarYear,MONTH(JanSun1+25)=1),JanSun1+25,""))</f>
        <v>43489</v>
      </c>
      <c r="F11" s="15">
        <f>IF(DAY(JanSun1)=1,IF(AND(YEAR(JanSun1+19)=CalendarYear,MONTH(JanSun1+19)=1),JanSun1+19,""),IF(AND(YEAR(JanSun1+26)=CalendarYear,MONTH(JanSun1+26)=1),JanSun1+26,""))</f>
        <v>43490</v>
      </c>
      <c r="G11" s="15">
        <f>IF(DAY(JanSun1)=1,IF(AND(YEAR(JanSun1+20)=CalendarYear,MONTH(JanSun1+20)=1),JanSun1+20,""),IF(AND(YEAR(JanSun1+27)=CalendarYear,MONTH(JanSun1+27)=1),JanSun1+27,""))</f>
        <v>43491</v>
      </c>
      <c r="H11" s="15">
        <f>IF(DAY(JanSun1)=1,IF(AND(YEAR(JanSun1+21)=CalendarYear,MONTH(JanSun1+21)=1),JanSun1+21,""),IF(AND(YEAR(JanSun1+28)=CalendarYear,MONTH(JanSun1+28)=1),JanSun1+28,""))</f>
        <v>43492</v>
      </c>
      <c r="I11" s="21"/>
    </row>
    <row r="12" spans="1:18" ht="55.5" customHeight="1">
      <c r="A12"/>
      <c r="B12" s="12"/>
      <c r="C12" s="12"/>
      <c r="D12" s="12"/>
      <c r="E12" s="12"/>
      <c r="F12" s="12"/>
      <c r="G12" s="13"/>
      <c r="H12" s="13"/>
      <c r="I12" s="21"/>
    </row>
    <row r="13" spans="1:18" ht="15" customHeight="1">
      <c r="A13"/>
      <c r="B13" s="14">
        <f>IF(DAY(JanSun1)=1,IF(AND(YEAR(JanSun1+22)=CalendarYear,MONTH(JanSun1+22)=1),JanSun1+22,""),IF(AND(YEAR(JanSun1+29)=CalendarYear,MONTH(JanSun1+29)=1),JanSun1+29,""))</f>
        <v>43493</v>
      </c>
      <c r="C13" s="14">
        <f>IF(DAY(JanSun1)=1,IF(AND(YEAR(JanSun1+23)=CalendarYear,MONTH(JanSun1+23)=1),JanSun1+23,""),IF(AND(YEAR(JanSun1+30)=CalendarYear,MONTH(JanSun1+30)=1),JanSun1+30,""))</f>
        <v>43494</v>
      </c>
      <c r="D13" s="14">
        <f>IF(DAY(JanSun1)=1,IF(AND(YEAR(JanSun1+24)=CalendarYear,MONTH(JanSun1+24)=1),JanSun1+24,""),IF(AND(YEAR(JanSun1+31)=CalendarYear,MONTH(JanSun1+31)=1),JanSun1+31,""))</f>
        <v>43495</v>
      </c>
      <c r="E13" s="14">
        <f>IF(DAY(JanSun1)=1,IF(AND(YEAR(JanSun1+25)=CalendarYear,MONTH(JanSun1+25)=1),JanSun1+25,""),IF(AND(YEAR(JanSun1+32)=CalendarYear,MONTH(JanSun1+32)=1),JanSun1+32,""))</f>
        <v>43496</v>
      </c>
      <c r="F13" s="14" t="str">
        <f>IF(DAY(JanSun1)=1,IF(AND(YEAR(JanSun1+26)=CalendarYear,MONTH(JanSun1+26)=1),JanSun1+26,""),IF(AND(YEAR(JanSun1+33)=CalendarYear,MONTH(JanSun1+33)=1),JanSun1+33,""))</f>
        <v/>
      </c>
      <c r="G13" s="14" t="str">
        <f>IF(DAY(JanSun1)=1,IF(AND(YEAR(JanSun1+27)=CalendarYear,MONTH(JanSun1+27)=1),JanSun1+27,""),IF(AND(YEAR(JanSun1+34)=CalendarYear,MONTH(JanSun1+34)=1),JanSun1+34,""))</f>
        <v/>
      </c>
      <c r="H13" s="14" t="str">
        <f>IF(DAY(JanSun1)=1,IF(AND(YEAR(JanSun1+28)=CalendarYear,MONTH(JanSun1+28)=1),JanSun1+28,""),IF(AND(YEAR(JanSun1+35)=CalendarYear,MONTH(JanSun1+35)=1),JanSun1+35,""))</f>
        <v/>
      </c>
      <c r="I13" s="21"/>
    </row>
    <row r="14" spans="1:18" ht="55.5" customHeight="1">
      <c r="A14"/>
      <c r="B14" s="9"/>
      <c r="C14" s="9"/>
      <c r="D14" s="9"/>
      <c r="E14" s="9"/>
      <c r="F14" s="9"/>
      <c r="G14" s="10"/>
      <c r="H14" s="10"/>
      <c r="I14" s="21"/>
    </row>
    <row r="15" spans="1:18" ht="15" customHeight="1">
      <c r="A15"/>
      <c r="B15" s="15" t="str">
        <f>IF(DAY(JanSun1)=1,IF(AND(YEAR(JanSun1+29)=CalendarYear,MONTH(JanSun1+29)=1),JanSun1+29,""),IF(AND(YEAR(JanSun1+36)=CalendarYear,MONTH(JanSun1+36)=1),JanSun1+36,""))</f>
        <v/>
      </c>
      <c r="C15" s="16" t="str">
        <f>IF(DAY(JanSun1)=1,IF(AND(YEAR(JanSun1+30)=CalendarYear,MONTH(JanSun1+30)=1),JanSun1+30,""),IF(AND(YEAR(JanSun1+37)=CalendarYear,MONTH(JanSun1+37)=1),JanSun1+37,""))</f>
        <v/>
      </c>
      <c r="D15" s="25" t="s">
        <v>8</v>
      </c>
      <c r="E15" s="26"/>
      <c r="F15" s="26"/>
      <c r="G15" s="26"/>
      <c r="H15" s="27"/>
      <c r="I15" s="21"/>
    </row>
    <row r="16" spans="1:18" ht="55.5" customHeight="1">
      <c r="A16"/>
      <c r="B16" s="12"/>
      <c r="C16" s="12"/>
      <c r="D16" s="28"/>
      <c r="E16" s="29"/>
      <c r="F16" s="29"/>
      <c r="G16" s="29"/>
      <c r="H16" s="30"/>
      <c r="I16" s="2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 r:id="rId1"/>
  <headerFooter scaleWithDoc="0" alignWithMargins="0"/>
  <customProperties>
    <customPr name="SheetChange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Spinner 2">
              <controlPr defaultSize="0" autoPict="0" altText="Spinner control. Use spinner to change calendar year or type desired year in cell L2">
                <anchor moveWithCells="1">
                  <from>
                    <xdr:col>11</xdr:col>
                    <xdr:colOff>981075</xdr:colOff>
                    <xdr:row>1</xdr:row>
                    <xdr:rowOff>47625</xdr:rowOff>
                  </from>
                  <to>
                    <xdr:col>12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UPPER(TEXT(DATE(CalendarYear,10,1),"yyyy年 m月"))</f>
        <v>2019年 10月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IF(DAY(OctSun1)=1,"",IF(AND(YEAR(OctSun1+1)=CalendarYear,MONTH(OctSun1+1)=10),OctSun1+1,""))</f>
        <v/>
      </c>
      <c r="C5" s="8">
        <f>IF(DAY(OctSun1)=1,"",IF(AND(YEAR(OctSun1+2)=CalendarYear,MONTH(OctSun1+2)=10),OctSun1+2,""))</f>
        <v>43739</v>
      </c>
      <c r="D5" s="8">
        <f>IF(DAY(OctSun1)=1,"",IF(AND(YEAR(OctSun1+3)=CalendarYear,MONTH(OctSun1+3)=10),OctSun1+3,""))</f>
        <v>43740</v>
      </c>
      <c r="E5" s="8">
        <f>IF(DAY(OctSun1)=1,"",IF(AND(YEAR(OctSun1+4)=CalendarYear,MONTH(OctSun1+4)=10),OctSun1+4,""))</f>
        <v>43741</v>
      </c>
      <c r="F5" s="8">
        <f>IF(DAY(OctSun1)=1,"",IF(AND(YEAR(OctSun1+5)=CalendarYear,MONTH(OctSun1+5)=10),OctSun1+5,""))</f>
        <v>43742</v>
      </c>
      <c r="G5" s="8">
        <f>IF(DAY(OctSun1)=1,"",IF(AND(YEAR(OctSun1+6)=CalendarYear,MONTH(OctSun1+6)=10),OctSun1+6,""))</f>
        <v>43743</v>
      </c>
      <c r="H5" s="8">
        <f>IF(DAY(OctSun1)=1,IF(AND(YEAR(OctSun1)=CalendarYear,MONTH(OctSun1)=10),OctSun1,""),IF(AND(YEAR(OctSun1+7)=CalendarYear,MONTH(OctSun1+7)=10),OctSun1+7,""))</f>
        <v>43744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IF(DAY(OctSun1)=1,IF(AND(YEAR(OctSun1+1)=CalendarYear,MONTH(OctSun1+1)=10),OctSun1+1,""),IF(AND(YEAR(OctSun1+8)=CalendarYear,MONTH(OctSun1+8)=10),OctSun1+8,""))</f>
        <v>43745</v>
      </c>
      <c r="C7" s="11">
        <f>IF(DAY(OctSun1)=1,IF(AND(YEAR(OctSun1+2)=CalendarYear,MONTH(OctSun1+2)=10),OctSun1+2,""),IF(AND(YEAR(OctSun1+9)=CalendarYear,MONTH(OctSun1+9)=10),OctSun1+9,""))</f>
        <v>43746</v>
      </c>
      <c r="D7" s="11">
        <f>IF(DAY(OctSun1)=1,IF(AND(YEAR(OctSun1+3)=CalendarYear,MONTH(OctSun1+3)=10),OctSun1+3,""),IF(AND(YEAR(OctSun1+10)=CalendarYear,MONTH(OctSun1+10)=10),OctSun1+10,""))</f>
        <v>43747</v>
      </c>
      <c r="E7" s="11">
        <f>IF(DAY(OctSun1)=1,IF(AND(YEAR(OctSun1+4)=CalendarYear,MONTH(OctSun1+4)=10),OctSun1+4,""),IF(AND(YEAR(OctSun1+11)=CalendarYear,MONTH(OctSun1+11)=10),OctSun1+11,""))</f>
        <v>43748</v>
      </c>
      <c r="F7" s="11">
        <f>IF(DAY(OctSun1)=1,IF(AND(YEAR(OctSun1+5)=CalendarYear,MONTH(OctSun1+5)=10),OctSun1+5,""),IF(AND(YEAR(OctSun1+12)=CalendarYear,MONTH(OctSun1+12)=10),OctSun1+12,""))</f>
        <v>43749</v>
      </c>
      <c r="G7" s="11">
        <f>IF(DAY(OctSun1)=1,IF(AND(YEAR(OctSun1+6)=CalendarYear,MONTH(OctSun1+6)=10),OctSun1+6,""),IF(AND(YEAR(OctSun1+13)=CalendarYear,MONTH(OctSun1+13)=10),OctSun1+13,""))</f>
        <v>43750</v>
      </c>
      <c r="H7" s="11">
        <f>IF(DAY(OctSun1)=1,IF(AND(YEAR(OctSun1+7)=CalendarYear,MONTH(OctSun1+7)=10),OctSun1+7,""),IF(AND(YEAR(OctSun1+14)=CalendarYear,MONTH(OctSun1+14)=10),OctSun1+14,""))</f>
        <v>43751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IF(DAY(OctSun1)=1,IF(AND(YEAR(OctSun1+8)=CalendarYear,MONTH(OctSun1+8)=10),OctSun1+8,""),IF(AND(YEAR(OctSun1+15)=CalendarYear,MONTH(OctSun1+15)=10),OctSun1+15,""))</f>
        <v>43752</v>
      </c>
      <c r="C9" s="14">
        <f>IF(DAY(OctSun1)=1,IF(AND(YEAR(OctSun1+9)=CalendarYear,MONTH(OctSun1+9)=10),OctSun1+9,""),IF(AND(YEAR(OctSun1+16)=CalendarYear,MONTH(OctSun1+16)=10),OctSun1+16,""))</f>
        <v>43753</v>
      </c>
      <c r="D9" s="14">
        <f>IF(DAY(OctSun1)=1,IF(AND(YEAR(OctSun1+10)=CalendarYear,MONTH(OctSun1+10)=10),OctSun1+10,""),IF(AND(YEAR(OctSun1+17)=CalendarYear,MONTH(OctSun1+17)=10),OctSun1+17,""))</f>
        <v>43754</v>
      </c>
      <c r="E9" s="14">
        <f>IF(DAY(OctSun1)=1,IF(AND(YEAR(OctSun1+11)=CalendarYear,MONTH(OctSun1+11)=10),OctSun1+11,""),IF(AND(YEAR(OctSun1+18)=CalendarYear,MONTH(OctSun1+18)=10),OctSun1+18,""))</f>
        <v>43755</v>
      </c>
      <c r="F9" s="14">
        <f>IF(DAY(OctSun1)=1,IF(AND(YEAR(OctSun1+12)=CalendarYear,MONTH(OctSun1+12)=10),OctSun1+12,""),IF(AND(YEAR(OctSun1+19)=CalendarYear,MONTH(OctSun1+19)=10),OctSun1+19,""))</f>
        <v>43756</v>
      </c>
      <c r="G9" s="14">
        <f>IF(DAY(OctSun1)=1,IF(AND(YEAR(OctSun1+13)=CalendarYear,MONTH(OctSun1+13)=10),OctSun1+13,""),IF(AND(YEAR(OctSun1+20)=CalendarYear,MONTH(OctSun1+20)=10),OctSun1+20,""))</f>
        <v>43757</v>
      </c>
      <c r="H9" s="14">
        <f>IF(DAY(OctSun1)=1,IF(AND(YEAR(OctSun1+14)=CalendarYear,MONTH(OctSun1+14)=10),OctSun1+14,""),IF(AND(YEAR(OctSun1+21)=CalendarYear,MONTH(OctSun1+21)=10),OctSun1+21,""))</f>
        <v>43758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IF(DAY(OctSun1)=1,IF(AND(YEAR(OctSun1+15)=CalendarYear,MONTH(OctSun1+15)=10),OctSun1+15,""),IF(AND(YEAR(OctSun1+22)=CalendarYear,MONTH(OctSun1+22)=10),OctSun1+22,""))</f>
        <v>43759</v>
      </c>
      <c r="C11" s="15">
        <f>IF(DAY(OctSun1)=1,IF(AND(YEAR(OctSun1+16)=CalendarYear,MONTH(OctSun1+16)=10),OctSun1+16,""),IF(AND(YEAR(OctSun1+23)=CalendarYear,MONTH(OctSun1+23)=10),OctSun1+23,""))</f>
        <v>43760</v>
      </c>
      <c r="D11" s="15">
        <f>IF(DAY(OctSun1)=1,IF(AND(YEAR(OctSun1+17)=CalendarYear,MONTH(OctSun1+17)=10),OctSun1+17,""),IF(AND(YEAR(OctSun1+24)=CalendarYear,MONTH(OctSun1+24)=10),OctSun1+24,""))</f>
        <v>43761</v>
      </c>
      <c r="E11" s="15">
        <f>IF(DAY(OctSun1)=1,IF(AND(YEAR(OctSun1+18)=CalendarYear,MONTH(OctSun1+18)=10),OctSun1+18,""),IF(AND(YEAR(OctSun1+25)=CalendarYear,MONTH(OctSun1+25)=10),OctSun1+25,""))</f>
        <v>43762</v>
      </c>
      <c r="F11" s="15">
        <f>IF(DAY(OctSun1)=1,IF(AND(YEAR(OctSun1+19)=CalendarYear,MONTH(OctSun1+19)=10),OctSun1+19,""),IF(AND(YEAR(OctSun1+26)=CalendarYear,MONTH(OctSun1+26)=10),OctSun1+26,""))</f>
        <v>43763</v>
      </c>
      <c r="G11" s="15">
        <f>IF(DAY(OctSun1)=1,IF(AND(YEAR(OctSun1+20)=CalendarYear,MONTH(OctSun1+20)=10),OctSun1+20,""),IF(AND(YEAR(OctSun1+27)=CalendarYear,MONTH(OctSun1+27)=10),OctSun1+27,""))</f>
        <v>43764</v>
      </c>
      <c r="H11" s="15">
        <f>IF(DAY(OctSun1)=1,IF(AND(YEAR(OctSun1+21)=CalendarYear,MONTH(OctSun1+21)=10),OctSun1+21,""),IF(AND(YEAR(OctSun1+28)=CalendarYear,MONTH(OctSun1+28)=10),OctSun1+28,""))</f>
        <v>43765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IF(DAY(OctSun1)=1,IF(AND(YEAR(OctSun1+22)=CalendarYear,MONTH(OctSun1+22)=10),OctSun1+22,""),IF(AND(YEAR(OctSun1+29)=CalendarYear,MONTH(OctSun1+29)=10),OctSun1+29,""))</f>
        <v>43766</v>
      </c>
      <c r="C13" s="14">
        <f>IF(DAY(OctSun1)=1,IF(AND(YEAR(OctSun1+23)=CalendarYear,MONTH(OctSun1+23)=10),OctSun1+23,""),IF(AND(YEAR(OctSun1+30)=CalendarYear,MONTH(OctSun1+30)=10),OctSun1+30,""))</f>
        <v>43767</v>
      </c>
      <c r="D13" s="14">
        <f>IF(DAY(OctSun1)=1,IF(AND(YEAR(OctSun1+24)=CalendarYear,MONTH(OctSun1+24)=10),OctSun1+24,""),IF(AND(YEAR(OctSun1+31)=CalendarYear,MONTH(OctSun1+31)=10),OctSun1+31,""))</f>
        <v>43768</v>
      </c>
      <c r="E13" s="14">
        <f>IF(DAY(OctSun1)=1,IF(AND(YEAR(OctSun1+25)=CalendarYear,MONTH(OctSun1+25)=10),OctSun1+25,""),IF(AND(YEAR(OctSun1+32)=CalendarYear,MONTH(OctSun1+32)=10),OctSun1+32,""))</f>
        <v>43769</v>
      </c>
      <c r="F13" s="14" t="str">
        <f>IF(DAY(OctSun1)=1,IF(AND(YEAR(OctSun1+26)=CalendarYear,MONTH(OctSun1+26)=10),OctSun1+26,""),IF(AND(YEAR(OctSun1+33)=CalendarYear,MONTH(OctSun1+33)=10),OctSun1+33,""))</f>
        <v/>
      </c>
      <c r="G13" s="14" t="str">
        <f>IF(DAY(OctSun1)=1,IF(AND(YEAR(OctSun1+27)=CalendarYear,MONTH(OctSun1+27)=10),OctSun1+27,""),IF(AND(YEAR(OctSun1+34)=CalendarYear,MONTH(OctSun1+34)=10),OctSun1+34,""))</f>
        <v/>
      </c>
      <c r="H13" s="14" t="str">
        <f>IF(DAY(OctSun1)=1,IF(AND(YEAR(OctSun1+28)=CalendarYear,MONTH(OctSun1+28)=10),OctSun1+28,""),IF(AND(YEAR(OctSun1+35)=CalendarYear,MONTH(OctSun1+35)=10),OctSun1+35,""))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IF(DAY(OctSun1)=1,IF(AND(YEAR(OctSun1+29)=CalendarYear,MONTH(OctSun1+29)=10),OctSun1+29,""),IF(AND(YEAR(OctSun1+36)=CalendarYear,MONTH(OctSun1+36)=10),OctSun1+36,""))</f>
        <v/>
      </c>
      <c r="C15" s="16" t="str">
        <f>IF(DAY(OctSun1)=1,IF(AND(YEAR(OctSun1+30)=CalendarYear,MONTH(OctSun1+30)=10),OctSun1+30,""),IF(AND(YEAR(OctSun1+37)=CalendarYear,MONTH(OctSun1+37)=10),OctSun1+37,""))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6" sqref="D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UPPER(TEXT(DATE(CalendarYear,11,1),"yyyy年 m月"))</f>
        <v>2019年 11月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IF(DAY(NovSun1)=1,"",IF(AND(YEAR(NovSun1+1)=CalendarYear,MONTH(NovSun1+1)=11),NovSun1+1,""))</f>
        <v/>
      </c>
      <c r="C5" s="8" t="str">
        <f>IF(DAY(NovSun1)=1,"",IF(AND(YEAR(NovSun1+2)=CalendarYear,MONTH(NovSun1+2)=11),NovSun1+2,""))</f>
        <v/>
      </c>
      <c r="D5" s="8" t="str">
        <f>IF(DAY(NovSun1)=1,"",IF(AND(YEAR(NovSun1+3)=CalendarYear,MONTH(NovSun1+3)=11),NovSun1+3,""))</f>
        <v/>
      </c>
      <c r="E5" s="8" t="str">
        <f>IF(DAY(NovSun1)=1,"",IF(AND(YEAR(NovSun1+4)=CalendarYear,MONTH(NovSun1+4)=11),NovSun1+4,""))</f>
        <v/>
      </c>
      <c r="F5" s="8">
        <f>IF(DAY(NovSun1)=1,"",IF(AND(YEAR(NovSun1+5)=CalendarYear,MONTH(NovSun1+5)=11),NovSun1+5,""))</f>
        <v>43770</v>
      </c>
      <c r="G5" s="8">
        <f>IF(DAY(NovSun1)=1,"",IF(AND(YEAR(NovSun1+6)=CalendarYear,MONTH(NovSun1+6)=11),NovSun1+6,""))</f>
        <v>43771</v>
      </c>
      <c r="H5" s="8">
        <f>IF(DAY(NovSun1)=1,IF(AND(YEAR(NovSun1)=CalendarYear,MONTH(NovSun1)=11),NovSun1,""),IF(AND(YEAR(NovSun1+7)=CalendarYear,MONTH(NovSun1+7)=11),NovSun1+7,""))</f>
        <v>43772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IF(DAY(NovSun1)=1,IF(AND(YEAR(NovSun1+1)=CalendarYear,MONTH(NovSun1+1)=11),NovSun1+1,""),IF(AND(YEAR(NovSun1+8)=CalendarYear,MONTH(NovSun1+8)=11),NovSun1+8,""))</f>
        <v>43773</v>
      </c>
      <c r="C7" s="11">
        <f>IF(DAY(NovSun1)=1,IF(AND(YEAR(NovSun1+2)=CalendarYear,MONTH(NovSun1+2)=11),NovSun1+2,""),IF(AND(YEAR(NovSun1+9)=CalendarYear,MONTH(NovSun1+9)=11),NovSun1+9,""))</f>
        <v>43774</v>
      </c>
      <c r="D7" s="11">
        <f>IF(DAY(NovSun1)=1,IF(AND(YEAR(NovSun1+3)=CalendarYear,MONTH(NovSun1+3)=11),NovSun1+3,""),IF(AND(YEAR(NovSun1+10)=CalendarYear,MONTH(NovSun1+10)=11),NovSun1+10,""))</f>
        <v>43775</v>
      </c>
      <c r="E7" s="11">
        <f>IF(DAY(NovSun1)=1,IF(AND(YEAR(NovSun1+4)=CalendarYear,MONTH(NovSun1+4)=11),NovSun1+4,""),IF(AND(YEAR(NovSun1+11)=CalendarYear,MONTH(NovSun1+11)=11),NovSun1+11,""))</f>
        <v>43776</v>
      </c>
      <c r="F7" s="11">
        <f>IF(DAY(NovSun1)=1,IF(AND(YEAR(NovSun1+5)=CalendarYear,MONTH(NovSun1+5)=11),NovSun1+5,""),IF(AND(YEAR(NovSun1+12)=CalendarYear,MONTH(NovSun1+12)=11),NovSun1+12,""))</f>
        <v>43777</v>
      </c>
      <c r="G7" s="11">
        <f>IF(DAY(NovSun1)=1,IF(AND(YEAR(NovSun1+6)=CalendarYear,MONTH(NovSun1+6)=11),NovSun1+6,""),IF(AND(YEAR(NovSun1+13)=CalendarYear,MONTH(NovSun1+13)=11),NovSun1+13,""))</f>
        <v>43778</v>
      </c>
      <c r="H7" s="11">
        <f>IF(DAY(NovSun1)=1,IF(AND(YEAR(NovSun1+7)=CalendarYear,MONTH(NovSun1+7)=11),NovSun1+7,""),IF(AND(YEAR(NovSun1+14)=CalendarYear,MONTH(NovSun1+14)=11),NovSun1+14,""))</f>
        <v>43779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IF(DAY(NovSun1)=1,IF(AND(YEAR(NovSun1+8)=CalendarYear,MONTH(NovSun1+8)=11),NovSun1+8,""),IF(AND(YEAR(NovSun1+15)=CalendarYear,MONTH(NovSun1+15)=11),NovSun1+15,""))</f>
        <v>43780</v>
      </c>
      <c r="C9" s="14">
        <f>IF(DAY(NovSun1)=1,IF(AND(YEAR(NovSun1+9)=CalendarYear,MONTH(NovSun1+9)=11),NovSun1+9,""),IF(AND(YEAR(NovSun1+16)=CalendarYear,MONTH(NovSun1+16)=11),NovSun1+16,""))</f>
        <v>43781</v>
      </c>
      <c r="D9" s="14">
        <f>IF(DAY(NovSun1)=1,IF(AND(YEAR(NovSun1+10)=CalendarYear,MONTH(NovSun1+10)=11),NovSun1+10,""),IF(AND(YEAR(NovSun1+17)=CalendarYear,MONTH(NovSun1+17)=11),NovSun1+17,""))</f>
        <v>43782</v>
      </c>
      <c r="E9" s="14">
        <f>IF(DAY(NovSun1)=1,IF(AND(YEAR(NovSun1+11)=CalendarYear,MONTH(NovSun1+11)=11),NovSun1+11,""),IF(AND(YEAR(NovSun1+18)=CalendarYear,MONTH(NovSun1+18)=11),NovSun1+18,""))</f>
        <v>43783</v>
      </c>
      <c r="F9" s="14">
        <f>IF(DAY(NovSun1)=1,IF(AND(YEAR(NovSun1+12)=CalendarYear,MONTH(NovSun1+12)=11),NovSun1+12,""),IF(AND(YEAR(NovSun1+19)=CalendarYear,MONTH(NovSun1+19)=11),NovSun1+19,""))</f>
        <v>43784</v>
      </c>
      <c r="G9" s="14">
        <f>IF(DAY(NovSun1)=1,IF(AND(YEAR(NovSun1+13)=CalendarYear,MONTH(NovSun1+13)=11),NovSun1+13,""),IF(AND(YEAR(NovSun1+20)=CalendarYear,MONTH(NovSun1+20)=11),NovSun1+20,""))</f>
        <v>43785</v>
      </c>
      <c r="H9" s="14">
        <f>IF(DAY(NovSun1)=1,IF(AND(YEAR(NovSun1+14)=CalendarYear,MONTH(NovSun1+14)=11),NovSun1+14,""),IF(AND(YEAR(NovSun1+21)=CalendarYear,MONTH(NovSun1+21)=11),NovSun1+21,""))</f>
        <v>43786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IF(DAY(NovSun1)=1,IF(AND(YEAR(NovSun1+15)=CalendarYear,MONTH(NovSun1+15)=11),NovSun1+15,""),IF(AND(YEAR(NovSun1+22)=CalendarYear,MONTH(NovSun1+22)=11),NovSun1+22,""))</f>
        <v>43787</v>
      </c>
      <c r="C11" s="15">
        <f>IF(DAY(NovSun1)=1,IF(AND(YEAR(NovSun1+16)=CalendarYear,MONTH(NovSun1+16)=11),NovSun1+16,""),IF(AND(YEAR(NovSun1+23)=CalendarYear,MONTH(NovSun1+23)=11),NovSun1+23,""))</f>
        <v>43788</v>
      </c>
      <c r="D11" s="15">
        <f>IF(DAY(NovSun1)=1,IF(AND(YEAR(NovSun1+17)=CalendarYear,MONTH(NovSun1+17)=11),NovSun1+17,""),IF(AND(YEAR(NovSun1+24)=CalendarYear,MONTH(NovSun1+24)=11),NovSun1+24,""))</f>
        <v>43789</v>
      </c>
      <c r="E11" s="15">
        <f>IF(DAY(NovSun1)=1,IF(AND(YEAR(NovSun1+18)=CalendarYear,MONTH(NovSun1+18)=11),NovSun1+18,""),IF(AND(YEAR(NovSun1+25)=CalendarYear,MONTH(NovSun1+25)=11),NovSun1+25,""))</f>
        <v>43790</v>
      </c>
      <c r="F11" s="15">
        <f>IF(DAY(NovSun1)=1,IF(AND(YEAR(NovSun1+19)=CalendarYear,MONTH(NovSun1+19)=11),NovSun1+19,""),IF(AND(YEAR(NovSun1+26)=CalendarYear,MONTH(NovSun1+26)=11),NovSun1+26,""))</f>
        <v>43791</v>
      </c>
      <c r="G11" s="15">
        <f>IF(DAY(NovSun1)=1,IF(AND(YEAR(NovSun1+20)=CalendarYear,MONTH(NovSun1+20)=11),NovSun1+20,""),IF(AND(YEAR(NovSun1+27)=CalendarYear,MONTH(NovSun1+27)=11),NovSun1+27,""))</f>
        <v>43792</v>
      </c>
      <c r="H11" s="15">
        <f>IF(DAY(NovSun1)=1,IF(AND(YEAR(NovSun1+21)=CalendarYear,MONTH(NovSun1+21)=11),NovSun1+21,""),IF(AND(YEAR(NovSun1+28)=CalendarYear,MONTH(NovSun1+28)=11),NovSun1+28,""))</f>
        <v>43793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IF(DAY(NovSun1)=1,IF(AND(YEAR(NovSun1+22)=CalendarYear,MONTH(NovSun1+22)=11),NovSun1+22,""),IF(AND(YEAR(NovSun1+29)=CalendarYear,MONTH(NovSun1+29)=11),NovSun1+29,""))</f>
        <v>43794</v>
      </c>
      <c r="C13" s="14">
        <f>IF(DAY(NovSun1)=1,IF(AND(YEAR(NovSun1+23)=CalendarYear,MONTH(NovSun1+23)=11),NovSun1+23,""),IF(AND(YEAR(NovSun1+30)=CalendarYear,MONTH(NovSun1+30)=11),NovSun1+30,""))</f>
        <v>43795</v>
      </c>
      <c r="D13" s="14">
        <f>IF(DAY(NovSun1)=1,IF(AND(YEAR(NovSun1+24)=CalendarYear,MONTH(NovSun1+24)=11),NovSun1+24,""),IF(AND(YEAR(NovSun1+31)=CalendarYear,MONTH(NovSun1+31)=11),NovSun1+31,""))</f>
        <v>43796</v>
      </c>
      <c r="E13" s="14">
        <f>IF(DAY(NovSun1)=1,IF(AND(YEAR(NovSun1+25)=CalendarYear,MONTH(NovSun1+25)=11),NovSun1+25,""),IF(AND(YEAR(NovSun1+32)=CalendarYear,MONTH(NovSun1+32)=11),NovSun1+32,""))</f>
        <v>43797</v>
      </c>
      <c r="F13" s="14">
        <f>IF(DAY(NovSun1)=1,IF(AND(YEAR(NovSun1+26)=CalendarYear,MONTH(NovSun1+26)=11),NovSun1+26,""),IF(AND(YEAR(NovSun1+33)=CalendarYear,MONTH(NovSun1+33)=11),NovSun1+33,""))</f>
        <v>43798</v>
      </c>
      <c r="G13" s="14">
        <f>IF(DAY(NovSun1)=1,IF(AND(YEAR(NovSun1+27)=CalendarYear,MONTH(NovSun1+27)=11),NovSun1+27,""),IF(AND(YEAR(NovSun1+34)=CalendarYear,MONTH(NovSun1+34)=11),NovSun1+34,""))</f>
        <v>43799</v>
      </c>
      <c r="H13" s="14" t="str">
        <f>IF(DAY(NovSun1)=1,IF(AND(YEAR(NovSun1+28)=CalendarYear,MONTH(NovSun1+28)=11),NovSun1+28,""),IF(AND(YEAR(NovSun1+35)=CalendarYear,MONTH(NovSun1+35)=11),NovSun1+35,""))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IF(DAY(NovSun1)=1,IF(AND(YEAR(NovSun1+29)=CalendarYear,MONTH(NovSun1+29)=11),NovSun1+29,""),IF(AND(YEAR(NovSun1+36)=CalendarYear,MONTH(NovSun1+36)=11),NovSun1+36,""))</f>
        <v/>
      </c>
      <c r="C15" s="16" t="str">
        <f>IF(DAY(NovSun1)=1,IF(AND(YEAR(NovSun1+30)=CalendarYear,MONTH(NovSun1+30)=11),NovSun1+30,""),IF(AND(YEAR(NovSun1+37)=CalendarYear,MONTH(NovSun1+37)=11),NovSun1+37,""))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8" sqref="D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UPPER(TEXT(DATE(CalendarYear,12,1),"yyyy年 m月"))</f>
        <v>2019年 12月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IF(DAY(DecSun1)=1,"",IF(AND(YEAR(DecSun1+1)=CalendarYear,MONTH(DecSun1+1)=12),DecSun1+1,""))</f>
        <v/>
      </c>
      <c r="C5" s="8" t="str">
        <f>IF(DAY(DecSun1)=1,"",IF(AND(YEAR(DecSun1+2)=CalendarYear,MONTH(DecSun1+2)=12),DecSun1+2,""))</f>
        <v/>
      </c>
      <c r="D5" s="8" t="str">
        <f>IF(DAY(DecSun1)=1,"",IF(AND(YEAR(DecSun1+3)=CalendarYear,MONTH(DecSun1+3)=12),DecSun1+3,""))</f>
        <v/>
      </c>
      <c r="E5" s="8" t="str">
        <f>IF(DAY(DecSun1)=1,"",IF(AND(YEAR(DecSun1+4)=CalendarYear,MONTH(DecSun1+4)=12),DecSun1+4,""))</f>
        <v/>
      </c>
      <c r="F5" s="8" t="str">
        <f>IF(DAY(DecSun1)=1,"",IF(AND(YEAR(DecSun1+5)=CalendarYear,MONTH(DecSun1+5)=12),DecSun1+5,""))</f>
        <v/>
      </c>
      <c r="G5" s="8" t="str">
        <f>IF(DAY(DecSun1)=1,"",IF(AND(YEAR(DecSun1+6)=CalendarYear,MONTH(DecSun1+6)=12),DecSun1+6,""))</f>
        <v/>
      </c>
      <c r="H5" s="8">
        <f>IF(DAY(DecSun1)=1,IF(AND(YEAR(DecSun1)=CalendarYear,MONTH(DecSun1)=12),DecSun1,""),IF(AND(YEAR(DecSun1+7)=CalendarYear,MONTH(DecSun1+7)=12),DecSun1+7,""))</f>
        <v>43800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IF(DAY(DecSun1)=1,IF(AND(YEAR(DecSun1+1)=CalendarYear,MONTH(DecSun1+1)=12),DecSun1+1,""),IF(AND(YEAR(DecSun1+8)=CalendarYear,MONTH(DecSun1+8)=12),DecSun1+8,""))</f>
        <v>43801</v>
      </c>
      <c r="C7" s="11">
        <f>IF(DAY(DecSun1)=1,IF(AND(YEAR(DecSun1+2)=CalendarYear,MONTH(DecSun1+2)=12),DecSun1+2,""),IF(AND(YEAR(DecSun1+9)=CalendarYear,MONTH(DecSun1+9)=12),DecSun1+9,""))</f>
        <v>43802</v>
      </c>
      <c r="D7" s="11">
        <f>IF(DAY(DecSun1)=1,IF(AND(YEAR(DecSun1+3)=CalendarYear,MONTH(DecSun1+3)=12),DecSun1+3,""),IF(AND(YEAR(DecSun1+10)=CalendarYear,MONTH(DecSun1+10)=12),DecSun1+10,""))</f>
        <v>43803</v>
      </c>
      <c r="E7" s="11">
        <f>IF(DAY(DecSun1)=1,IF(AND(YEAR(DecSun1+4)=CalendarYear,MONTH(DecSun1+4)=12),DecSun1+4,""),IF(AND(YEAR(DecSun1+11)=CalendarYear,MONTH(DecSun1+11)=12),DecSun1+11,""))</f>
        <v>43804</v>
      </c>
      <c r="F7" s="11">
        <f>IF(DAY(DecSun1)=1,IF(AND(YEAR(DecSun1+5)=CalendarYear,MONTH(DecSun1+5)=12),DecSun1+5,""),IF(AND(YEAR(DecSun1+12)=CalendarYear,MONTH(DecSun1+12)=12),DecSun1+12,""))</f>
        <v>43805</v>
      </c>
      <c r="G7" s="11">
        <f>IF(DAY(DecSun1)=1,IF(AND(YEAR(DecSun1+6)=CalendarYear,MONTH(DecSun1+6)=12),DecSun1+6,""),IF(AND(YEAR(DecSun1+13)=CalendarYear,MONTH(DecSun1+13)=12),DecSun1+13,""))</f>
        <v>43806</v>
      </c>
      <c r="H7" s="11">
        <f>IF(DAY(DecSun1)=1,IF(AND(YEAR(DecSun1+7)=CalendarYear,MONTH(DecSun1+7)=12),DecSun1+7,""),IF(AND(YEAR(DecSun1+14)=CalendarYear,MONTH(DecSun1+14)=12),DecSun1+14,""))</f>
        <v>43807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IF(DAY(DecSun1)=1,IF(AND(YEAR(DecSun1+8)=CalendarYear,MONTH(DecSun1+8)=12),DecSun1+8,""),IF(AND(YEAR(DecSun1+15)=CalendarYear,MONTH(DecSun1+15)=12),DecSun1+15,""))</f>
        <v>43808</v>
      </c>
      <c r="C9" s="14">
        <f>IF(DAY(DecSun1)=1,IF(AND(YEAR(DecSun1+9)=CalendarYear,MONTH(DecSun1+9)=12),DecSun1+9,""),IF(AND(YEAR(DecSun1+16)=CalendarYear,MONTH(DecSun1+16)=12),DecSun1+16,""))</f>
        <v>43809</v>
      </c>
      <c r="D9" s="14">
        <f>IF(DAY(DecSun1)=1,IF(AND(YEAR(DecSun1+10)=CalendarYear,MONTH(DecSun1+10)=12),DecSun1+10,""),IF(AND(YEAR(DecSun1+17)=CalendarYear,MONTH(DecSun1+17)=12),DecSun1+17,""))</f>
        <v>43810</v>
      </c>
      <c r="E9" s="14">
        <f>IF(DAY(DecSun1)=1,IF(AND(YEAR(DecSun1+11)=CalendarYear,MONTH(DecSun1+11)=12),DecSun1+11,""),IF(AND(YEAR(DecSun1+18)=CalendarYear,MONTH(DecSun1+18)=12),DecSun1+18,""))</f>
        <v>43811</v>
      </c>
      <c r="F9" s="14">
        <f>IF(DAY(DecSun1)=1,IF(AND(YEAR(DecSun1+12)=CalendarYear,MONTH(DecSun1+12)=12),DecSun1+12,""),IF(AND(YEAR(DecSun1+19)=CalendarYear,MONTH(DecSun1+19)=12),DecSun1+19,""))</f>
        <v>43812</v>
      </c>
      <c r="G9" s="14">
        <f>IF(DAY(DecSun1)=1,IF(AND(YEAR(DecSun1+13)=CalendarYear,MONTH(DecSun1+13)=12),DecSun1+13,""),IF(AND(YEAR(DecSun1+20)=CalendarYear,MONTH(DecSun1+20)=12),DecSun1+20,""))</f>
        <v>43813</v>
      </c>
      <c r="H9" s="14">
        <f>IF(DAY(DecSun1)=1,IF(AND(YEAR(DecSun1+14)=CalendarYear,MONTH(DecSun1+14)=12),DecSun1+14,""),IF(AND(YEAR(DecSun1+21)=CalendarYear,MONTH(DecSun1+21)=12),DecSun1+21,""))</f>
        <v>43814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IF(DAY(DecSun1)=1,IF(AND(YEAR(DecSun1+15)=CalendarYear,MONTH(DecSun1+15)=12),DecSun1+15,""),IF(AND(YEAR(DecSun1+22)=CalendarYear,MONTH(DecSun1+22)=12),DecSun1+22,""))</f>
        <v>43815</v>
      </c>
      <c r="C11" s="15">
        <f>IF(DAY(DecSun1)=1,IF(AND(YEAR(DecSun1+16)=CalendarYear,MONTH(DecSun1+16)=12),DecSun1+16,""),IF(AND(YEAR(DecSun1+23)=CalendarYear,MONTH(DecSun1+23)=12),DecSun1+23,""))</f>
        <v>43816</v>
      </c>
      <c r="D11" s="15">
        <f>IF(DAY(DecSun1)=1,IF(AND(YEAR(DecSun1+17)=CalendarYear,MONTH(DecSun1+17)=12),DecSun1+17,""),IF(AND(YEAR(DecSun1+24)=CalendarYear,MONTH(DecSun1+24)=12),DecSun1+24,""))</f>
        <v>43817</v>
      </c>
      <c r="E11" s="15">
        <f>IF(DAY(DecSun1)=1,IF(AND(YEAR(DecSun1+18)=CalendarYear,MONTH(DecSun1+18)=12),DecSun1+18,""),IF(AND(YEAR(DecSun1+25)=CalendarYear,MONTH(DecSun1+25)=12),DecSun1+25,""))</f>
        <v>43818</v>
      </c>
      <c r="F11" s="15">
        <f>IF(DAY(DecSun1)=1,IF(AND(YEAR(DecSun1+19)=CalendarYear,MONTH(DecSun1+19)=12),DecSun1+19,""),IF(AND(YEAR(DecSun1+26)=CalendarYear,MONTH(DecSun1+26)=12),DecSun1+26,""))</f>
        <v>43819</v>
      </c>
      <c r="G11" s="15">
        <f>IF(DAY(DecSun1)=1,IF(AND(YEAR(DecSun1+20)=CalendarYear,MONTH(DecSun1+20)=12),DecSun1+20,""),IF(AND(YEAR(DecSun1+27)=CalendarYear,MONTH(DecSun1+27)=12),DecSun1+27,""))</f>
        <v>43820</v>
      </c>
      <c r="H11" s="15">
        <f>IF(DAY(DecSun1)=1,IF(AND(YEAR(DecSun1+21)=CalendarYear,MONTH(DecSun1+21)=12),DecSun1+21,""),IF(AND(YEAR(DecSun1+28)=CalendarYear,MONTH(DecSun1+28)=12),DecSun1+28,""))</f>
        <v>43821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IF(DAY(DecSun1)=1,IF(AND(YEAR(DecSun1+22)=CalendarYear,MONTH(DecSun1+22)=12),DecSun1+22,""),IF(AND(YEAR(DecSun1+29)=CalendarYear,MONTH(DecSun1+29)=12),DecSun1+29,""))</f>
        <v>43822</v>
      </c>
      <c r="C13" s="14">
        <f>IF(DAY(DecSun1)=1,IF(AND(YEAR(DecSun1+23)=CalendarYear,MONTH(DecSun1+23)=12),DecSun1+23,""),IF(AND(YEAR(DecSun1+30)=CalendarYear,MONTH(DecSun1+30)=12),DecSun1+30,""))</f>
        <v>43823</v>
      </c>
      <c r="D13" s="14">
        <f>IF(DAY(DecSun1)=1,IF(AND(YEAR(DecSun1+24)=CalendarYear,MONTH(DecSun1+24)=12),DecSun1+24,""),IF(AND(YEAR(DecSun1+31)=CalendarYear,MONTH(DecSun1+31)=12),DecSun1+31,""))</f>
        <v>43824</v>
      </c>
      <c r="E13" s="14">
        <f>IF(DAY(DecSun1)=1,IF(AND(YEAR(DecSun1+25)=CalendarYear,MONTH(DecSun1+25)=12),DecSun1+25,""),IF(AND(YEAR(DecSun1+32)=CalendarYear,MONTH(DecSun1+32)=12),DecSun1+32,""))</f>
        <v>43825</v>
      </c>
      <c r="F13" s="14">
        <f>IF(DAY(DecSun1)=1,IF(AND(YEAR(DecSun1+26)=CalendarYear,MONTH(DecSun1+26)=12),DecSun1+26,""),IF(AND(YEAR(DecSun1+33)=CalendarYear,MONTH(DecSun1+33)=12),DecSun1+33,""))</f>
        <v>43826</v>
      </c>
      <c r="G13" s="14">
        <f>IF(DAY(DecSun1)=1,IF(AND(YEAR(DecSun1+27)=CalendarYear,MONTH(DecSun1+27)=12),DecSun1+27,""),IF(AND(YEAR(DecSun1+34)=CalendarYear,MONTH(DecSun1+34)=12),DecSun1+34,""))</f>
        <v>43827</v>
      </c>
      <c r="H13" s="14">
        <f>IF(DAY(DecSun1)=1,IF(AND(YEAR(DecSun1+28)=CalendarYear,MONTH(DecSun1+28)=12),DecSun1+28,""),IF(AND(YEAR(DecSun1+35)=CalendarYear,MONTH(DecSun1+35)=12),DecSun1+35,""))</f>
        <v>43828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>
        <f>IF(DAY(DecSun1)=1,IF(AND(YEAR(DecSun1+29)=CalendarYear,MONTH(DecSun1+29)=12),DecSun1+29,""),IF(AND(YEAR(DecSun1+36)=CalendarYear,MONTH(DecSun1+36)=12),DecSun1+36,""))</f>
        <v>43829</v>
      </c>
      <c r="C15" s="16">
        <f>IF(DAY(DecSun1)=1,IF(AND(YEAR(DecSun1+30)=CalendarYear,MONTH(DecSun1+30)=12),DecSun1+30,""),IF(AND(YEAR(DecSun1+37)=CalendarYear,MONTH(DecSun1+37)=12),DecSun1+37,""))</f>
        <v>43830</v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22.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71"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workbookViewId="0">
      <selection activeCell="J11" sqref="J11"/>
    </sheetView>
  </sheetViews>
  <sheetFormatPr defaultColWidth="6.6640625" defaultRowHeight="14.25"/>
  <cols>
    <col min="1" max="1" width="3.109375" style="4" customWidth="1"/>
    <col min="2" max="9" width="13.77734375" style="4" customWidth="1"/>
    <col min="10" max="10" width="12.6640625" style="4" customWidth="1"/>
    <col min="11" max="11" width="2.109375" style="4" customWidth="1"/>
    <col min="12" max="12" width="11.77734375" style="4" customWidth="1"/>
    <col min="13" max="13" width="11.33203125" style="4" customWidth="1"/>
    <col min="14" max="16384" width="6.6640625" style="4"/>
  </cols>
  <sheetData>
    <row r="1" spans="1:18" ht="15.75">
      <c r="A1"/>
    </row>
    <row r="2" spans="1:18" ht="26.25" customHeight="1">
      <c r="A2"/>
    </row>
    <row r="3" spans="1:18" ht="57.75" customHeight="1">
      <c r="A3"/>
      <c r="B3" s="24" t="str">
        <f>UPPER(TEXT(DATE(CalendarYear,4,1),"yyyy年 m月"))</f>
        <v>2019年 4月</v>
      </c>
      <c r="C3" s="24"/>
      <c r="D3" s="24"/>
      <c r="E3" s="24"/>
      <c r="F3" s="24"/>
    </row>
    <row r="4" spans="1:18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1"/>
      <c r="J4" s="1"/>
      <c r="L4" s="1"/>
      <c r="M4" s="20"/>
      <c r="Q4" s="1"/>
      <c r="R4" s="1"/>
    </row>
    <row r="5" spans="1:18" customFormat="1" ht="15" customHeight="1">
      <c r="B5" s="8" t="str">
        <f>IF(DAY(FebSun1)=1,"",IF(AND(YEAR(FebSun1+1)=CalendarYear,MONTH(FebSun1+1)=2),FebSun1+1,""))</f>
        <v/>
      </c>
      <c r="C5" s="8" t="str">
        <f>IF(DAY(FebSun1)=1,"",IF(AND(YEAR(FebSun1+2)=CalendarYear,MONTH(FebSun1+2)=2),FebSun1+2,""))</f>
        <v/>
      </c>
      <c r="D5" s="8" t="str">
        <f>IF(DAY(FebSun1)=1,"",IF(AND(YEAR(FebSun1+3)=CalendarYear,MONTH(FebSun1+3)=2),FebSun1+3,""))</f>
        <v/>
      </c>
      <c r="E5" s="8" t="str">
        <f>IF(DAY(FebSun1)=1,"",IF(AND(YEAR(FebSun1+4)=CalendarYear,MONTH(FebSun1+4)=2),FebSun1+4,""))</f>
        <v/>
      </c>
      <c r="F5" s="8">
        <f>IF(DAY(FebSun1)=1,"",IF(AND(YEAR(FebSun1+5)=CalendarYear,MONTH(FebSun1+5)=2),FebSun1+5,""))</f>
        <v>43497</v>
      </c>
      <c r="G5" s="8">
        <f>IF(DAY(FebSun1)=1,"",IF(AND(YEAR(FebSun1+6)=CalendarYear,MONTH(FebSun1+6)=2),FebSun1+6,""))</f>
        <v>43498</v>
      </c>
      <c r="H5" s="8">
        <f>IF(DAY(FebSun1)=1,IF(AND(YEAR(FebSun1)=CalendarYear,MONTH(FebSun1)=2),FebSun1,""),IF(AND(YEAR(FebSun1+7)=CalendarYear,MONTH(FebSun1+7)=2),FebSun1+7,""))</f>
        <v>43499</v>
      </c>
      <c r="I5" s="21"/>
      <c r="K5" s="4"/>
      <c r="L5" s="4"/>
      <c r="M5" s="4"/>
      <c r="Q5" s="3"/>
      <c r="R5" s="4"/>
    </row>
    <row r="6" spans="1:18" s="3" customFormat="1" ht="55.5" customHeight="1">
      <c r="A6"/>
      <c r="B6" s="9"/>
      <c r="C6" s="9"/>
      <c r="D6" s="9"/>
      <c r="E6" s="9"/>
      <c r="F6" s="9"/>
      <c r="G6" s="10"/>
      <c r="H6" s="10"/>
      <c r="I6" s="21"/>
    </row>
    <row r="7" spans="1:18" ht="15" customHeight="1">
      <c r="A7"/>
      <c r="B7" s="11">
        <f>IF(DAY(FebSun1)=1,IF(AND(YEAR(FebSun1+1)=CalendarYear,MONTH(FebSun1+1)=2),FebSun1+1,""),IF(AND(YEAR(FebSun1+8)=CalendarYear,MONTH(FebSun1+8)=2),FebSun1+8,""))</f>
        <v>43500</v>
      </c>
      <c r="C7" s="11">
        <f>IF(DAY(FebSun1)=1,IF(AND(YEAR(FebSun1+2)=CalendarYear,MONTH(FebSun1+2)=2),FebSun1+2,""),IF(AND(YEAR(FebSun1+9)=CalendarYear,MONTH(FebSun1+9)=2),FebSun1+9,""))</f>
        <v>43501</v>
      </c>
      <c r="D7" s="11">
        <f>IF(DAY(FebSun1)=1,IF(AND(YEAR(FebSun1+3)=CalendarYear,MONTH(FebSun1+3)=2),FebSun1+3,""),IF(AND(YEAR(FebSun1+10)=CalendarYear,MONTH(FebSun1+10)=2),FebSun1+10,""))</f>
        <v>43502</v>
      </c>
      <c r="E7" s="11">
        <f>IF(DAY(FebSun1)=1,IF(AND(YEAR(FebSun1+4)=CalendarYear,MONTH(FebSun1+4)=2),FebSun1+4,""),IF(AND(YEAR(FebSun1+11)=CalendarYear,MONTH(FebSun1+11)=2),FebSun1+11,""))</f>
        <v>43503</v>
      </c>
      <c r="F7" s="11">
        <f>IF(DAY(FebSun1)=1,IF(AND(YEAR(FebSun1+5)=CalendarYear,MONTH(FebSun1+5)=2),FebSun1+5,""),IF(AND(YEAR(FebSun1+12)=CalendarYear,MONTH(FebSun1+12)=2),FebSun1+12,""))</f>
        <v>43504</v>
      </c>
      <c r="G7" s="11">
        <f>IF(DAY(FebSun1)=1,IF(AND(YEAR(FebSun1+6)=CalendarYear,MONTH(FebSun1+6)=2),FebSun1+6,""),IF(AND(YEAR(FebSun1+13)=CalendarYear,MONTH(FebSun1+13)=2),FebSun1+13,""))</f>
        <v>43505</v>
      </c>
      <c r="H7" s="11">
        <f>IF(DAY(FebSun1)=1,IF(AND(YEAR(FebSun1+7)=CalendarYear,MONTH(FebSun1+7)=2),FebSun1+7,""),IF(AND(YEAR(FebSun1+14)=CalendarYear,MONTH(FebSun1+14)=2),FebSun1+14,""))</f>
        <v>43506</v>
      </c>
      <c r="I7" s="21"/>
    </row>
    <row r="8" spans="1:18" ht="55.5" customHeight="1">
      <c r="A8"/>
      <c r="B8" s="12"/>
      <c r="C8" s="12"/>
      <c r="D8" s="12"/>
      <c r="E8" s="12"/>
      <c r="F8" s="12"/>
      <c r="G8" s="13"/>
      <c r="H8" s="13"/>
      <c r="I8" s="21"/>
    </row>
    <row r="9" spans="1:18" ht="15" customHeight="1">
      <c r="A9"/>
      <c r="B9" s="14">
        <f>IF(DAY(FebSun1)=1,IF(AND(YEAR(FebSun1+8)=CalendarYear,MONTH(FebSun1+8)=2),FebSun1+8,""),IF(AND(YEAR(FebSun1+15)=CalendarYear,MONTH(FebSun1+15)=2),FebSun1+15,""))</f>
        <v>43507</v>
      </c>
      <c r="C9" s="14">
        <f>IF(DAY(FebSun1)=1,IF(AND(YEAR(FebSun1+9)=CalendarYear,MONTH(FebSun1+9)=2),FebSun1+9,""),IF(AND(YEAR(FebSun1+16)=CalendarYear,MONTH(FebSun1+16)=2),FebSun1+16,""))</f>
        <v>43508</v>
      </c>
      <c r="D9" s="14">
        <f>IF(DAY(FebSun1)=1,IF(AND(YEAR(FebSun1+10)=CalendarYear,MONTH(FebSun1+10)=2),FebSun1+10,""),IF(AND(YEAR(FebSun1+17)=CalendarYear,MONTH(FebSun1+17)=2),FebSun1+17,""))</f>
        <v>43509</v>
      </c>
      <c r="E9" s="14">
        <f>IF(DAY(FebSun1)=1,IF(AND(YEAR(FebSun1+11)=CalendarYear,MONTH(FebSun1+11)=2),FebSun1+11,""),IF(AND(YEAR(FebSun1+18)=CalendarYear,MONTH(FebSun1+18)=2),FebSun1+18,""))</f>
        <v>43510</v>
      </c>
      <c r="F9" s="14">
        <f>IF(DAY(FebSun1)=1,IF(AND(YEAR(FebSun1+12)=CalendarYear,MONTH(FebSun1+12)=2),FebSun1+12,""),IF(AND(YEAR(FebSun1+19)=CalendarYear,MONTH(FebSun1+19)=2),FebSun1+19,""))</f>
        <v>43511</v>
      </c>
      <c r="G9" s="14">
        <f>IF(DAY(FebSun1)=1,IF(AND(YEAR(FebSun1+13)=CalendarYear,MONTH(FebSun1+13)=2),FebSun1+13,""),IF(AND(YEAR(FebSun1+20)=CalendarYear,MONTH(FebSun1+20)=2),FebSun1+20,""))</f>
        <v>43512</v>
      </c>
      <c r="H9" s="14">
        <f>IF(DAY(FebSun1)=1,IF(AND(YEAR(FebSun1+14)=CalendarYear,MONTH(FebSun1+14)=2),FebSun1+14,""),IF(AND(YEAR(FebSun1+21)=CalendarYear,MONTH(FebSun1+21)=2),FebSun1+21,""))</f>
        <v>43513</v>
      </c>
      <c r="I9" s="21"/>
    </row>
    <row r="10" spans="1:18" ht="55.5" customHeight="1">
      <c r="A10"/>
      <c r="B10" s="9"/>
      <c r="C10" s="9"/>
      <c r="D10" s="9"/>
      <c r="E10" s="9"/>
      <c r="F10" s="9"/>
      <c r="G10" s="10"/>
      <c r="H10" s="10"/>
      <c r="I10" s="21"/>
    </row>
    <row r="11" spans="1:18" ht="15" customHeight="1">
      <c r="A11"/>
      <c r="B11" s="15">
        <f>IF(DAY(FebSun1)=1,IF(AND(YEAR(FebSun1+15)=CalendarYear,MONTH(FebSun1+15)=2),FebSun1+15,""),IF(AND(YEAR(FebSun1+22)=CalendarYear,MONTH(FebSun1+22)=2),FebSun1+22,""))</f>
        <v>43514</v>
      </c>
      <c r="C11" s="15">
        <f>IF(DAY(FebSun1)=1,IF(AND(YEAR(FebSun1+16)=CalendarYear,MONTH(FebSun1+16)=2),FebSun1+16,""),IF(AND(YEAR(FebSun1+23)=CalendarYear,MONTH(FebSun1+23)=2),FebSun1+23,""))</f>
        <v>43515</v>
      </c>
      <c r="D11" s="15">
        <f>IF(DAY(FebSun1)=1,IF(AND(YEAR(FebSun1+17)=CalendarYear,MONTH(FebSun1+17)=2),FebSun1+17,""),IF(AND(YEAR(FebSun1+24)=CalendarYear,MONTH(FebSun1+24)=2),FebSun1+24,""))</f>
        <v>43516</v>
      </c>
      <c r="E11" s="15">
        <f>IF(DAY(FebSun1)=1,IF(AND(YEAR(FebSun1+18)=CalendarYear,MONTH(FebSun1+18)=2),FebSun1+18,""),IF(AND(YEAR(FebSun1+25)=CalendarYear,MONTH(FebSun1+25)=2),FebSun1+25,""))</f>
        <v>43517</v>
      </c>
      <c r="F11" s="15">
        <f>IF(DAY(FebSun1)=1,IF(AND(YEAR(FebSun1+19)=CalendarYear,MONTH(FebSun1+19)=2),FebSun1+19,""),IF(AND(YEAR(FebSun1+26)=CalendarYear,MONTH(FebSun1+26)=2),FebSun1+26,""))</f>
        <v>43518</v>
      </c>
      <c r="G11" s="15">
        <f>IF(DAY(FebSun1)=1,IF(AND(YEAR(FebSun1+20)=CalendarYear,MONTH(FebSun1+20)=2),FebSun1+20,""),IF(AND(YEAR(FebSun1+27)=CalendarYear,MONTH(FebSun1+27)=2),FebSun1+27,""))</f>
        <v>43519</v>
      </c>
      <c r="H11" s="15">
        <f>IF(DAY(FebSun1)=1,IF(AND(YEAR(FebSun1+21)=CalendarYear,MONTH(FebSun1+21)=2),FebSun1+21,""),IF(AND(YEAR(FebSun1+28)=CalendarYear,MONTH(FebSun1+28)=2),FebSun1+28,""))</f>
        <v>43520</v>
      </c>
      <c r="I11" s="21"/>
    </row>
    <row r="12" spans="1:18" ht="55.5" customHeight="1">
      <c r="A12"/>
      <c r="B12" s="12"/>
      <c r="C12" s="12"/>
      <c r="D12" s="12"/>
      <c r="E12" s="12"/>
      <c r="F12" s="12"/>
      <c r="G12" s="13"/>
      <c r="H12" s="13"/>
      <c r="I12" s="21"/>
    </row>
    <row r="13" spans="1:18" ht="15" customHeight="1">
      <c r="A13"/>
      <c r="B13" s="14">
        <f>IF(DAY(FebSun1)=1,IF(AND(YEAR(FebSun1+22)=CalendarYear,MONTH(FebSun1+22)=2),FebSun1+22,""),IF(AND(YEAR(FebSun1+29)=CalendarYear,MONTH(FebSun1+29)=2),FebSun1+29,""))</f>
        <v>43521</v>
      </c>
      <c r="C13" s="14">
        <f>IF(DAY(FebSun1)=1,IF(AND(YEAR(FebSun1+23)=CalendarYear,MONTH(FebSun1+23)=2),FebSun1+23,""),IF(AND(YEAR(FebSun1+30)=CalendarYear,MONTH(FebSun1+30)=2),FebSun1+30,""))</f>
        <v>43522</v>
      </c>
      <c r="D13" s="14">
        <f>IF(DAY(FebSun1)=1,IF(AND(YEAR(FebSun1+24)=CalendarYear,MONTH(FebSun1+24)=2),FebSun1+24,""),IF(AND(YEAR(FebSun1+31)=CalendarYear,MONTH(FebSun1+31)=2),FebSun1+31,""))</f>
        <v>43523</v>
      </c>
      <c r="E13" s="14">
        <f>IF(DAY(FebSun1)=1,IF(AND(YEAR(FebSun1+25)=CalendarYear,MONTH(FebSun1+25)=2),FebSun1+25,""),IF(AND(YEAR(FebSun1+32)=CalendarYear,MONTH(FebSun1+32)=2),FebSun1+32,""))</f>
        <v>43524</v>
      </c>
      <c r="F13" s="14" t="str">
        <f>IF(DAY(FebSun1)=1,IF(AND(YEAR(FebSun1+26)=CalendarYear,MONTH(FebSun1+26)=2),FebSun1+26,""),IF(AND(YEAR(FebSun1+33)=CalendarYear,MONTH(FebSun1+33)=2),FebSun1+33,""))</f>
        <v/>
      </c>
      <c r="G13" s="14" t="str">
        <f>IF(DAY(FebSun1)=1,IF(AND(YEAR(FebSun1+27)=CalendarYear,MONTH(FebSun1+27)=2),FebSun1+27,""),IF(AND(YEAR(FebSun1+34)=CalendarYear,MONTH(FebSun1+34)=2),FebSun1+34,""))</f>
        <v/>
      </c>
      <c r="H13" s="14" t="str">
        <f>IF(DAY(FebSun1)=1,IF(AND(YEAR(FebSun1+28)=CalendarYear,MONTH(FebSun1+28)=2),FebSun1+28,""),IF(AND(YEAR(FebSun1+35)=CalendarYear,MONTH(FebSun1+35)=2),FebSun1+35,""))</f>
        <v/>
      </c>
      <c r="I13" s="21"/>
    </row>
    <row r="14" spans="1:18" ht="55.5" customHeight="1">
      <c r="A14"/>
      <c r="B14" s="9"/>
      <c r="C14" s="9"/>
      <c r="D14" s="9"/>
      <c r="E14" s="9"/>
      <c r="F14" s="9"/>
      <c r="G14" s="10"/>
      <c r="H14" s="10"/>
      <c r="I14" s="21"/>
    </row>
    <row r="15" spans="1:18" ht="15" customHeight="1">
      <c r="A15"/>
      <c r="B15" s="15" t="str">
        <f>IF(DAY(FebSun1)=1,IF(AND(YEAR(FebSun1+29)=CalendarYear,MONTH(FebSun1+29)=2),FebSun1+29,""),IF(AND(YEAR(FebSun1+36)=CalendarYear,MONTH(FebSun1+36)=2),FebSun1+36,""))</f>
        <v/>
      </c>
      <c r="C15" s="16" t="str">
        <f>IF(DAY(FebSun1)=1,IF(AND(YEAR(FebSun1+30)=CalendarYear,MONTH(FebSun1+30)=2),FebSun1+30,""),IF(AND(YEAR(FebSun1+37)=CalendarYear,MONTH(FebSun1+37)=2),FebSun1+37,""))</f>
        <v/>
      </c>
      <c r="D15" s="25" t="s">
        <v>9</v>
      </c>
      <c r="E15" s="31"/>
      <c r="F15" s="31"/>
      <c r="G15" s="31"/>
      <c r="H15" s="32"/>
      <c r="I15" s="21"/>
    </row>
    <row r="16" spans="1:18" ht="55.5" customHeight="1">
      <c r="A16"/>
      <c r="B16" s="12"/>
      <c r="C16" s="12"/>
      <c r="D16" s="28"/>
      <c r="E16" s="29"/>
      <c r="F16" s="29"/>
      <c r="G16" s="29"/>
      <c r="H16" s="30"/>
      <c r="I16" s="21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D8" sqref="D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ht="57.75" customHeight="1">
      <c r="A3"/>
      <c r="B3" s="24" t="str">
        <f>UPPER(TEXT(DATE(CalendarYear,3,1),"yyyy年 m月"))</f>
        <v>2019年 3月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IF(DAY(MarSun1)=1,"",IF(AND(YEAR(MarSun1+1)=CalendarYear,MONTH(MarSun1+1)=3),MarSun1+1,""))</f>
        <v/>
      </c>
      <c r="C5" s="8" t="str">
        <f>IF(DAY(MarSun1)=1,"",IF(AND(YEAR(MarSun1+2)=CalendarYear,MONTH(MarSun1+2)=3),MarSun1+2,""))</f>
        <v/>
      </c>
      <c r="D5" s="8" t="str">
        <f>IF(DAY(MarSun1)=1,"",IF(AND(YEAR(MarSun1+3)=CalendarYear,MONTH(MarSun1+3)=3),MarSun1+3,""))</f>
        <v/>
      </c>
      <c r="E5" s="8" t="str">
        <f>IF(DAY(MarSun1)=1,"",IF(AND(YEAR(MarSun1+4)=CalendarYear,MONTH(MarSun1+4)=3),MarSun1+4,""))</f>
        <v/>
      </c>
      <c r="F5" s="8">
        <f>IF(DAY(MarSun1)=1,"",IF(AND(YEAR(MarSun1+5)=CalendarYear,MONTH(MarSun1+5)=3),MarSun1+5,""))</f>
        <v>43525</v>
      </c>
      <c r="G5" s="8">
        <f>IF(DAY(MarSun1)=1,"",IF(AND(YEAR(MarSun1+6)=CalendarYear,MONTH(MarSun1+6)=3),MarSun1+6,""))</f>
        <v>43526</v>
      </c>
      <c r="H5" s="8">
        <f>IF(DAY(MarSun1)=1,IF(AND(YEAR(MarSun1)=CalendarYear,MONTH(MarSun1)=3),MarSun1,""),IF(AND(YEAR(MarSun1+7)=CalendarYear,MONTH(MarSun1+7)=3),MarSun1+7,""))</f>
        <v>43527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IF(DAY(MarSun1)=1,IF(AND(YEAR(MarSun1+1)=CalendarYear,MONTH(MarSun1+1)=3),MarSun1+1,""),IF(AND(YEAR(MarSun1+8)=CalendarYear,MONTH(MarSun1+8)=3),MarSun1+8,""))</f>
        <v>43528</v>
      </c>
      <c r="C7" s="11">
        <f>IF(DAY(MarSun1)=1,IF(AND(YEAR(MarSun1+2)=CalendarYear,MONTH(MarSun1+2)=3),MarSun1+2,""),IF(AND(YEAR(MarSun1+9)=CalendarYear,MONTH(MarSun1+9)=3),MarSun1+9,""))</f>
        <v>43529</v>
      </c>
      <c r="D7" s="11">
        <f>IF(DAY(MarSun1)=1,IF(AND(YEAR(MarSun1+3)=CalendarYear,MONTH(MarSun1+3)=3),MarSun1+3,""),IF(AND(YEAR(MarSun1+10)=CalendarYear,MONTH(MarSun1+10)=3),MarSun1+10,""))</f>
        <v>43530</v>
      </c>
      <c r="E7" s="11">
        <f>IF(DAY(MarSun1)=1,IF(AND(YEAR(MarSun1+4)=CalendarYear,MONTH(MarSun1+4)=3),MarSun1+4,""),IF(AND(YEAR(MarSun1+11)=CalendarYear,MONTH(MarSun1+11)=3),MarSun1+11,""))</f>
        <v>43531</v>
      </c>
      <c r="F7" s="11">
        <f>IF(DAY(MarSun1)=1,IF(AND(YEAR(MarSun1+5)=CalendarYear,MONTH(MarSun1+5)=3),MarSun1+5,""),IF(AND(YEAR(MarSun1+12)=CalendarYear,MONTH(MarSun1+12)=3),MarSun1+12,""))</f>
        <v>43532</v>
      </c>
      <c r="G7" s="11">
        <f>IF(DAY(MarSun1)=1,IF(AND(YEAR(MarSun1+6)=CalendarYear,MONTH(MarSun1+6)=3),MarSun1+6,""),IF(AND(YEAR(MarSun1+13)=CalendarYear,MONTH(MarSun1+13)=3),MarSun1+13,""))</f>
        <v>43533</v>
      </c>
      <c r="H7" s="11">
        <f>IF(DAY(MarSun1)=1,IF(AND(YEAR(MarSun1+7)=CalendarYear,MONTH(MarSun1+7)=3),MarSun1+7,""),IF(AND(YEAR(MarSun1+14)=CalendarYear,MONTH(MarSun1+14)=3),MarSun1+14,""))</f>
        <v>43534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IF(DAY(MarSun1)=1,IF(AND(YEAR(MarSun1+8)=CalendarYear,MONTH(MarSun1+8)=3),MarSun1+8,""),IF(AND(YEAR(MarSun1+15)=CalendarYear,MONTH(MarSun1+15)=3),MarSun1+15,""))</f>
        <v>43535</v>
      </c>
      <c r="C9" s="14">
        <f>IF(DAY(MarSun1)=1,IF(AND(YEAR(MarSun1+9)=CalendarYear,MONTH(MarSun1+9)=3),MarSun1+9,""),IF(AND(YEAR(MarSun1+16)=CalendarYear,MONTH(MarSun1+16)=3),MarSun1+16,""))</f>
        <v>43536</v>
      </c>
      <c r="D9" s="14">
        <f>IF(DAY(MarSun1)=1,IF(AND(YEAR(MarSun1+10)=CalendarYear,MONTH(MarSun1+10)=3),MarSun1+10,""),IF(AND(YEAR(MarSun1+17)=CalendarYear,MONTH(MarSun1+17)=3),MarSun1+17,""))</f>
        <v>43537</v>
      </c>
      <c r="E9" s="14">
        <f>IF(DAY(MarSun1)=1,IF(AND(YEAR(MarSun1+11)=CalendarYear,MONTH(MarSun1+11)=3),MarSun1+11,""),IF(AND(YEAR(MarSun1+18)=CalendarYear,MONTH(MarSun1+18)=3),MarSun1+18,""))</f>
        <v>43538</v>
      </c>
      <c r="F9" s="14">
        <f>IF(DAY(MarSun1)=1,IF(AND(YEAR(MarSun1+12)=CalendarYear,MONTH(MarSun1+12)=3),MarSun1+12,""),IF(AND(YEAR(MarSun1+19)=CalendarYear,MONTH(MarSun1+19)=3),MarSun1+19,""))</f>
        <v>43539</v>
      </c>
      <c r="G9" s="14">
        <f>IF(DAY(MarSun1)=1,IF(AND(YEAR(MarSun1+13)=CalendarYear,MONTH(MarSun1+13)=3),MarSun1+13,""),IF(AND(YEAR(MarSun1+20)=CalendarYear,MONTH(MarSun1+20)=3),MarSun1+20,""))</f>
        <v>43540</v>
      </c>
      <c r="H9" s="14">
        <f>IF(DAY(MarSun1)=1,IF(AND(YEAR(MarSun1+14)=CalendarYear,MONTH(MarSun1+14)=3),MarSun1+14,""),IF(AND(YEAR(MarSun1+21)=CalendarYear,MONTH(MarSun1+21)=3),MarSun1+21,""))</f>
        <v>43541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IF(DAY(MarSun1)=1,IF(AND(YEAR(MarSun1+15)=CalendarYear,MONTH(MarSun1+15)=3),MarSun1+15,""),IF(AND(YEAR(MarSun1+22)=CalendarYear,MONTH(MarSun1+22)=3),MarSun1+22,""))</f>
        <v>43542</v>
      </c>
      <c r="C11" s="15">
        <f>IF(DAY(MarSun1)=1,IF(AND(YEAR(MarSun1+16)=CalendarYear,MONTH(MarSun1+16)=3),MarSun1+16,""),IF(AND(YEAR(MarSun1+23)=CalendarYear,MONTH(MarSun1+23)=3),MarSun1+23,""))</f>
        <v>43543</v>
      </c>
      <c r="D11" s="15">
        <f>IF(DAY(MarSun1)=1,IF(AND(YEAR(MarSun1+17)=CalendarYear,MONTH(MarSun1+17)=3),MarSun1+17,""),IF(AND(YEAR(MarSun1+24)=CalendarYear,MONTH(MarSun1+24)=3),MarSun1+24,""))</f>
        <v>43544</v>
      </c>
      <c r="E11" s="15">
        <f>IF(DAY(MarSun1)=1,IF(AND(YEAR(MarSun1+18)=CalendarYear,MONTH(MarSun1+18)=3),MarSun1+18,""),IF(AND(YEAR(MarSun1+25)=CalendarYear,MONTH(MarSun1+25)=3),MarSun1+25,""))</f>
        <v>43545</v>
      </c>
      <c r="F11" s="15">
        <f>IF(DAY(MarSun1)=1,IF(AND(YEAR(MarSun1+19)=CalendarYear,MONTH(MarSun1+19)=3),MarSun1+19,""),IF(AND(YEAR(MarSun1+26)=CalendarYear,MONTH(MarSun1+26)=3),MarSun1+26,""))</f>
        <v>43546</v>
      </c>
      <c r="G11" s="15">
        <f>IF(DAY(MarSun1)=1,IF(AND(YEAR(MarSun1+20)=CalendarYear,MONTH(MarSun1+20)=3),MarSun1+20,""),IF(AND(YEAR(MarSun1+27)=CalendarYear,MONTH(MarSun1+27)=3),MarSun1+27,""))</f>
        <v>43547</v>
      </c>
      <c r="H11" s="15">
        <f>IF(DAY(MarSun1)=1,IF(AND(YEAR(MarSun1+21)=CalendarYear,MONTH(MarSun1+21)=3),MarSun1+21,""),IF(AND(YEAR(MarSun1+28)=CalendarYear,MONTH(MarSun1+28)=3),MarSun1+28,""))</f>
        <v>43548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IF(DAY(MarSun1)=1,IF(AND(YEAR(MarSun1+22)=CalendarYear,MONTH(MarSun1+22)=3),MarSun1+22,""),IF(AND(YEAR(MarSun1+29)=CalendarYear,MONTH(MarSun1+29)=3),MarSun1+29,""))</f>
        <v>43549</v>
      </c>
      <c r="C13" s="14">
        <f>IF(DAY(MarSun1)=1,IF(AND(YEAR(MarSun1+23)=CalendarYear,MONTH(MarSun1+23)=3),MarSun1+23,""),IF(AND(YEAR(MarSun1+30)=CalendarYear,MONTH(MarSun1+30)=3),MarSun1+30,""))</f>
        <v>43550</v>
      </c>
      <c r="D13" s="14">
        <f>IF(DAY(MarSun1)=1,IF(AND(YEAR(MarSun1+24)=CalendarYear,MONTH(MarSun1+24)=3),MarSun1+24,""),IF(AND(YEAR(MarSun1+31)=CalendarYear,MONTH(MarSun1+31)=3),MarSun1+31,""))</f>
        <v>43551</v>
      </c>
      <c r="E13" s="14">
        <f>IF(DAY(MarSun1)=1,IF(AND(YEAR(MarSun1+25)=CalendarYear,MONTH(MarSun1+25)=3),MarSun1+25,""),IF(AND(YEAR(MarSun1+32)=CalendarYear,MONTH(MarSun1+32)=3),MarSun1+32,""))</f>
        <v>43552</v>
      </c>
      <c r="F13" s="14">
        <f>IF(DAY(MarSun1)=1,IF(AND(YEAR(MarSun1+26)=CalendarYear,MONTH(MarSun1+26)=3),MarSun1+26,""),IF(AND(YEAR(MarSun1+33)=CalendarYear,MONTH(MarSun1+33)=3),MarSun1+33,""))</f>
        <v>43553</v>
      </c>
      <c r="G13" s="14">
        <f>IF(DAY(MarSun1)=1,IF(AND(YEAR(MarSun1+27)=CalendarYear,MONTH(MarSun1+27)=3),MarSun1+27,""),IF(AND(YEAR(MarSun1+34)=CalendarYear,MONTH(MarSun1+34)=3),MarSun1+34,""))</f>
        <v>43554</v>
      </c>
      <c r="H13" s="14">
        <f>IF(DAY(MarSun1)=1,IF(AND(YEAR(MarSun1+28)=CalendarYear,MONTH(MarSun1+28)=3),MarSun1+28,""),IF(AND(YEAR(MarSun1+35)=CalendarYear,MONTH(MarSun1+35)=3),MarSun1+35,""))</f>
        <v>43555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IF(DAY(MarSun1)=1,IF(AND(YEAR(MarSun1+29)=CalendarYear,MONTH(MarSun1+29)=3),MarSun1+29,""),IF(AND(YEAR(MarSun1+36)=CalendarYear,MONTH(MarSun1+36)=3),MarSun1+36,""))</f>
        <v/>
      </c>
      <c r="C15" s="16" t="str">
        <f>IF(DAY(MarSun1)=1,IF(AND(YEAR(MarSun1+30)=CalendarYear,MONTH(MarSun1+30)=3),MarSun1+30,""),IF(AND(YEAR(MarSun1+37)=CalendarYear,MONTH(MarSun1+37)=3),MarSun1+37,""))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E8" sqref="E8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UPPER(TEXT(DATE(CalendarYear,4,1),"yyyy年 m月"))</f>
        <v>2019年 4月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>
        <f>IF(DAY(AprSun1)=1,"",IF(AND(YEAR(AprSun1+1)=CalendarYear,MONTH(AprSun1+1)=4),AprSun1+1,""))</f>
        <v>43556</v>
      </c>
      <c r="C5" s="8">
        <f>IF(DAY(AprSun1)=1,"",IF(AND(YEAR(AprSun1+2)=CalendarYear,MONTH(AprSun1+2)=4),AprSun1+2,""))</f>
        <v>43557</v>
      </c>
      <c r="D5" s="8">
        <f>IF(DAY(AprSun1)=1,"",IF(AND(YEAR(AprSun1+3)=CalendarYear,MONTH(AprSun1+3)=4),AprSun1+3,""))</f>
        <v>43558</v>
      </c>
      <c r="E5" s="8">
        <f>IF(DAY(AprSun1)=1,"",IF(AND(YEAR(AprSun1+4)=CalendarYear,MONTH(AprSun1+4)=4),AprSun1+4,""))</f>
        <v>43559</v>
      </c>
      <c r="F5" s="8">
        <f>IF(DAY(AprSun1)=1,"",IF(AND(YEAR(AprSun1+5)=CalendarYear,MONTH(AprSun1+5)=4),AprSun1+5,""))</f>
        <v>43560</v>
      </c>
      <c r="G5" s="8">
        <f>IF(DAY(AprSun1)=1,"",IF(AND(YEAR(AprSun1+6)=CalendarYear,MONTH(AprSun1+6)=4),AprSun1+6,""))</f>
        <v>43561</v>
      </c>
      <c r="H5" s="8">
        <f>IF(DAY(AprSun1)=1,IF(AND(YEAR(AprSun1)=CalendarYear,MONTH(AprSun1)=4),AprSun1,""),IF(AND(YEAR(AprSun1+7)=CalendarYear,MONTH(AprSun1+7)=4),AprSun1+7,""))</f>
        <v>43562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IF(DAY(AprSun1)=1,IF(AND(YEAR(AprSun1+1)=CalendarYear,MONTH(AprSun1+1)=4),AprSun1+1,""),IF(AND(YEAR(AprSun1+8)=CalendarYear,MONTH(AprSun1+8)=4),AprSun1+8,""))</f>
        <v>43563</v>
      </c>
      <c r="C7" s="11">
        <f>IF(DAY(AprSun1)=1,IF(AND(YEAR(AprSun1+2)=CalendarYear,MONTH(AprSun1+2)=4),AprSun1+2,""),IF(AND(YEAR(AprSun1+9)=CalendarYear,MONTH(AprSun1+9)=4),AprSun1+9,""))</f>
        <v>43564</v>
      </c>
      <c r="D7" s="11">
        <f>IF(DAY(AprSun1)=1,IF(AND(YEAR(AprSun1+3)=CalendarYear,MONTH(AprSun1+3)=4),AprSun1+3,""),IF(AND(YEAR(AprSun1+10)=CalendarYear,MONTH(AprSun1+10)=4),AprSun1+10,""))</f>
        <v>43565</v>
      </c>
      <c r="E7" s="11">
        <f>IF(DAY(AprSun1)=1,IF(AND(YEAR(AprSun1+4)=CalendarYear,MONTH(AprSun1+4)=4),AprSun1+4,""),IF(AND(YEAR(AprSun1+11)=CalendarYear,MONTH(AprSun1+11)=4),AprSun1+11,""))</f>
        <v>43566</v>
      </c>
      <c r="F7" s="11">
        <f>IF(DAY(AprSun1)=1,IF(AND(YEAR(AprSun1+5)=CalendarYear,MONTH(AprSun1+5)=4),AprSun1+5,""),IF(AND(YEAR(AprSun1+12)=CalendarYear,MONTH(AprSun1+12)=4),AprSun1+12,""))</f>
        <v>43567</v>
      </c>
      <c r="G7" s="11">
        <f>IF(DAY(AprSun1)=1,IF(AND(YEAR(AprSun1+6)=CalendarYear,MONTH(AprSun1+6)=4),AprSun1+6,""),IF(AND(YEAR(AprSun1+13)=CalendarYear,MONTH(AprSun1+13)=4),AprSun1+13,""))</f>
        <v>43568</v>
      </c>
      <c r="H7" s="11">
        <f>IF(DAY(AprSun1)=1,IF(AND(YEAR(AprSun1+7)=CalendarYear,MONTH(AprSun1+7)=4),AprSun1+7,""),IF(AND(YEAR(AprSun1+14)=CalendarYear,MONTH(AprSun1+14)=4),AprSun1+14,""))</f>
        <v>43569</v>
      </c>
    </row>
    <row r="8" spans="1:16" ht="55.5" customHeight="1">
      <c r="A8"/>
      <c r="B8" s="12"/>
      <c r="C8" s="36" t="s">
        <v>11</v>
      </c>
      <c r="D8" s="36" t="s">
        <v>10</v>
      </c>
      <c r="E8" s="12"/>
      <c r="F8" s="12"/>
      <c r="G8" s="13"/>
      <c r="H8" s="13"/>
    </row>
    <row r="9" spans="1:16" ht="15" customHeight="1">
      <c r="A9"/>
      <c r="B9" s="14">
        <f>IF(DAY(AprSun1)=1,IF(AND(YEAR(AprSun1+8)=CalendarYear,MONTH(AprSun1+8)=4),AprSun1+8,""),IF(AND(YEAR(AprSun1+15)=CalendarYear,MONTH(AprSun1+15)=4),AprSun1+15,""))</f>
        <v>43570</v>
      </c>
      <c r="C9" s="14">
        <f>IF(DAY(AprSun1)=1,IF(AND(YEAR(AprSun1+9)=CalendarYear,MONTH(AprSun1+9)=4),AprSun1+9,""),IF(AND(YEAR(AprSun1+16)=CalendarYear,MONTH(AprSun1+16)=4),AprSun1+16,""))</f>
        <v>43571</v>
      </c>
      <c r="D9" s="14">
        <f>IF(DAY(AprSun1)=1,IF(AND(YEAR(AprSun1+10)=CalendarYear,MONTH(AprSun1+10)=4),AprSun1+10,""),IF(AND(YEAR(AprSun1+17)=CalendarYear,MONTH(AprSun1+17)=4),AprSun1+17,""))</f>
        <v>43572</v>
      </c>
      <c r="E9" s="14">
        <f>IF(DAY(AprSun1)=1,IF(AND(YEAR(AprSun1+11)=CalendarYear,MONTH(AprSun1+11)=4),AprSun1+11,""),IF(AND(YEAR(AprSun1+18)=CalendarYear,MONTH(AprSun1+18)=4),AprSun1+18,""))</f>
        <v>43573</v>
      </c>
      <c r="F9" s="14">
        <f>IF(DAY(AprSun1)=1,IF(AND(YEAR(AprSun1+12)=CalendarYear,MONTH(AprSun1+12)=4),AprSun1+12,""),IF(AND(YEAR(AprSun1+19)=CalendarYear,MONTH(AprSun1+19)=4),AprSun1+19,""))</f>
        <v>43574</v>
      </c>
      <c r="G9" s="14">
        <f>IF(DAY(AprSun1)=1,IF(AND(YEAR(AprSun1+13)=CalendarYear,MONTH(AprSun1+13)=4),AprSun1+13,""),IF(AND(YEAR(AprSun1+20)=CalendarYear,MONTH(AprSun1+20)=4),AprSun1+20,""))</f>
        <v>43575</v>
      </c>
      <c r="H9" s="14">
        <f>IF(DAY(AprSun1)=1,IF(AND(YEAR(AprSun1+14)=CalendarYear,MONTH(AprSun1+14)=4),AprSun1+14,""),IF(AND(YEAR(AprSun1+21)=CalendarYear,MONTH(AprSun1+21)=4),AprSun1+21,""))</f>
        <v>43576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IF(DAY(AprSun1)=1,IF(AND(YEAR(AprSun1+15)=CalendarYear,MONTH(AprSun1+15)=4),AprSun1+15,""),IF(AND(YEAR(AprSun1+22)=CalendarYear,MONTH(AprSun1+22)=4),AprSun1+22,""))</f>
        <v>43577</v>
      </c>
      <c r="C11" s="15">
        <f>IF(DAY(AprSun1)=1,IF(AND(YEAR(AprSun1+16)=CalendarYear,MONTH(AprSun1+16)=4),AprSun1+16,""),IF(AND(YEAR(AprSun1+23)=CalendarYear,MONTH(AprSun1+23)=4),AprSun1+23,""))</f>
        <v>43578</v>
      </c>
      <c r="D11" s="15">
        <f>IF(DAY(AprSun1)=1,IF(AND(YEAR(AprSun1+17)=CalendarYear,MONTH(AprSun1+17)=4),AprSun1+17,""),IF(AND(YEAR(AprSun1+24)=CalendarYear,MONTH(AprSun1+24)=4),AprSun1+24,""))</f>
        <v>43579</v>
      </c>
      <c r="E11" s="15">
        <f>IF(DAY(AprSun1)=1,IF(AND(YEAR(AprSun1+18)=CalendarYear,MONTH(AprSun1+18)=4),AprSun1+18,""),IF(AND(YEAR(AprSun1+25)=CalendarYear,MONTH(AprSun1+25)=4),AprSun1+25,""))</f>
        <v>43580</v>
      </c>
      <c r="F11" s="15">
        <f>IF(DAY(AprSun1)=1,IF(AND(YEAR(AprSun1+19)=CalendarYear,MONTH(AprSun1+19)=4),AprSun1+19,""),IF(AND(YEAR(AprSun1+26)=CalendarYear,MONTH(AprSun1+26)=4),AprSun1+26,""))</f>
        <v>43581</v>
      </c>
      <c r="G11" s="15">
        <f>IF(DAY(AprSun1)=1,IF(AND(YEAR(AprSun1+20)=CalendarYear,MONTH(AprSun1+20)=4),AprSun1+20,""),IF(AND(YEAR(AprSun1+27)=CalendarYear,MONTH(AprSun1+27)=4),AprSun1+27,""))</f>
        <v>43582</v>
      </c>
      <c r="H11" s="15">
        <f>IF(DAY(AprSun1)=1,IF(AND(YEAR(AprSun1+21)=CalendarYear,MONTH(AprSun1+21)=4),AprSun1+21,""),IF(AND(YEAR(AprSun1+28)=CalendarYear,MONTH(AprSun1+28)=4),AprSun1+28,""))</f>
        <v>43583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IF(DAY(AprSun1)=1,IF(AND(YEAR(AprSun1+22)=CalendarYear,MONTH(AprSun1+22)=4),AprSun1+22,""),IF(AND(YEAR(AprSun1+29)=CalendarYear,MONTH(AprSun1+29)=4),AprSun1+29,""))</f>
        <v>43584</v>
      </c>
      <c r="C13" s="14">
        <f>IF(DAY(AprSun1)=1,IF(AND(YEAR(AprSun1+23)=CalendarYear,MONTH(AprSun1+23)=4),AprSun1+23,""),IF(AND(YEAR(AprSun1+30)=CalendarYear,MONTH(AprSun1+30)=4),AprSun1+30,""))</f>
        <v>43585</v>
      </c>
      <c r="D13" s="14" t="str">
        <f>IF(DAY(AprSun1)=1,IF(AND(YEAR(AprSun1+24)=CalendarYear,MONTH(AprSun1+24)=4),AprSun1+24,""),IF(AND(YEAR(AprSun1+31)=CalendarYear,MONTH(AprSun1+31)=4),AprSun1+31,""))</f>
        <v/>
      </c>
      <c r="E13" s="14" t="str">
        <f>IF(DAY(AprSun1)=1,IF(AND(YEAR(AprSun1+25)=CalendarYear,MONTH(AprSun1+25)=4),AprSun1+25,""),IF(AND(YEAR(AprSun1+32)=CalendarYear,MONTH(AprSun1+32)=4),AprSun1+32,""))</f>
        <v/>
      </c>
      <c r="F13" s="14" t="str">
        <f>IF(DAY(AprSun1)=1,IF(AND(YEAR(AprSun1+26)=CalendarYear,MONTH(AprSun1+26)=4),AprSun1+26,""),IF(AND(YEAR(AprSun1+33)=CalendarYear,MONTH(AprSun1+33)=4),AprSun1+33,""))</f>
        <v/>
      </c>
      <c r="G13" s="14" t="str">
        <f>IF(DAY(AprSun1)=1,IF(AND(YEAR(AprSun1+27)=CalendarYear,MONTH(AprSun1+27)=4),AprSun1+27,""),IF(AND(YEAR(AprSun1+34)=CalendarYear,MONTH(AprSun1+34)=4),AprSun1+34,""))</f>
        <v/>
      </c>
      <c r="H13" s="14" t="str">
        <f>IF(DAY(AprSun1)=1,IF(AND(YEAR(AprSun1+28)=CalendarYear,MONTH(AprSun1+28)=4),AprSun1+28,""),IF(AND(YEAR(AprSun1+35)=CalendarYear,MONTH(AprSun1+35)=4),AprSun1+35,""))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IF(DAY(AprSun1)=1,IF(AND(YEAR(AprSun1+29)=CalendarYear,MONTH(AprSun1+29)=4),AprSun1+29,""),IF(AND(YEAR(AprSun1+36)=CalendarYear,MONTH(AprSun1+36)=4),AprSun1+36,""))</f>
        <v/>
      </c>
      <c r="C15" s="16" t="str">
        <f>IF(DAY(AprSun1)=1,IF(AND(YEAR(AprSun1+30)=CalendarYear,MONTH(AprSun1+30)=4),AprSun1+30,""),IF(AND(YEAR(AprSun1+37)=CalendarYear,MONTH(AprSun1+37)=4),AprSun1+37,""))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33"/>
      <c r="E16" s="34"/>
      <c r="F16" s="34"/>
      <c r="G16" s="34"/>
      <c r="H16" s="35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L6" sqref="L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UPPER(TEXT(DATE(CalendarYear,5,1),"yyyy年 m月"))</f>
        <v>2019年 5月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IF(DAY(MaySun1)=1,"",IF(AND(YEAR(MaySun1+1)=CalendarYear,MONTH(MaySun1+1)=5),MaySun1+1,""))</f>
        <v/>
      </c>
      <c r="C5" s="8" t="str">
        <f>IF(DAY(MaySun1)=1,"",IF(AND(YEAR(MaySun1+2)=CalendarYear,MONTH(MaySun1+2)=5),MaySun1+2,""))</f>
        <v/>
      </c>
      <c r="D5" s="8">
        <f>IF(DAY(MaySun1)=1,"",IF(AND(YEAR(MaySun1+3)=CalendarYear,MONTH(MaySun1+3)=5),MaySun1+3,""))</f>
        <v>43586</v>
      </c>
      <c r="E5" s="8">
        <f>IF(DAY(MaySun1)=1,"",IF(AND(YEAR(MaySun1+4)=CalendarYear,MONTH(MaySun1+4)=5),MaySun1+4,""))</f>
        <v>43587</v>
      </c>
      <c r="F5" s="8">
        <f>IF(DAY(MaySun1)=1,"",IF(AND(YEAR(MaySun1+5)=CalendarYear,MONTH(MaySun1+5)=5),MaySun1+5,""))</f>
        <v>43588</v>
      </c>
      <c r="G5" s="8">
        <f>IF(DAY(MaySun1)=1,"",IF(AND(YEAR(MaySun1+6)=CalendarYear,MONTH(MaySun1+6)=5),MaySun1+6,""))</f>
        <v>43589</v>
      </c>
      <c r="H5" s="8">
        <f>IF(DAY(MaySun1)=1,IF(AND(YEAR(MaySun1)=CalendarYear,MONTH(MaySun1)=5),MaySun1,""),IF(AND(YEAR(MaySun1+7)=CalendarYear,MONTH(MaySun1+7)=5),MaySun1+7,""))</f>
        <v>43590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IF(DAY(MaySun1)=1,IF(AND(YEAR(MaySun1+1)=CalendarYear,MONTH(MaySun1+1)=5),MaySun1+1,""),IF(AND(YEAR(MaySun1+8)=CalendarYear,MONTH(MaySun1+8)=5),MaySun1+8,""))</f>
        <v>43591</v>
      </c>
      <c r="C7" s="11">
        <f>IF(DAY(MaySun1)=1,IF(AND(YEAR(MaySun1+2)=CalendarYear,MONTH(MaySun1+2)=5),MaySun1+2,""),IF(AND(YEAR(MaySun1+9)=CalendarYear,MONTH(MaySun1+9)=5),MaySun1+9,""))</f>
        <v>43592</v>
      </c>
      <c r="D7" s="11">
        <f>IF(DAY(MaySun1)=1,IF(AND(YEAR(MaySun1+3)=CalendarYear,MONTH(MaySun1+3)=5),MaySun1+3,""),IF(AND(YEAR(MaySun1+10)=CalendarYear,MONTH(MaySun1+10)=5),MaySun1+10,""))</f>
        <v>43593</v>
      </c>
      <c r="E7" s="11">
        <f>IF(DAY(MaySun1)=1,IF(AND(YEAR(MaySun1+4)=CalendarYear,MONTH(MaySun1+4)=5),MaySun1+4,""),IF(AND(YEAR(MaySun1+11)=CalendarYear,MONTH(MaySun1+11)=5),MaySun1+11,""))</f>
        <v>43594</v>
      </c>
      <c r="F7" s="11">
        <f>IF(DAY(MaySun1)=1,IF(AND(YEAR(MaySun1+5)=CalendarYear,MONTH(MaySun1+5)=5),MaySun1+5,""),IF(AND(YEAR(MaySun1+12)=CalendarYear,MONTH(MaySun1+12)=5),MaySun1+12,""))</f>
        <v>43595</v>
      </c>
      <c r="G7" s="11">
        <f>IF(DAY(MaySun1)=1,IF(AND(YEAR(MaySun1+6)=CalendarYear,MONTH(MaySun1+6)=5),MaySun1+6,""),IF(AND(YEAR(MaySun1+13)=CalendarYear,MONTH(MaySun1+13)=5),MaySun1+13,""))</f>
        <v>43596</v>
      </c>
      <c r="H7" s="11">
        <f>IF(DAY(MaySun1)=1,IF(AND(YEAR(MaySun1+7)=CalendarYear,MONTH(MaySun1+7)=5),MaySun1+7,""),IF(AND(YEAR(MaySun1+14)=CalendarYear,MONTH(MaySun1+14)=5),MaySun1+14,""))</f>
        <v>43597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IF(DAY(MaySun1)=1,IF(AND(YEAR(MaySun1+8)=CalendarYear,MONTH(MaySun1+8)=5),MaySun1+8,""),IF(AND(YEAR(MaySun1+15)=CalendarYear,MONTH(MaySun1+15)=5),MaySun1+15,""))</f>
        <v>43598</v>
      </c>
      <c r="C9" s="14">
        <f>IF(DAY(MaySun1)=1,IF(AND(YEAR(MaySun1+9)=CalendarYear,MONTH(MaySun1+9)=5),MaySun1+9,""),IF(AND(YEAR(MaySun1+16)=CalendarYear,MONTH(MaySun1+16)=5),MaySun1+16,""))</f>
        <v>43599</v>
      </c>
      <c r="D9" s="14">
        <f>IF(DAY(MaySun1)=1,IF(AND(YEAR(MaySun1+10)=CalendarYear,MONTH(MaySun1+10)=5),MaySun1+10,""),IF(AND(YEAR(MaySun1+17)=CalendarYear,MONTH(MaySun1+17)=5),MaySun1+17,""))</f>
        <v>43600</v>
      </c>
      <c r="E9" s="14">
        <f>IF(DAY(MaySun1)=1,IF(AND(YEAR(MaySun1+11)=CalendarYear,MONTH(MaySun1+11)=5),MaySun1+11,""),IF(AND(YEAR(MaySun1+18)=CalendarYear,MONTH(MaySun1+18)=5),MaySun1+18,""))</f>
        <v>43601</v>
      </c>
      <c r="F9" s="14">
        <f>IF(DAY(MaySun1)=1,IF(AND(YEAR(MaySun1+12)=CalendarYear,MONTH(MaySun1+12)=5),MaySun1+12,""),IF(AND(YEAR(MaySun1+19)=CalendarYear,MONTH(MaySun1+19)=5),MaySun1+19,""))</f>
        <v>43602</v>
      </c>
      <c r="G9" s="14">
        <f>IF(DAY(MaySun1)=1,IF(AND(YEAR(MaySun1+13)=CalendarYear,MONTH(MaySun1+13)=5),MaySun1+13,""),IF(AND(YEAR(MaySun1+20)=CalendarYear,MONTH(MaySun1+20)=5),MaySun1+20,""))</f>
        <v>43603</v>
      </c>
      <c r="H9" s="14">
        <f>IF(DAY(MaySun1)=1,IF(AND(YEAR(MaySun1+14)=CalendarYear,MONTH(MaySun1+14)=5),MaySun1+14,""),IF(AND(YEAR(MaySun1+21)=CalendarYear,MONTH(MaySun1+21)=5),MaySun1+21,""))</f>
        <v>43604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IF(DAY(MaySun1)=1,IF(AND(YEAR(MaySun1+15)=CalendarYear,MONTH(MaySun1+15)=5),MaySun1+15,""),IF(AND(YEAR(MaySun1+22)=CalendarYear,MONTH(MaySun1+22)=5),MaySun1+22,""))</f>
        <v>43605</v>
      </c>
      <c r="C11" s="15">
        <f>IF(DAY(MaySun1)=1,IF(AND(YEAR(MaySun1+16)=CalendarYear,MONTH(MaySun1+16)=5),MaySun1+16,""),IF(AND(YEAR(MaySun1+23)=CalendarYear,MONTH(MaySun1+23)=5),MaySun1+23,""))</f>
        <v>43606</v>
      </c>
      <c r="D11" s="15">
        <f>IF(DAY(MaySun1)=1,IF(AND(YEAR(MaySun1+17)=CalendarYear,MONTH(MaySun1+17)=5),MaySun1+17,""),IF(AND(YEAR(MaySun1+24)=CalendarYear,MONTH(MaySun1+24)=5),MaySun1+24,""))</f>
        <v>43607</v>
      </c>
      <c r="E11" s="15">
        <f>IF(DAY(MaySun1)=1,IF(AND(YEAR(MaySun1+18)=CalendarYear,MONTH(MaySun1+18)=5),MaySun1+18,""),IF(AND(YEAR(MaySun1+25)=CalendarYear,MONTH(MaySun1+25)=5),MaySun1+25,""))</f>
        <v>43608</v>
      </c>
      <c r="F11" s="15">
        <f>IF(DAY(MaySun1)=1,IF(AND(YEAR(MaySun1+19)=CalendarYear,MONTH(MaySun1+19)=5),MaySun1+19,""),IF(AND(YEAR(MaySun1+26)=CalendarYear,MONTH(MaySun1+26)=5),MaySun1+26,""))</f>
        <v>43609</v>
      </c>
      <c r="G11" s="15">
        <f>IF(DAY(MaySun1)=1,IF(AND(YEAR(MaySun1+20)=CalendarYear,MONTH(MaySun1+20)=5),MaySun1+20,""),IF(AND(YEAR(MaySun1+27)=CalendarYear,MONTH(MaySun1+27)=5),MaySun1+27,""))</f>
        <v>43610</v>
      </c>
      <c r="H11" s="15">
        <f>IF(DAY(MaySun1)=1,IF(AND(YEAR(MaySun1+21)=CalendarYear,MONTH(MaySun1+21)=5),MaySun1+21,""),IF(AND(YEAR(MaySun1+28)=CalendarYear,MONTH(MaySun1+28)=5),MaySun1+28,""))</f>
        <v>43611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IF(DAY(MaySun1)=1,IF(AND(YEAR(MaySun1+22)=CalendarYear,MONTH(MaySun1+22)=5),MaySun1+22,""),IF(AND(YEAR(MaySun1+29)=CalendarYear,MONTH(MaySun1+29)=5),MaySun1+29,""))</f>
        <v>43612</v>
      </c>
      <c r="C13" s="14">
        <f>IF(DAY(MaySun1)=1,IF(AND(YEAR(MaySun1+23)=CalendarYear,MONTH(MaySun1+23)=5),MaySun1+23,""),IF(AND(YEAR(MaySun1+30)=CalendarYear,MONTH(MaySun1+30)=5),MaySun1+30,""))</f>
        <v>43613</v>
      </c>
      <c r="D13" s="14">
        <f>IF(DAY(MaySun1)=1,IF(AND(YEAR(MaySun1+24)=CalendarYear,MONTH(MaySun1+24)=5),MaySun1+24,""),IF(AND(YEAR(MaySun1+31)=CalendarYear,MONTH(MaySun1+31)=5),MaySun1+31,""))</f>
        <v>43614</v>
      </c>
      <c r="E13" s="14">
        <f>IF(DAY(MaySun1)=1,IF(AND(YEAR(MaySun1+25)=CalendarYear,MONTH(MaySun1+25)=5),MaySun1+25,""),IF(AND(YEAR(MaySun1+32)=CalendarYear,MONTH(MaySun1+32)=5),MaySun1+32,""))</f>
        <v>43615</v>
      </c>
      <c r="F13" s="14">
        <f>IF(DAY(MaySun1)=1,IF(AND(YEAR(MaySun1+26)=CalendarYear,MONTH(MaySun1+26)=5),MaySun1+26,""),IF(AND(YEAR(MaySun1+33)=CalendarYear,MONTH(MaySun1+33)=5),MaySun1+33,""))</f>
        <v>43616</v>
      </c>
      <c r="G13" s="14" t="str">
        <f>IF(DAY(MaySun1)=1,IF(AND(YEAR(MaySun1+27)=CalendarYear,MONTH(MaySun1+27)=5),MaySun1+27,""),IF(AND(YEAR(MaySun1+34)=CalendarYear,MONTH(MaySun1+34)=5),MaySun1+34,""))</f>
        <v/>
      </c>
      <c r="H13" s="14" t="str">
        <f>IF(DAY(MaySun1)=1,IF(AND(YEAR(MaySun1+28)=CalendarYear,MONTH(MaySun1+28)=5),MaySun1+28,""),IF(AND(YEAR(MaySun1+35)=CalendarYear,MONTH(MaySun1+35)=5),MaySun1+35,""))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IF(DAY(MaySun1)=1,IF(AND(YEAR(MaySun1+29)=CalendarYear,MONTH(MaySun1+29)=5),MaySun1+29,""),IF(AND(YEAR(MaySun1+36)=CalendarYear,MONTH(MaySun1+36)=5),MaySun1+36,""))</f>
        <v/>
      </c>
      <c r="C15" s="16" t="str">
        <f>IF(DAY(MaySun1)=1,IF(AND(YEAR(MaySun1+30)=CalendarYear,MONTH(MaySun1+30)=5),MaySun1+30,""),IF(AND(YEAR(MaySun1+37)=CalendarYear,MONTH(MaySun1+37)=5),MaySun1+37,""))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UPPER(TEXT(DATE(CalendarYear,6,1),"yyyy年 m月"))</f>
        <v>2019年 6月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IF(DAY(JunSun1)=1,"",IF(AND(YEAR(JunSun1+1)=CalendarYear,MONTH(JunSun1+1)=6),JunSun1+1,""))</f>
        <v/>
      </c>
      <c r="C5" s="8" t="str">
        <f>IF(DAY(JunSun1)=1,"",IF(AND(YEAR(JunSun1+2)=CalendarYear,MONTH(JunSun1+2)=6),JunSun1+2,""))</f>
        <v/>
      </c>
      <c r="D5" s="8" t="str">
        <f>IF(DAY(JunSun1)=1,"",IF(AND(YEAR(JunSun1+3)=CalendarYear,MONTH(JunSun1+3)=6),JunSun1+3,""))</f>
        <v/>
      </c>
      <c r="E5" s="8" t="str">
        <f>IF(DAY(JunSun1)=1,"",IF(AND(YEAR(JunSun1+4)=CalendarYear,MONTH(JunSun1+4)=6),JunSun1+4,""))</f>
        <v/>
      </c>
      <c r="F5" s="8" t="str">
        <f>IF(DAY(JunSun1)=1,"",IF(AND(YEAR(JunSun1+5)=CalendarYear,MONTH(JunSun1+5)=6),JunSun1+5,""))</f>
        <v/>
      </c>
      <c r="G5" s="8">
        <f>IF(DAY(JunSun1)=1,"",IF(AND(YEAR(JunSun1+6)=CalendarYear,MONTH(JunSun1+6)=6),JunSun1+6,""))</f>
        <v>43617</v>
      </c>
      <c r="H5" s="8">
        <f>IF(DAY(JunSun1)=1,IF(AND(YEAR(JunSun1)=CalendarYear,MONTH(JunSun1)=6),JunSun1,""),IF(AND(YEAR(JunSun1+7)=CalendarYear,MONTH(JunSun1+7)=6),JunSun1+7,""))</f>
        <v>43618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IF(DAY(JunSun1)=1,IF(AND(YEAR(JunSun1+1)=CalendarYear,MONTH(JunSun1+1)=6),JunSun1+1,""),IF(AND(YEAR(JunSun1+8)=CalendarYear,MONTH(JunSun1+8)=6),JunSun1+8,""))</f>
        <v>43619</v>
      </c>
      <c r="C7" s="11">
        <f>IF(DAY(JunSun1)=1,IF(AND(YEAR(JunSun1+2)=CalendarYear,MONTH(JunSun1+2)=6),JunSun1+2,""),IF(AND(YEAR(JunSun1+9)=CalendarYear,MONTH(JunSun1+9)=6),JunSun1+9,""))</f>
        <v>43620</v>
      </c>
      <c r="D7" s="11">
        <f>IF(DAY(JunSun1)=1,IF(AND(YEAR(JunSun1+3)=CalendarYear,MONTH(JunSun1+3)=6),JunSun1+3,""),IF(AND(YEAR(JunSun1+10)=CalendarYear,MONTH(JunSun1+10)=6),JunSun1+10,""))</f>
        <v>43621</v>
      </c>
      <c r="E7" s="11">
        <f>IF(DAY(JunSun1)=1,IF(AND(YEAR(JunSun1+4)=CalendarYear,MONTH(JunSun1+4)=6),JunSun1+4,""),IF(AND(YEAR(JunSun1+11)=CalendarYear,MONTH(JunSun1+11)=6),JunSun1+11,""))</f>
        <v>43622</v>
      </c>
      <c r="F7" s="11">
        <f>IF(DAY(JunSun1)=1,IF(AND(YEAR(JunSun1+5)=CalendarYear,MONTH(JunSun1+5)=6),JunSun1+5,""),IF(AND(YEAR(JunSun1+12)=CalendarYear,MONTH(JunSun1+12)=6),JunSun1+12,""))</f>
        <v>43623</v>
      </c>
      <c r="G7" s="11">
        <f>IF(DAY(JunSun1)=1,IF(AND(YEAR(JunSun1+6)=CalendarYear,MONTH(JunSun1+6)=6),JunSun1+6,""),IF(AND(YEAR(JunSun1+13)=CalendarYear,MONTH(JunSun1+13)=6),JunSun1+13,""))</f>
        <v>43624</v>
      </c>
      <c r="H7" s="11">
        <f>IF(DAY(JunSun1)=1,IF(AND(YEAR(JunSun1+7)=CalendarYear,MONTH(JunSun1+7)=6),JunSun1+7,""),IF(AND(YEAR(JunSun1+14)=CalendarYear,MONTH(JunSun1+14)=6),JunSun1+14,""))</f>
        <v>43625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IF(DAY(JunSun1)=1,IF(AND(YEAR(JunSun1+8)=CalendarYear,MONTH(JunSun1+8)=6),JunSun1+8,""),IF(AND(YEAR(JunSun1+15)=CalendarYear,MONTH(JunSun1+15)=6),JunSun1+15,""))</f>
        <v>43626</v>
      </c>
      <c r="C9" s="14">
        <f>IF(DAY(JunSun1)=1,IF(AND(YEAR(JunSun1+9)=CalendarYear,MONTH(JunSun1+9)=6),JunSun1+9,""),IF(AND(YEAR(JunSun1+16)=CalendarYear,MONTH(JunSun1+16)=6),JunSun1+16,""))</f>
        <v>43627</v>
      </c>
      <c r="D9" s="14">
        <f>IF(DAY(JunSun1)=1,IF(AND(YEAR(JunSun1+10)=CalendarYear,MONTH(JunSun1+10)=6),JunSun1+10,""),IF(AND(YEAR(JunSun1+17)=CalendarYear,MONTH(JunSun1+17)=6),JunSun1+17,""))</f>
        <v>43628</v>
      </c>
      <c r="E9" s="14">
        <f>IF(DAY(JunSun1)=1,IF(AND(YEAR(JunSun1+11)=CalendarYear,MONTH(JunSun1+11)=6),JunSun1+11,""),IF(AND(YEAR(JunSun1+18)=CalendarYear,MONTH(JunSun1+18)=6),JunSun1+18,""))</f>
        <v>43629</v>
      </c>
      <c r="F9" s="14">
        <f>IF(DAY(JunSun1)=1,IF(AND(YEAR(JunSun1+12)=CalendarYear,MONTH(JunSun1+12)=6),JunSun1+12,""),IF(AND(YEAR(JunSun1+19)=CalendarYear,MONTH(JunSun1+19)=6),JunSun1+19,""))</f>
        <v>43630</v>
      </c>
      <c r="G9" s="14">
        <f>IF(DAY(JunSun1)=1,IF(AND(YEAR(JunSun1+13)=CalendarYear,MONTH(JunSun1+13)=6),JunSun1+13,""),IF(AND(YEAR(JunSun1+20)=CalendarYear,MONTH(JunSun1+20)=6),JunSun1+20,""))</f>
        <v>43631</v>
      </c>
      <c r="H9" s="14">
        <f>IF(DAY(JunSun1)=1,IF(AND(YEAR(JunSun1+14)=CalendarYear,MONTH(JunSun1+14)=6),JunSun1+14,""),IF(AND(YEAR(JunSun1+21)=CalendarYear,MONTH(JunSun1+21)=6),JunSun1+21,""))</f>
        <v>43632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IF(DAY(JunSun1)=1,IF(AND(YEAR(JunSun1+15)=CalendarYear,MONTH(JunSun1+15)=6),JunSun1+15,""),IF(AND(YEAR(JunSun1+22)=CalendarYear,MONTH(JunSun1+22)=6),JunSun1+22,""))</f>
        <v>43633</v>
      </c>
      <c r="C11" s="15">
        <f>IF(DAY(JunSun1)=1,IF(AND(YEAR(JunSun1+16)=CalendarYear,MONTH(JunSun1+16)=6),JunSun1+16,""),IF(AND(YEAR(JunSun1+23)=CalendarYear,MONTH(JunSun1+23)=6),JunSun1+23,""))</f>
        <v>43634</v>
      </c>
      <c r="D11" s="15">
        <f>IF(DAY(JunSun1)=1,IF(AND(YEAR(JunSun1+17)=CalendarYear,MONTH(JunSun1+17)=6),JunSun1+17,""),IF(AND(YEAR(JunSun1+24)=CalendarYear,MONTH(JunSun1+24)=6),JunSun1+24,""))</f>
        <v>43635</v>
      </c>
      <c r="E11" s="15">
        <f>IF(DAY(JunSun1)=1,IF(AND(YEAR(JunSun1+18)=CalendarYear,MONTH(JunSun1+18)=6),JunSun1+18,""),IF(AND(YEAR(JunSun1+25)=CalendarYear,MONTH(JunSun1+25)=6),JunSun1+25,""))</f>
        <v>43636</v>
      </c>
      <c r="F11" s="15">
        <f>IF(DAY(JunSun1)=1,IF(AND(YEAR(JunSun1+19)=CalendarYear,MONTH(JunSun1+19)=6),JunSun1+19,""),IF(AND(YEAR(JunSun1+26)=CalendarYear,MONTH(JunSun1+26)=6),JunSun1+26,""))</f>
        <v>43637</v>
      </c>
      <c r="G11" s="15">
        <f>IF(DAY(JunSun1)=1,IF(AND(YEAR(JunSun1+20)=CalendarYear,MONTH(JunSun1+20)=6),JunSun1+20,""),IF(AND(YEAR(JunSun1+27)=CalendarYear,MONTH(JunSun1+27)=6),JunSun1+27,""))</f>
        <v>43638</v>
      </c>
      <c r="H11" s="15">
        <f>IF(DAY(JunSun1)=1,IF(AND(YEAR(JunSun1+21)=CalendarYear,MONTH(JunSun1+21)=6),JunSun1+21,""),IF(AND(YEAR(JunSun1+28)=CalendarYear,MONTH(JunSun1+28)=6),JunSun1+28,""))</f>
        <v>43639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IF(DAY(JunSun1)=1,IF(AND(YEAR(JunSun1+22)=CalendarYear,MONTH(JunSun1+22)=6),JunSun1+22,""),IF(AND(YEAR(JunSun1+29)=CalendarYear,MONTH(JunSun1+29)=6),JunSun1+29,""))</f>
        <v>43640</v>
      </c>
      <c r="C13" s="14">
        <f>IF(DAY(JunSun1)=1,IF(AND(YEAR(JunSun1+23)=CalendarYear,MONTH(JunSun1+23)=6),JunSun1+23,""),IF(AND(YEAR(JunSun1+30)=CalendarYear,MONTH(JunSun1+30)=6),JunSun1+30,""))</f>
        <v>43641</v>
      </c>
      <c r="D13" s="14">
        <f>IF(DAY(JunSun1)=1,IF(AND(YEAR(JunSun1+24)=CalendarYear,MONTH(JunSun1+24)=6),JunSun1+24,""),IF(AND(YEAR(JunSun1+31)=CalendarYear,MONTH(JunSun1+31)=6),JunSun1+31,""))</f>
        <v>43642</v>
      </c>
      <c r="E13" s="14">
        <f>IF(DAY(JunSun1)=1,IF(AND(YEAR(JunSun1+25)=CalendarYear,MONTH(JunSun1+25)=6),JunSun1+25,""),IF(AND(YEAR(JunSun1+32)=CalendarYear,MONTH(JunSun1+32)=6),JunSun1+32,""))</f>
        <v>43643</v>
      </c>
      <c r="F13" s="14">
        <f>IF(DAY(JunSun1)=1,IF(AND(YEAR(JunSun1+26)=CalendarYear,MONTH(JunSun1+26)=6),JunSun1+26,""),IF(AND(YEAR(JunSun1+33)=CalendarYear,MONTH(JunSun1+33)=6),JunSun1+33,""))</f>
        <v>43644</v>
      </c>
      <c r="G13" s="14">
        <f>IF(DAY(JunSun1)=1,IF(AND(YEAR(JunSun1+27)=CalendarYear,MONTH(JunSun1+27)=6),JunSun1+27,""),IF(AND(YEAR(JunSun1+34)=CalendarYear,MONTH(JunSun1+34)=6),JunSun1+34,""))</f>
        <v>43645</v>
      </c>
      <c r="H13" s="14">
        <f>IF(DAY(JunSun1)=1,IF(AND(YEAR(JunSun1+28)=CalendarYear,MONTH(JunSun1+28)=6),JunSun1+28,""),IF(AND(YEAR(JunSun1+35)=CalendarYear,MONTH(JunSun1+35)=6),JunSun1+35,""))</f>
        <v>43646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IF(DAY(JunSun1)=1,IF(AND(YEAR(JunSun1+29)=CalendarYear,MONTH(JunSun1+29)=6),JunSun1+29,""),IF(AND(YEAR(JunSun1+36)=CalendarYear,MONTH(JunSun1+36)=6),JunSun1+36,""))</f>
        <v/>
      </c>
      <c r="C15" s="16" t="str">
        <f>IF(DAY(JunSun1)=1,IF(AND(YEAR(JunSun1+30)=CalendarYear,MONTH(JunSun1+30)=6),JunSun1+30,""),IF(AND(YEAR(JunSun1+37)=CalendarYear,MONTH(JunSun1+37)=6),JunSun1+37,""))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UPPER(TEXT(DATE(CalendarYear,7,1),"yyyy年 m月"))</f>
        <v>2019年 7月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>
        <f>IF(DAY(JulSun1)=1,"",IF(AND(YEAR(JulSun1+1)=CalendarYear,MONTH(JulSun1+1)=7),JulSun1+1,""))</f>
        <v>43647</v>
      </c>
      <c r="C5" s="8">
        <f>IF(DAY(JulSun1)=1,"",IF(AND(YEAR(JulSun1+2)=CalendarYear,MONTH(JulSun1+2)=7),JulSun1+2,""))</f>
        <v>43648</v>
      </c>
      <c r="D5" s="8">
        <f>IF(DAY(JulSun1)=1,"",IF(AND(YEAR(JulSun1+3)=CalendarYear,MONTH(JulSun1+3)=7),JulSun1+3,""))</f>
        <v>43649</v>
      </c>
      <c r="E5" s="8">
        <f>IF(DAY(JulSun1)=1,"",IF(AND(YEAR(JulSun1+4)=CalendarYear,MONTH(JulSun1+4)=7),JulSun1+4,""))</f>
        <v>43650</v>
      </c>
      <c r="F5" s="8">
        <f>IF(DAY(JulSun1)=1,"",IF(AND(YEAR(JulSun1+5)=CalendarYear,MONTH(JulSun1+5)=7),JulSun1+5,""))</f>
        <v>43651</v>
      </c>
      <c r="G5" s="8">
        <f>IF(DAY(JulSun1)=1,"",IF(AND(YEAR(JulSun1+6)=CalendarYear,MONTH(JulSun1+6)=7),JulSun1+6,""))</f>
        <v>43652</v>
      </c>
      <c r="H5" s="8">
        <f>IF(DAY(JulSun1)=1,IF(AND(YEAR(JulSun1)=CalendarYear,MONTH(JulSun1)=7),JulSun1,""),IF(AND(YEAR(JulSun1+7)=CalendarYear,MONTH(JulSun1+7)=7),JulSun1+7,""))</f>
        <v>43653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IF(DAY(JulSun1)=1,IF(AND(YEAR(JulSun1+1)=CalendarYear,MONTH(JulSun1+1)=7),JulSun1+1,""),IF(AND(YEAR(JulSun1+8)=CalendarYear,MONTH(JulSun1+8)=7),JulSun1+8,""))</f>
        <v>43654</v>
      </c>
      <c r="C7" s="11">
        <f>IF(DAY(JulSun1)=1,IF(AND(YEAR(JulSun1+2)=CalendarYear,MONTH(JulSun1+2)=7),JulSun1+2,""),IF(AND(YEAR(JulSun1+9)=CalendarYear,MONTH(JulSun1+9)=7),JulSun1+9,""))</f>
        <v>43655</v>
      </c>
      <c r="D7" s="11">
        <f>IF(DAY(JulSun1)=1,IF(AND(YEAR(JulSun1+3)=CalendarYear,MONTH(JulSun1+3)=7),JulSun1+3,""),IF(AND(YEAR(JulSun1+10)=CalendarYear,MONTH(JulSun1+10)=7),JulSun1+10,""))</f>
        <v>43656</v>
      </c>
      <c r="E7" s="11">
        <f>IF(DAY(JulSun1)=1,IF(AND(YEAR(JulSun1+4)=CalendarYear,MONTH(JulSun1+4)=7),JulSun1+4,""),IF(AND(YEAR(JulSun1+11)=CalendarYear,MONTH(JulSun1+11)=7),JulSun1+11,""))</f>
        <v>43657</v>
      </c>
      <c r="F7" s="11">
        <f>IF(DAY(JulSun1)=1,IF(AND(YEAR(JulSun1+5)=CalendarYear,MONTH(JulSun1+5)=7),JulSun1+5,""),IF(AND(YEAR(JulSun1+12)=CalendarYear,MONTH(JulSun1+12)=7),JulSun1+12,""))</f>
        <v>43658</v>
      </c>
      <c r="G7" s="11">
        <f>IF(DAY(JulSun1)=1,IF(AND(YEAR(JulSun1+6)=CalendarYear,MONTH(JulSun1+6)=7),JulSun1+6,""),IF(AND(YEAR(JulSun1+13)=CalendarYear,MONTH(JulSun1+13)=7),JulSun1+13,""))</f>
        <v>43659</v>
      </c>
      <c r="H7" s="11">
        <f>IF(DAY(JulSun1)=1,IF(AND(YEAR(JulSun1+7)=CalendarYear,MONTH(JulSun1+7)=7),JulSun1+7,""),IF(AND(YEAR(JulSun1+14)=CalendarYear,MONTH(JulSun1+14)=7),JulSun1+14,""))</f>
        <v>43660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IF(DAY(JulSun1)=1,IF(AND(YEAR(JulSun1+8)=CalendarYear,MONTH(JulSun1+8)=7),JulSun1+8,""),IF(AND(YEAR(JulSun1+15)=CalendarYear,MONTH(JulSun1+15)=7),JulSun1+15,""))</f>
        <v>43661</v>
      </c>
      <c r="C9" s="14">
        <f>IF(DAY(JulSun1)=1,IF(AND(YEAR(JulSun1+9)=CalendarYear,MONTH(JulSun1+9)=7),JulSun1+9,""),IF(AND(YEAR(JulSun1+16)=CalendarYear,MONTH(JulSun1+16)=7),JulSun1+16,""))</f>
        <v>43662</v>
      </c>
      <c r="D9" s="14">
        <f>IF(DAY(JulSun1)=1,IF(AND(YEAR(JulSun1+10)=CalendarYear,MONTH(JulSun1+10)=7),JulSun1+10,""),IF(AND(YEAR(JulSun1+17)=CalendarYear,MONTH(JulSun1+17)=7),JulSun1+17,""))</f>
        <v>43663</v>
      </c>
      <c r="E9" s="14">
        <f>IF(DAY(JulSun1)=1,IF(AND(YEAR(JulSun1+11)=CalendarYear,MONTH(JulSun1+11)=7),JulSun1+11,""),IF(AND(YEAR(JulSun1+18)=CalendarYear,MONTH(JulSun1+18)=7),JulSun1+18,""))</f>
        <v>43664</v>
      </c>
      <c r="F9" s="14">
        <f>IF(DAY(JulSun1)=1,IF(AND(YEAR(JulSun1+12)=CalendarYear,MONTH(JulSun1+12)=7),JulSun1+12,""),IF(AND(YEAR(JulSun1+19)=CalendarYear,MONTH(JulSun1+19)=7),JulSun1+19,""))</f>
        <v>43665</v>
      </c>
      <c r="G9" s="14">
        <f>IF(DAY(JulSun1)=1,IF(AND(YEAR(JulSun1+13)=CalendarYear,MONTH(JulSun1+13)=7),JulSun1+13,""),IF(AND(YEAR(JulSun1+20)=CalendarYear,MONTH(JulSun1+20)=7),JulSun1+20,""))</f>
        <v>43666</v>
      </c>
      <c r="H9" s="14">
        <f>IF(DAY(JulSun1)=1,IF(AND(YEAR(JulSun1+14)=CalendarYear,MONTH(JulSun1+14)=7),JulSun1+14,""),IF(AND(YEAR(JulSun1+21)=CalendarYear,MONTH(JulSun1+21)=7),JulSun1+21,""))</f>
        <v>43667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IF(DAY(JulSun1)=1,IF(AND(YEAR(JulSun1+15)=CalendarYear,MONTH(JulSun1+15)=7),JulSun1+15,""),IF(AND(YEAR(JulSun1+22)=CalendarYear,MONTH(JulSun1+22)=7),JulSun1+22,""))</f>
        <v>43668</v>
      </c>
      <c r="C11" s="15">
        <f>IF(DAY(JulSun1)=1,IF(AND(YEAR(JulSun1+16)=CalendarYear,MONTH(JulSun1+16)=7),JulSun1+16,""),IF(AND(YEAR(JulSun1+23)=CalendarYear,MONTH(JulSun1+23)=7),JulSun1+23,""))</f>
        <v>43669</v>
      </c>
      <c r="D11" s="15">
        <f>IF(DAY(JulSun1)=1,IF(AND(YEAR(JulSun1+17)=CalendarYear,MONTH(JulSun1+17)=7),JulSun1+17,""),IF(AND(YEAR(JulSun1+24)=CalendarYear,MONTH(JulSun1+24)=7),JulSun1+24,""))</f>
        <v>43670</v>
      </c>
      <c r="E11" s="15">
        <f>IF(DAY(JulSun1)=1,IF(AND(YEAR(JulSun1+18)=CalendarYear,MONTH(JulSun1+18)=7),JulSun1+18,""),IF(AND(YEAR(JulSun1+25)=CalendarYear,MONTH(JulSun1+25)=7),JulSun1+25,""))</f>
        <v>43671</v>
      </c>
      <c r="F11" s="15">
        <f>IF(DAY(JulSun1)=1,IF(AND(YEAR(JulSun1+19)=CalendarYear,MONTH(JulSun1+19)=7),JulSun1+19,""),IF(AND(YEAR(JulSun1+26)=CalendarYear,MONTH(JulSun1+26)=7),JulSun1+26,""))</f>
        <v>43672</v>
      </c>
      <c r="G11" s="15">
        <f>IF(DAY(JulSun1)=1,IF(AND(YEAR(JulSun1+20)=CalendarYear,MONTH(JulSun1+20)=7),JulSun1+20,""),IF(AND(YEAR(JulSun1+27)=CalendarYear,MONTH(JulSun1+27)=7),JulSun1+27,""))</f>
        <v>43673</v>
      </c>
      <c r="H11" s="15">
        <f>IF(DAY(JulSun1)=1,IF(AND(YEAR(JulSun1+21)=CalendarYear,MONTH(JulSun1+21)=7),JulSun1+21,""),IF(AND(YEAR(JulSun1+28)=CalendarYear,MONTH(JulSun1+28)=7),JulSun1+28,""))</f>
        <v>43674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IF(DAY(JulSun1)=1,IF(AND(YEAR(JulSun1+22)=CalendarYear,MONTH(JulSun1+22)=7),JulSun1+22,""),IF(AND(YEAR(JulSun1+29)=CalendarYear,MONTH(JulSun1+29)=7),JulSun1+29,""))</f>
        <v>43675</v>
      </c>
      <c r="C13" s="14">
        <f>IF(DAY(JulSun1)=1,IF(AND(YEAR(JulSun1+23)=CalendarYear,MONTH(JulSun1+23)=7),JulSun1+23,""),IF(AND(YEAR(JulSun1+30)=CalendarYear,MONTH(JulSun1+30)=7),JulSun1+30,""))</f>
        <v>43676</v>
      </c>
      <c r="D13" s="14">
        <f>IF(DAY(JulSun1)=1,IF(AND(YEAR(JulSun1+24)=CalendarYear,MONTH(JulSun1+24)=7),JulSun1+24,""),IF(AND(YEAR(JulSun1+31)=CalendarYear,MONTH(JulSun1+31)=7),JulSun1+31,""))</f>
        <v>43677</v>
      </c>
      <c r="E13" s="14" t="str">
        <f>IF(DAY(JulSun1)=1,IF(AND(YEAR(JulSun1+25)=CalendarYear,MONTH(JulSun1+25)=7),JulSun1+25,""),IF(AND(YEAR(JulSun1+32)=CalendarYear,MONTH(JulSun1+32)=7),JulSun1+32,""))</f>
        <v/>
      </c>
      <c r="F13" s="14" t="str">
        <f>IF(DAY(JulSun1)=1,IF(AND(YEAR(JulSun1+26)=CalendarYear,MONTH(JulSun1+26)=7),JulSun1+26,""),IF(AND(YEAR(JulSun1+33)=CalendarYear,MONTH(JulSun1+33)=7),JulSun1+33,""))</f>
        <v/>
      </c>
      <c r="G13" s="14" t="str">
        <f>IF(DAY(JulSun1)=1,IF(AND(YEAR(JulSun1+27)=CalendarYear,MONTH(JulSun1+27)=7),JulSun1+27,""),IF(AND(YEAR(JulSun1+34)=CalendarYear,MONTH(JulSun1+34)=7),JulSun1+34,""))</f>
        <v/>
      </c>
      <c r="H13" s="14" t="str">
        <f>IF(DAY(JulSun1)=1,IF(AND(YEAR(JulSun1+28)=CalendarYear,MONTH(JulSun1+28)=7),JulSun1+28,""),IF(AND(YEAR(JulSun1+35)=CalendarYear,MONTH(JulSun1+35)=7),JulSun1+35,""))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IF(DAY(JulSun1)=1,IF(AND(YEAR(JulSun1+29)=CalendarYear,MONTH(JulSun1+29)=7),JulSun1+29,""),IF(AND(YEAR(JulSun1+36)=CalendarYear,MONTH(JulSun1+36)=7),JulSun1+36,""))</f>
        <v/>
      </c>
      <c r="C15" s="16" t="str">
        <f>IF(DAY(JulSun1)=1,IF(AND(YEAR(JulSun1+30)=CalendarYear,MONTH(JulSun1+30)=7),JulSun1+30,""),IF(AND(YEAR(JulSun1+37)=CalendarYear,MONTH(JulSun1+37)=7),JulSun1+37,""))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UPPER(TEXT(DATE(CalendarYear,8,1),"yyyy年 m月"))</f>
        <v>2019年 8月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IF(DAY(AugSun1)=1,"",IF(AND(YEAR(AugSun1+1)=CalendarYear,MONTH(AugSun1+1)=8),AugSun1+1,""))</f>
        <v/>
      </c>
      <c r="C5" s="8" t="str">
        <f>IF(DAY(AugSun1)=1,"",IF(AND(YEAR(AugSun1+2)=CalendarYear,MONTH(AugSun1+2)=8),AugSun1+2,""))</f>
        <v/>
      </c>
      <c r="D5" s="8" t="str">
        <f>IF(DAY(AugSun1)=1,"",IF(AND(YEAR(AugSun1+3)=CalendarYear,MONTH(AugSun1+3)=8),AugSun1+3,""))</f>
        <v/>
      </c>
      <c r="E5" s="8">
        <f>IF(DAY(AugSun1)=1,"",IF(AND(YEAR(AugSun1+4)=CalendarYear,MONTH(AugSun1+4)=8),AugSun1+4,""))</f>
        <v>43678</v>
      </c>
      <c r="F5" s="8">
        <f>IF(DAY(AugSun1)=1,"",IF(AND(YEAR(AugSun1+5)=CalendarYear,MONTH(AugSun1+5)=8),AugSun1+5,""))</f>
        <v>43679</v>
      </c>
      <c r="G5" s="8">
        <f>IF(DAY(AugSun1)=1,"",IF(AND(YEAR(AugSun1+6)=CalendarYear,MONTH(AugSun1+6)=8),AugSun1+6,""))</f>
        <v>43680</v>
      </c>
      <c r="H5" s="8">
        <f>IF(DAY(AugSun1)=1,IF(AND(YEAR(AugSun1)=CalendarYear,MONTH(AugSun1)=8),AugSun1,""),IF(AND(YEAR(AugSun1+7)=CalendarYear,MONTH(AugSun1+7)=8),AugSun1+7,""))</f>
        <v>43681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IF(DAY(AugSun1)=1,IF(AND(YEAR(AugSun1+1)=CalendarYear,MONTH(AugSun1+1)=8),AugSun1+1,""),IF(AND(YEAR(AugSun1+8)=CalendarYear,MONTH(AugSun1+8)=8),AugSun1+8,""))</f>
        <v>43682</v>
      </c>
      <c r="C7" s="11">
        <f>IF(DAY(AugSun1)=1,IF(AND(YEAR(AugSun1+2)=CalendarYear,MONTH(AugSun1+2)=8),AugSun1+2,""),IF(AND(YEAR(AugSun1+9)=CalendarYear,MONTH(AugSun1+9)=8),AugSun1+9,""))</f>
        <v>43683</v>
      </c>
      <c r="D7" s="11">
        <f>IF(DAY(AugSun1)=1,IF(AND(YEAR(AugSun1+3)=CalendarYear,MONTH(AugSun1+3)=8),AugSun1+3,""),IF(AND(YEAR(AugSun1+10)=CalendarYear,MONTH(AugSun1+10)=8),AugSun1+10,""))</f>
        <v>43684</v>
      </c>
      <c r="E7" s="11">
        <f>IF(DAY(AugSun1)=1,IF(AND(YEAR(AugSun1+4)=CalendarYear,MONTH(AugSun1+4)=8),AugSun1+4,""),IF(AND(YEAR(AugSun1+11)=CalendarYear,MONTH(AugSun1+11)=8),AugSun1+11,""))</f>
        <v>43685</v>
      </c>
      <c r="F7" s="11">
        <f>IF(DAY(AugSun1)=1,IF(AND(YEAR(AugSun1+5)=CalendarYear,MONTH(AugSun1+5)=8),AugSun1+5,""),IF(AND(YEAR(AugSun1+12)=CalendarYear,MONTH(AugSun1+12)=8),AugSun1+12,""))</f>
        <v>43686</v>
      </c>
      <c r="G7" s="11">
        <f>IF(DAY(AugSun1)=1,IF(AND(YEAR(AugSun1+6)=CalendarYear,MONTH(AugSun1+6)=8),AugSun1+6,""),IF(AND(YEAR(AugSun1+13)=CalendarYear,MONTH(AugSun1+13)=8),AugSun1+13,""))</f>
        <v>43687</v>
      </c>
      <c r="H7" s="11">
        <f>IF(DAY(AugSun1)=1,IF(AND(YEAR(AugSun1+7)=CalendarYear,MONTH(AugSun1+7)=8),AugSun1+7,""),IF(AND(YEAR(AugSun1+14)=CalendarYear,MONTH(AugSun1+14)=8),AugSun1+14,""))</f>
        <v>43688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IF(DAY(AugSun1)=1,IF(AND(YEAR(AugSun1+8)=CalendarYear,MONTH(AugSun1+8)=8),AugSun1+8,""),IF(AND(YEAR(AugSun1+15)=CalendarYear,MONTH(AugSun1+15)=8),AugSun1+15,""))</f>
        <v>43689</v>
      </c>
      <c r="C9" s="14">
        <f>IF(DAY(AugSun1)=1,IF(AND(YEAR(AugSun1+9)=CalendarYear,MONTH(AugSun1+9)=8),AugSun1+9,""),IF(AND(YEAR(AugSun1+16)=CalendarYear,MONTH(AugSun1+16)=8),AugSun1+16,""))</f>
        <v>43690</v>
      </c>
      <c r="D9" s="14">
        <f>IF(DAY(AugSun1)=1,IF(AND(YEAR(AugSun1+10)=CalendarYear,MONTH(AugSun1+10)=8),AugSun1+10,""),IF(AND(YEAR(AugSun1+17)=CalendarYear,MONTH(AugSun1+17)=8),AugSun1+17,""))</f>
        <v>43691</v>
      </c>
      <c r="E9" s="14">
        <f>IF(DAY(AugSun1)=1,IF(AND(YEAR(AugSun1+11)=CalendarYear,MONTH(AugSun1+11)=8),AugSun1+11,""),IF(AND(YEAR(AugSun1+18)=CalendarYear,MONTH(AugSun1+18)=8),AugSun1+18,""))</f>
        <v>43692</v>
      </c>
      <c r="F9" s="14">
        <f>IF(DAY(AugSun1)=1,IF(AND(YEAR(AugSun1+12)=CalendarYear,MONTH(AugSun1+12)=8),AugSun1+12,""),IF(AND(YEAR(AugSun1+19)=CalendarYear,MONTH(AugSun1+19)=8),AugSun1+19,""))</f>
        <v>43693</v>
      </c>
      <c r="G9" s="14">
        <f>IF(DAY(AugSun1)=1,IF(AND(YEAR(AugSun1+13)=CalendarYear,MONTH(AugSun1+13)=8),AugSun1+13,""),IF(AND(YEAR(AugSun1+20)=CalendarYear,MONTH(AugSun1+20)=8),AugSun1+20,""))</f>
        <v>43694</v>
      </c>
      <c r="H9" s="14">
        <f>IF(DAY(AugSun1)=1,IF(AND(YEAR(AugSun1+14)=CalendarYear,MONTH(AugSun1+14)=8),AugSun1+14,""),IF(AND(YEAR(AugSun1+21)=CalendarYear,MONTH(AugSun1+21)=8),AugSun1+21,""))</f>
        <v>43695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IF(DAY(AugSun1)=1,IF(AND(YEAR(AugSun1+15)=CalendarYear,MONTH(AugSun1+15)=8),AugSun1+15,""),IF(AND(YEAR(AugSun1+22)=CalendarYear,MONTH(AugSun1+22)=8),AugSun1+22,""))</f>
        <v>43696</v>
      </c>
      <c r="C11" s="15">
        <f>IF(DAY(AugSun1)=1,IF(AND(YEAR(AugSun1+16)=CalendarYear,MONTH(AugSun1+16)=8),AugSun1+16,""),IF(AND(YEAR(AugSun1+23)=CalendarYear,MONTH(AugSun1+23)=8),AugSun1+23,""))</f>
        <v>43697</v>
      </c>
      <c r="D11" s="15">
        <f>IF(DAY(AugSun1)=1,IF(AND(YEAR(AugSun1+17)=CalendarYear,MONTH(AugSun1+17)=8),AugSun1+17,""),IF(AND(YEAR(AugSun1+24)=CalendarYear,MONTH(AugSun1+24)=8),AugSun1+24,""))</f>
        <v>43698</v>
      </c>
      <c r="E11" s="15">
        <f>IF(DAY(AugSun1)=1,IF(AND(YEAR(AugSun1+18)=CalendarYear,MONTH(AugSun1+18)=8),AugSun1+18,""),IF(AND(YEAR(AugSun1+25)=CalendarYear,MONTH(AugSun1+25)=8),AugSun1+25,""))</f>
        <v>43699</v>
      </c>
      <c r="F11" s="15">
        <f>IF(DAY(AugSun1)=1,IF(AND(YEAR(AugSun1+19)=CalendarYear,MONTH(AugSun1+19)=8),AugSun1+19,""),IF(AND(YEAR(AugSun1+26)=CalendarYear,MONTH(AugSun1+26)=8),AugSun1+26,""))</f>
        <v>43700</v>
      </c>
      <c r="G11" s="15">
        <f>IF(DAY(AugSun1)=1,IF(AND(YEAR(AugSun1+20)=CalendarYear,MONTH(AugSun1+20)=8),AugSun1+20,""),IF(AND(YEAR(AugSun1+27)=CalendarYear,MONTH(AugSun1+27)=8),AugSun1+27,""))</f>
        <v>43701</v>
      </c>
      <c r="H11" s="15">
        <f>IF(DAY(AugSun1)=1,IF(AND(YEAR(AugSun1+21)=CalendarYear,MONTH(AugSun1+21)=8),AugSun1+21,""),IF(AND(YEAR(AugSun1+28)=CalendarYear,MONTH(AugSun1+28)=8),AugSun1+28,""))</f>
        <v>43702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IF(DAY(AugSun1)=1,IF(AND(YEAR(AugSun1+22)=CalendarYear,MONTH(AugSun1+22)=8),AugSun1+22,""),IF(AND(YEAR(AugSun1+29)=CalendarYear,MONTH(AugSun1+29)=8),AugSun1+29,""))</f>
        <v>43703</v>
      </c>
      <c r="C13" s="14">
        <f>IF(DAY(AugSun1)=1,IF(AND(YEAR(AugSun1+23)=CalendarYear,MONTH(AugSun1+23)=8),AugSun1+23,""),IF(AND(YEAR(AugSun1+30)=CalendarYear,MONTH(AugSun1+30)=8),AugSun1+30,""))</f>
        <v>43704</v>
      </c>
      <c r="D13" s="14">
        <f>IF(DAY(AugSun1)=1,IF(AND(YEAR(AugSun1+24)=CalendarYear,MONTH(AugSun1+24)=8),AugSun1+24,""),IF(AND(YEAR(AugSun1+31)=CalendarYear,MONTH(AugSun1+31)=8),AugSun1+31,""))</f>
        <v>43705</v>
      </c>
      <c r="E13" s="14">
        <f>IF(DAY(AugSun1)=1,IF(AND(YEAR(AugSun1+25)=CalendarYear,MONTH(AugSun1+25)=8),AugSun1+25,""),IF(AND(YEAR(AugSun1+32)=CalendarYear,MONTH(AugSun1+32)=8),AugSun1+32,""))</f>
        <v>43706</v>
      </c>
      <c r="F13" s="14">
        <f>IF(DAY(AugSun1)=1,IF(AND(YEAR(AugSun1+26)=CalendarYear,MONTH(AugSun1+26)=8),AugSun1+26,""),IF(AND(YEAR(AugSun1+33)=CalendarYear,MONTH(AugSun1+33)=8),AugSun1+33,""))</f>
        <v>43707</v>
      </c>
      <c r="G13" s="14">
        <f>IF(DAY(AugSun1)=1,IF(AND(YEAR(AugSun1+27)=CalendarYear,MONTH(AugSun1+27)=8),AugSun1+27,""),IF(AND(YEAR(AugSun1+34)=CalendarYear,MONTH(AugSun1+34)=8),AugSun1+34,""))</f>
        <v>43708</v>
      </c>
      <c r="H13" s="14" t="str">
        <f>IF(DAY(AugSun1)=1,IF(AND(YEAR(AugSun1+28)=CalendarYear,MONTH(AugSun1+28)=8),AugSun1+28,""),IF(AND(YEAR(AugSun1+35)=CalendarYear,MONTH(AugSun1+35)=8),AugSun1+35,""))</f>
        <v/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 t="str">
        <f>IF(DAY(AugSun1)=1,IF(AND(YEAR(AugSun1+29)=CalendarYear,MONTH(AugSun1+29)=8),AugSun1+29,""),IF(AND(YEAR(AugSun1+36)=CalendarYear,MONTH(AugSun1+36)=8),AugSun1+36,""))</f>
        <v/>
      </c>
      <c r="C15" s="16" t="str">
        <f>IF(DAY(AugSun1)=1,IF(AND(YEAR(AugSun1+30)=CalendarYear,MONTH(AugSun1+30)=8),AugSun1+30,""),IF(AND(YEAR(AugSun1+37)=CalendarYear,MONTH(AugSun1+37)=8),AugSun1+37,""))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workbookViewId="0">
      <selection activeCell="I1" sqref="I1:J1048576"/>
    </sheetView>
  </sheetViews>
  <sheetFormatPr defaultColWidth="6.6640625" defaultRowHeight="14.25"/>
  <cols>
    <col min="1" max="1" width="3.109375" style="4" customWidth="1"/>
    <col min="2" max="8" width="13.77734375" style="4" customWidth="1"/>
    <col min="9" max="9" width="2.109375" style="4" customWidth="1"/>
    <col min="10" max="10" width="11.77734375" style="4" customWidth="1"/>
    <col min="11" max="11" width="11.33203125" style="4" customWidth="1"/>
    <col min="12" max="16384" width="6.6640625" style="4"/>
  </cols>
  <sheetData>
    <row r="1" spans="1:16" ht="15.75">
      <c r="A1"/>
    </row>
    <row r="2" spans="1:16" ht="26.25" customHeight="1">
      <c r="A2"/>
    </row>
    <row r="3" spans="1:16" s="1" customFormat="1" ht="57.75" customHeight="1">
      <c r="A3" s="2"/>
      <c r="B3" s="24" t="str">
        <f>UPPER(TEXT(DATE(CalendarYear,9,1),"yyyy年 m月"))</f>
        <v>2019年 9月</v>
      </c>
      <c r="C3" s="24"/>
      <c r="D3" s="24"/>
      <c r="E3" s="24"/>
      <c r="F3" s="24"/>
    </row>
    <row r="4" spans="1:16" s="2" customFormat="1" ht="29.2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J4" s="1"/>
      <c r="K4" s="20"/>
      <c r="O4" s="1"/>
      <c r="P4" s="1"/>
    </row>
    <row r="5" spans="1:16" customFormat="1" ht="15" customHeight="1">
      <c r="B5" s="8" t="str">
        <f>IF(DAY(SepSun1)=1,"",IF(AND(YEAR(SepSun1+1)=CalendarYear,MONTH(SepSun1+1)=9),SepSun1+1,""))</f>
        <v/>
      </c>
      <c r="C5" s="8" t="str">
        <f>IF(DAY(SepSun1)=1,"",IF(AND(YEAR(SepSun1+2)=CalendarYear,MONTH(SepSun1+2)=9),SepSun1+2,""))</f>
        <v/>
      </c>
      <c r="D5" s="8" t="str">
        <f>IF(DAY(SepSun1)=1,"",IF(AND(YEAR(SepSun1+3)=CalendarYear,MONTH(SepSun1+3)=9),SepSun1+3,""))</f>
        <v/>
      </c>
      <c r="E5" s="8" t="str">
        <f>IF(DAY(SepSun1)=1,"",IF(AND(YEAR(SepSun1+4)=CalendarYear,MONTH(SepSun1+4)=9),SepSun1+4,""))</f>
        <v/>
      </c>
      <c r="F5" s="8" t="str">
        <f>IF(DAY(SepSun1)=1,"",IF(AND(YEAR(SepSun1+5)=CalendarYear,MONTH(SepSun1+5)=9),SepSun1+5,""))</f>
        <v/>
      </c>
      <c r="G5" s="8" t="str">
        <f>IF(DAY(SepSun1)=1,"",IF(AND(YEAR(SepSun1+6)=CalendarYear,MONTH(SepSun1+6)=9),SepSun1+6,""))</f>
        <v/>
      </c>
      <c r="H5" s="8">
        <f>IF(DAY(SepSun1)=1,IF(AND(YEAR(SepSun1)=CalendarYear,MONTH(SepSun1)=9),SepSun1,""),IF(AND(YEAR(SepSun1+7)=CalendarYear,MONTH(SepSun1+7)=9),SepSun1+7,""))</f>
        <v>43709</v>
      </c>
      <c r="I5" s="4"/>
      <c r="J5" s="4"/>
      <c r="K5" s="4"/>
      <c r="O5" s="3"/>
      <c r="P5" s="4"/>
    </row>
    <row r="6" spans="1:16" s="3" customFormat="1" ht="55.5" customHeight="1">
      <c r="A6"/>
      <c r="B6" s="9"/>
      <c r="C6" s="9"/>
      <c r="D6" s="9"/>
      <c r="E6" s="9"/>
      <c r="F6" s="9"/>
      <c r="G6" s="10"/>
      <c r="H6" s="10"/>
    </row>
    <row r="7" spans="1:16" ht="15" customHeight="1">
      <c r="A7"/>
      <c r="B7" s="11">
        <f>IF(DAY(SepSun1)=1,IF(AND(YEAR(SepSun1+1)=CalendarYear,MONTH(SepSun1+1)=9),SepSun1+1,""),IF(AND(YEAR(SepSun1+8)=CalendarYear,MONTH(SepSun1+8)=9),SepSun1+8,""))</f>
        <v>43710</v>
      </c>
      <c r="C7" s="11">
        <f>IF(DAY(SepSun1)=1,IF(AND(YEAR(SepSun1+2)=CalendarYear,MONTH(SepSun1+2)=9),SepSun1+2,""),IF(AND(YEAR(SepSun1+9)=CalendarYear,MONTH(SepSun1+9)=9),SepSun1+9,""))</f>
        <v>43711</v>
      </c>
      <c r="D7" s="11">
        <f>IF(DAY(SepSun1)=1,IF(AND(YEAR(SepSun1+3)=CalendarYear,MONTH(SepSun1+3)=9),SepSun1+3,""),IF(AND(YEAR(SepSun1+10)=CalendarYear,MONTH(SepSun1+10)=9),SepSun1+10,""))</f>
        <v>43712</v>
      </c>
      <c r="E7" s="11">
        <f>IF(DAY(SepSun1)=1,IF(AND(YEAR(SepSun1+4)=CalendarYear,MONTH(SepSun1+4)=9),SepSun1+4,""),IF(AND(YEAR(SepSun1+11)=CalendarYear,MONTH(SepSun1+11)=9),SepSun1+11,""))</f>
        <v>43713</v>
      </c>
      <c r="F7" s="11">
        <f>IF(DAY(SepSun1)=1,IF(AND(YEAR(SepSun1+5)=CalendarYear,MONTH(SepSun1+5)=9),SepSun1+5,""),IF(AND(YEAR(SepSun1+12)=CalendarYear,MONTH(SepSun1+12)=9),SepSun1+12,""))</f>
        <v>43714</v>
      </c>
      <c r="G7" s="11">
        <f>IF(DAY(SepSun1)=1,IF(AND(YEAR(SepSun1+6)=CalendarYear,MONTH(SepSun1+6)=9),SepSun1+6,""),IF(AND(YEAR(SepSun1+13)=CalendarYear,MONTH(SepSun1+13)=9),SepSun1+13,""))</f>
        <v>43715</v>
      </c>
      <c r="H7" s="11">
        <f>IF(DAY(SepSun1)=1,IF(AND(YEAR(SepSun1+7)=CalendarYear,MONTH(SepSun1+7)=9),SepSun1+7,""),IF(AND(YEAR(SepSun1+14)=CalendarYear,MONTH(SepSun1+14)=9),SepSun1+14,""))</f>
        <v>43716</v>
      </c>
    </row>
    <row r="8" spans="1:16" ht="55.5" customHeight="1">
      <c r="A8"/>
      <c r="B8" s="12"/>
      <c r="C8" s="12"/>
      <c r="D8" s="12"/>
      <c r="E8" s="12"/>
      <c r="F8" s="12"/>
      <c r="G8" s="13"/>
      <c r="H8" s="13"/>
    </row>
    <row r="9" spans="1:16" ht="15" customHeight="1">
      <c r="A9"/>
      <c r="B9" s="14">
        <f>IF(DAY(SepSun1)=1,IF(AND(YEAR(SepSun1+8)=CalendarYear,MONTH(SepSun1+8)=9),SepSun1+8,""),IF(AND(YEAR(SepSun1+15)=CalendarYear,MONTH(SepSun1+15)=9),SepSun1+15,""))</f>
        <v>43717</v>
      </c>
      <c r="C9" s="14">
        <f>IF(DAY(SepSun1)=1,IF(AND(YEAR(SepSun1+9)=CalendarYear,MONTH(SepSun1+9)=9),SepSun1+9,""),IF(AND(YEAR(SepSun1+16)=CalendarYear,MONTH(SepSun1+16)=9),SepSun1+16,""))</f>
        <v>43718</v>
      </c>
      <c r="D9" s="14">
        <f>IF(DAY(SepSun1)=1,IF(AND(YEAR(SepSun1+10)=CalendarYear,MONTH(SepSun1+10)=9),SepSun1+10,""),IF(AND(YEAR(SepSun1+17)=CalendarYear,MONTH(SepSun1+17)=9),SepSun1+17,""))</f>
        <v>43719</v>
      </c>
      <c r="E9" s="14">
        <f>IF(DAY(SepSun1)=1,IF(AND(YEAR(SepSun1+11)=CalendarYear,MONTH(SepSun1+11)=9),SepSun1+11,""),IF(AND(YEAR(SepSun1+18)=CalendarYear,MONTH(SepSun1+18)=9),SepSun1+18,""))</f>
        <v>43720</v>
      </c>
      <c r="F9" s="14">
        <f>IF(DAY(SepSun1)=1,IF(AND(YEAR(SepSun1+12)=CalendarYear,MONTH(SepSun1+12)=9),SepSun1+12,""),IF(AND(YEAR(SepSun1+19)=CalendarYear,MONTH(SepSun1+19)=9),SepSun1+19,""))</f>
        <v>43721</v>
      </c>
      <c r="G9" s="14">
        <f>IF(DAY(SepSun1)=1,IF(AND(YEAR(SepSun1+13)=CalendarYear,MONTH(SepSun1+13)=9),SepSun1+13,""),IF(AND(YEAR(SepSun1+20)=CalendarYear,MONTH(SepSun1+20)=9),SepSun1+20,""))</f>
        <v>43722</v>
      </c>
      <c r="H9" s="14">
        <f>IF(DAY(SepSun1)=1,IF(AND(YEAR(SepSun1+14)=CalendarYear,MONTH(SepSun1+14)=9),SepSun1+14,""),IF(AND(YEAR(SepSun1+21)=CalendarYear,MONTH(SepSun1+21)=9),SepSun1+21,""))</f>
        <v>43723</v>
      </c>
    </row>
    <row r="10" spans="1:16" ht="55.5" customHeight="1">
      <c r="A10"/>
      <c r="B10" s="9"/>
      <c r="C10" s="9"/>
      <c r="D10" s="9"/>
      <c r="E10" s="9"/>
      <c r="F10" s="9"/>
      <c r="G10" s="10"/>
      <c r="H10" s="10"/>
    </row>
    <row r="11" spans="1:16" ht="15" customHeight="1">
      <c r="A11"/>
      <c r="B11" s="15">
        <f>IF(DAY(SepSun1)=1,IF(AND(YEAR(SepSun1+15)=CalendarYear,MONTH(SepSun1+15)=9),SepSun1+15,""),IF(AND(YEAR(SepSun1+22)=CalendarYear,MONTH(SepSun1+22)=9),SepSun1+22,""))</f>
        <v>43724</v>
      </c>
      <c r="C11" s="15">
        <f>IF(DAY(SepSun1)=1,IF(AND(YEAR(SepSun1+16)=CalendarYear,MONTH(SepSun1+16)=9),SepSun1+16,""),IF(AND(YEAR(SepSun1+23)=CalendarYear,MONTH(SepSun1+23)=9),SepSun1+23,""))</f>
        <v>43725</v>
      </c>
      <c r="D11" s="15">
        <f>IF(DAY(SepSun1)=1,IF(AND(YEAR(SepSun1+17)=CalendarYear,MONTH(SepSun1+17)=9),SepSun1+17,""),IF(AND(YEAR(SepSun1+24)=CalendarYear,MONTH(SepSun1+24)=9),SepSun1+24,""))</f>
        <v>43726</v>
      </c>
      <c r="E11" s="15">
        <f>IF(DAY(SepSun1)=1,IF(AND(YEAR(SepSun1+18)=CalendarYear,MONTH(SepSun1+18)=9),SepSun1+18,""),IF(AND(YEAR(SepSun1+25)=CalendarYear,MONTH(SepSun1+25)=9),SepSun1+25,""))</f>
        <v>43727</v>
      </c>
      <c r="F11" s="15">
        <f>IF(DAY(SepSun1)=1,IF(AND(YEAR(SepSun1+19)=CalendarYear,MONTH(SepSun1+19)=9),SepSun1+19,""),IF(AND(YEAR(SepSun1+26)=CalendarYear,MONTH(SepSun1+26)=9),SepSun1+26,""))</f>
        <v>43728</v>
      </c>
      <c r="G11" s="15">
        <f>IF(DAY(SepSun1)=1,IF(AND(YEAR(SepSun1+20)=CalendarYear,MONTH(SepSun1+20)=9),SepSun1+20,""),IF(AND(YEAR(SepSun1+27)=CalendarYear,MONTH(SepSun1+27)=9),SepSun1+27,""))</f>
        <v>43729</v>
      </c>
      <c r="H11" s="15">
        <f>IF(DAY(SepSun1)=1,IF(AND(YEAR(SepSun1+21)=CalendarYear,MONTH(SepSun1+21)=9),SepSun1+21,""),IF(AND(YEAR(SepSun1+28)=CalendarYear,MONTH(SepSun1+28)=9),SepSun1+28,""))</f>
        <v>43730</v>
      </c>
    </row>
    <row r="12" spans="1:16" ht="55.5" customHeight="1">
      <c r="A12"/>
      <c r="B12" s="12"/>
      <c r="C12" s="12"/>
      <c r="D12" s="12"/>
      <c r="E12" s="12"/>
      <c r="F12" s="12"/>
      <c r="G12" s="13"/>
      <c r="H12" s="13"/>
    </row>
    <row r="13" spans="1:16" ht="15" customHeight="1">
      <c r="A13"/>
      <c r="B13" s="14">
        <f>IF(DAY(SepSun1)=1,IF(AND(YEAR(SepSun1+22)=CalendarYear,MONTH(SepSun1+22)=9),SepSun1+22,""),IF(AND(YEAR(SepSun1+29)=CalendarYear,MONTH(SepSun1+29)=9),SepSun1+29,""))</f>
        <v>43731</v>
      </c>
      <c r="C13" s="14">
        <f>IF(DAY(SepSun1)=1,IF(AND(YEAR(SepSun1+23)=CalendarYear,MONTH(SepSun1+23)=9),SepSun1+23,""),IF(AND(YEAR(SepSun1+30)=CalendarYear,MONTH(SepSun1+30)=9),SepSun1+30,""))</f>
        <v>43732</v>
      </c>
      <c r="D13" s="14">
        <f>IF(DAY(SepSun1)=1,IF(AND(YEAR(SepSun1+24)=CalendarYear,MONTH(SepSun1+24)=9),SepSun1+24,""),IF(AND(YEAR(SepSun1+31)=CalendarYear,MONTH(SepSun1+31)=9),SepSun1+31,""))</f>
        <v>43733</v>
      </c>
      <c r="E13" s="14">
        <f>IF(DAY(SepSun1)=1,IF(AND(YEAR(SepSun1+25)=CalendarYear,MONTH(SepSun1+25)=9),SepSun1+25,""),IF(AND(YEAR(SepSun1+32)=CalendarYear,MONTH(SepSun1+32)=9),SepSun1+32,""))</f>
        <v>43734</v>
      </c>
      <c r="F13" s="14">
        <f>IF(DAY(SepSun1)=1,IF(AND(YEAR(SepSun1+26)=CalendarYear,MONTH(SepSun1+26)=9),SepSun1+26,""),IF(AND(YEAR(SepSun1+33)=CalendarYear,MONTH(SepSun1+33)=9),SepSun1+33,""))</f>
        <v>43735</v>
      </c>
      <c r="G13" s="14">
        <f>IF(DAY(SepSun1)=1,IF(AND(YEAR(SepSun1+27)=CalendarYear,MONTH(SepSun1+27)=9),SepSun1+27,""),IF(AND(YEAR(SepSun1+34)=CalendarYear,MONTH(SepSun1+34)=9),SepSun1+34,""))</f>
        <v>43736</v>
      </c>
      <c r="H13" s="14">
        <f>IF(DAY(SepSun1)=1,IF(AND(YEAR(SepSun1+28)=CalendarYear,MONTH(SepSun1+28)=9),SepSun1+28,""),IF(AND(YEAR(SepSun1+35)=CalendarYear,MONTH(SepSun1+35)=9),SepSun1+35,""))</f>
        <v>43737</v>
      </c>
    </row>
    <row r="14" spans="1:16" ht="55.5" customHeight="1">
      <c r="A14"/>
      <c r="B14" s="9"/>
      <c r="C14" s="9"/>
      <c r="D14" s="9"/>
      <c r="E14" s="9"/>
      <c r="F14" s="9"/>
      <c r="G14" s="10"/>
      <c r="H14" s="10"/>
    </row>
    <row r="15" spans="1:16" ht="15" customHeight="1">
      <c r="A15"/>
      <c r="B15" s="15">
        <f>IF(DAY(SepSun1)=1,IF(AND(YEAR(SepSun1+29)=CalendarYear,MONTH(SepSun1+29)=9),SepSun1+29,""),IF(AND(YEAR(SepSun1+36)=CalendarYear,MONTH(SepSun1+36)=9),SepSun1+36,""))</f>
        <v>43738</v>
      </c>
      <c r="C15" s="16" t="str">
        <f>IF(DAY(SepSun1)=1,IF(AND(YEAR(SepSun1+30)=CalendarYear,MONTH(SepSun1+30)=9),SepSun1+30,""),IF(AND(YEAR(SepSun1+37)=CalendarYear,MONTH(SepSun1+37)=9),SepSun1+37,""))</f>
        <v/>
      </c>
      <c r="D15" s="25" t="s">
        <v>9</v>
      </c>
      <c r="E15" s="31"/>
      <c r="F15" s="31"/>
      <c r="G15" s="31"/>
      <c r="H15" s="32"/>
    </row>
    <row r="16" spans="1:16" ht="55.5" customHeight="1">
      <c r="A16"/>
      <c r="B16" s="12"/>
      <c r="C16" s="12"/>
      <c r="D16" s="28"/>
      <c r="E16" s="29"/>
      <c r="F16" s="29"/>
      <c r="G16" s="29"/>
      <c r="H16" s="30"/>
    </row>
    <row r="17" spans="3:5" ht="17.25" customHeight="1"/>
    <row r="19" spans="3:5" ht="21" customHeight="1">
      <c r="C19" s="17"/>
      <c r="D19" s="18"/>
      <c r="E19" s="19"/>
    </row>
    <row r="20" spans="3:5" ht="19.5" customHeight="1"/>
  </sheetData>
  <mergeCells count="3">
    <mergeCell ref="B3:F3"/>
    <mergeCell ref="D15:H15"/>
    <mergeCell ref="D16:H16"/>
  </mergeCells>
  <phoneticPr fontId="20" type="noConversion"/>
  <printOptions horizontalCentered="1" verticalCentered="1"/>
  <pageMargins left="0.2" right="0.2" top="0.25" bottom="0.25" header="0" footer="0"/>
  <pageSetup scale="69" orientation="landscape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924ECE2-3771-4E90-AFC4-0EFF490C36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13</vt:i4>
      </vt:variant>
    </vt:vector>
  </HeadingPairs>
  <TitlesOfParts>
    <vt:vector size="25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CalendarYear</vt:lpstr>
      <vt:lpstr>八月!Print_Area</vt:lpstr>
      <vt:lpstr>二月!Print_Area</vt:lpstr>
      <vt:lpstr>九月!Print_Area</vt:lpstr>
      <vt:lpstr>六月!Print_Area</vt:lpstr>
      <vt:lpstr>七月!Print_Area</vt:lpstr>
      <vt:lpstr>三月!Print_Area</vt:lpstr>
      <vt:lpstr>十二月!Print_Area</vt:lpstr>
      <vt:lpstr>十一月!Print_Area</vt:lpstr>
      <vt:lpstr>十月!Print_Area</vt:lpstr>
      <vt:lpstr>四月!Print_Area</vt:lpstr>
      <vt:lpstr>五月!Print_Area</vt:lpstr>
      <vt:lpstr>一月!Print_Area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猫小柠檬</cp:lastModifiedBy>
  <dcterms:created xsi:type="dcterms:W3CDTF">2019-04-08T10:25:00Z</dcterms:created>
  <dcterms:modified xsi:type="dcterms:W3CDTF">2019-04-10T13:48:59Z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TC025507569991</vt:lpwstr>
  </property>
  <property fmtid="{D5CDD505-2E9C-101B-9397-08002B2CF9AE}" pid="3" name="KSOProductBuildVer">
    <vt:lpwstr>2052-11.1.0.8527</vt:lpwstr>
  </property>
</Properties>
</file>