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9440" windowHeight="10170"/>
  </bookViews>
  <sheets>
    <sheet name="Métricas" sheetId="2" r:id="rId1"/>
  </sheets>
  <calcPr calcId="145621"/>
</workbook>
</file>

<file path=xl/calcChain.xml><?xml version="1.0" encoding="utf-8"?>
<calcChain xmlns="http://schemas.openxmlformats.org/spreadsheetml/2006/main">
  <c r="B24" i="2" l="1"/>
  <c r="L26" i="2"/>
  <c r="E41" i="2" s="1"/>
  <c r="K26" i="2"/>
  <c r="M26" i="2"/>
  <c r="G26" i="2"/>
  <c r="F26" i="2"/>
  <c r="E5" i="2"/>
  <c r="E37" i="2" s="1"/>
  <c r="E9" i="2"/>
  <c r="E38" i="2" s="1"/>
  <c r="E13" i="2"/>
  <c r="E39" i="2" s="1"/>
  <c r="E30" i="2"/>
  <c r="E40" i="2" s="1"/>
  <c r="J22" i="2"/>
  <c r="N22" i="2"/>
  <c r="J25" i="2"/>
  <c r="N25" i="2" s="1"/>
  <c r="J19" i="2"/>
  <c r="N19" i="2" s="1"/>
  <c r="J20" i="2"/>
  <c r="N20" i="2" s="1"/>
  <c r="J21" i="2"/>
  <c r="N21" i="2" s="1"/>
  <c r="J23" i="2"/>
  <c r="N23" i="2" s="1"/>
  <c r="J18" i="2"/>
  <c r="N18" i="2" s="1"/>
  <c r="B19" i="2"/>
  <c r="B20" i="2"/>
  <c r="B21" i="2"/>
  <c r="B22" i="2"/>
  <c r="B23" i="2"/>
  <c r="B25" i="2"/>
  <c r="B18" i="2"/>
  <c r="E33" i="2" l="1"/>
  <c r="J26" i="2"/>
  <c r="E42" i="2" s="1"/>
  <c r="N26" i="2"/>
  <c r="E34" i="2" s="1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<sst xmlns="http://schemas.openxmlformats.org/spreadsheetml/2006/main" count="54" uniqueCount="37">
  <si>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</si>
  <si>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</si>
  <si>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</si>
  <si>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</si>
  <si>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</si>
  <si>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</si>
  <si>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</si>
  <si>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</si>
  <si>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</si>
  <si>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</si>
  <si>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</si>
  <si>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</si>
  <si>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</si>
  <si>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</si>
  <si>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</si>
  <si>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</si>
  <si>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</si>
  <si>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</si>
  <si>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</si>
  <si>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</si>
  <si>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</si>
  <si>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</si>
  <si>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</si>
  <si>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</si>
  <si>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</si>
  <si>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</si>
  <si>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</si>
  <si>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</si>
  <si>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</si>
  <si>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</si>
  <si>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</si>
  <si>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</si>
  <si>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</si>
  <si>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</si>
  <si>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Crear clase Reina</t>
  </si>
  <si>
    <t>Crear clase ArchivoDeReinas</t>
  </si>
  <si>
    <t>Conflicto Entre Reinas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</si>
</sst>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6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0" fillId="5" borderId="3" xfId="0" applyNumberFormat="1" applyFill="1" applyBorder="1" applyAlignment="1" applyProtection="1">
      <alignment horizontal="left" vertical="center" wrapText="1"/>
      <protection locked="0"/>
    </xf>
    <xf numFmtId="49" fontId="0" fillId="5" borderId="31" xfId="0" applyNumberFormat="1" applyFill="1" applyBorder="1" applyAlignment="1" applyProtection="1">
      <alignment horizontal="left" vertical="center" wrapText="1"/>
      <protection locked="0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4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0099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6.2499999999998668E-3</c:v>
                </c:pt>
                <c:pt idx="1">
                  <c:v>2.5000000000000133E-2</c:v>
                </c:pt>
                <c:pt idx="2">
                  <c:v>1.3194444444444453E-2</c:v>
                </c:pt>
                <c:pt idx="3">
                  <c:v>1.1111111111111072E-2</c:v>
                </c:pt>
                <c:pt idx="4">
                  <c:v>4.1666666666666664E-2</c:v>
                </c:pt>
                <c:pt idx="5">
                  <c:v>3.6111111111111094E-2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selection activeCell="D1" sqref="D1:N1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 t="s">
        <v>36</v>
      </c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6.9444444444444441E-3</v>
      </c>
      <c r="C5" s="2">
        <v>0.81388888888888899</v>
      </c>
      <c r="D5" s="2">
        <v>0.82013888888888886</v>
      </c>
      <c r="E5" s="52">
        <f>IFERROR(IF(OR(ISBLANK(C5),ISBLANK(D5)),"Completar",IF(D5&gt;=C5,D5-C5,"Error")),"Error")</f>
        <v>6.2499999999998668E-3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2.0833333333333332E-2</v>
      </c>
      <c r="C9" s="2">
        <v>0.82013888888888886</v>
      </c>
      <c r="D9" s="2">
        <v>0.84513888888888899</v>
      </c>
      <c r="E9" s="52">
        <f>IFERROR(IF(OR(ISBLANK(C9),ISBLANK(D9)),"Completar",IF(D9&gt;=C9,D9-C9,"Error")),"Error")</f>
        <v>2.5000000000000133E-2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>
        <v>1.3888888888888888E-2</v>
      </c>
      <c r="C13" s="2">
        <v>0.39166666666666666</v>
      </c>
      <c r="D13" s="2">
        <v>0.40486111111111112</v>
      </c>
      <c r="E13" s="52">
        <f>IFERROR(IF(OR(ISBLANK(C13),ISBLANK(D13)),"Completar",IF(D13&gt;=C13,D13-C13,"Error")),"Error")</f>
        <v>1.3194444444444453E-2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8" t="s">
        <v>9</v>
      </c>
      <c r="D16" s="88"/>
      <c r="E16" s="89"/>
      <c r="F16" s="90" t="s">
        <v>11</v>
      </c>
      <c r="G16" s="91"/>
      <c r="H16" s="87" t="s">
        <v>13</v>
      </c>
      <c r="I16" s="88"/>
      <c r="J16" s="89"/>
      <c r="K16" s="90" t="s">
        <v>15</v>
      </c>
      <c r="L16" s="91"/>
      <c r="M16" s="87" t="s">
        <v>17</v>
      </c>
      <c r="N16" s="95" t="s">
        <v>2</v>
      </c>
      <c r="O16" s="14"/>
      <c r="P16" s="18"/>
    </row>
    <row r="17" spans="1:16" s="15" customFormat="1" ht="30" x14ac:dyDescent="0.25">
      <c r="A17" s="14"/>
      <c r="B17" s="75"/>
      <c r="C17" s="88"/>
      <c r="D17" s="88"/>
      <c r="E17" s="89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7"/>
      <c r="N17" s="95"/>
      <c r="O17" s="14"/>
      <c r="P17" s="18"/>
    </row>
    <row r="18" spans="1:16" s="23" customFormat="1" ht="15" customHeight="1" x14ac:dyDescent="0.25">
      <c r="A18" s="19"/>
      <c r="B18" s="44">
        <f>ROW($B18)-16</f>
        <v>2</v>
      </c>
      <c r="C18" s="79" t="s">
        <v>35</v>
      </c>
      <c r="D18" s="80"/>
      <c r="E18" s="81"/>
      <c r="F18" s="3">
        <v>30</v>
      </c>
      <c r="G18" s="4">
        <v>6.9444444444444441E-3</v>
      </c>
      <c r="H18" s="5">
        <v>0.73263888888888884</v>
      </c>
      <c r="I18" s="6">
        <v>0.73611111111111116</v>
      </c>
      <c r="J18" s="53">
        <f>IFERROR(IF(OR(ISBLANK(H18),ISBLANK(I18)),"",IF(I18&gt;=H18,I18-H18,"Error")),"Error")</f>
        <v>3.4722222222223209E-3</v>
      </c>
      <c r="K18" s="7">
        <v>0</v>
      </c>
      <c r="L18" s="8">
        <v>0</v>
      </c>
      <c r="M18" s="9">
        <v>34</v>
      </c>
      <c r="N18" s="54">
        <f>IFERROR(IF(OR(J18="",ISBLANK(L18)),"",J18+L18),"Error")</f>
        <v>3.4722222222223209E-3</v>
      </c>
      <c r="O18" s="19"/>
      <c r="P18" s="22"/>
    </row>
    <row r="19" spans="1:16" s="23" customFormat="1" ht="15" customHeight="1" x14ac:dyDescent="0.25">
      <c r="A19" s="19"/>
      <c r="B19" s="44">
        <f t="shared" ref="B19:B25" si="0">ROW($B19)-16</f>
        <v>3</v>
      </c>
      <c r="C19" s="79" t="s">
        <v>34</v>
      </c>
      <c r="D19" s="80"/>
      <c r="E19" s="81"/>
      <c r="F19" s="3">
        <v>120</v>
      </c>
      <c r="G19" s="4">
        <v>2.7777777777777776E-2</v>
      </c>
      <c r="H19" s="5">
        <v>0.73611111111111116</v>
      </c>
      <c r="I19" s="6">
        <v>0.76874999999999993</v>
      </c>
      <c r="J19" s="53">
        <f t="shared" ref="J19:J23" si="1">IFERROR(IF(OR(ISBLANK(H19),ISBLANK(I19)),"",IF(I19&gt;=H19,I19-H19,"Error")),"Error")</f>
        <v>3.2638888888888773E-2</v>
      </c>
      <c r="K19" s="7">
        <v>6</v>
      </c>
      <c r="L19" s="8">
        <v>4.1666666666666664E-2</v>
      </c>
      <c r="M19" s="9">
        <v>153</v>
      </c>
      <c r="N19" s="54">
        <f>IFERROR(IF(OR(J19="",ISBLANK(L19)),"",J19+L19),"Error")</f>
        <v>7.430555555555543E-2</v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82"/>
      <c r="D20" s="82"/>
      <c r="E20" s="79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ref="N19:N25" si="2">IFERROR(IF(OR(J20="",ISBLANK(L20)),"",J20+L20),"Error")</f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82"/>
      <c r="D21" s="82"/>
      <c r="E21" s="79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82"/>
      <c r="D22" s="82"/>
      <c r="E22" s="79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82"/>
      <c r="D23" s="82"/>
      <c r="E23" s="79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82"/>
      <c r="D24" s="82"/>
      <c r="E24" s="79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82"/>
      <c r="D25" s="82"/>
      <c r="E25" s="79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2" t="s">
        <v>33</v>
      </c>
      <c r="C26" s="93"/>
      <c r="D26" s="93"/>
      <c r="E26" s="94"/>
      <c r="F26" s="45">
        <f>IF(SUM(F18:F25)=0,"Completar",SUM(F18:F25))</f>
        <v>150</v>
      </c>
      <c r="G26" s="46">
        <f>IF(SUM(G18:G25)=0,"Completar",SUM(G18:G25))</f>
        <v>3.4722222222222224E-2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3.6111111111111094E-2</v>
      </c>
      <c r="K26" s="50">
        <f>SUM(K18:K25)</f>
        <v>6</v>
      </c>
      <c r="L26" s="46">
        <f>SUM(L18:L25)</f>
        <v>4.1666666666666664E-2</v>
      </c>
      <c r="M26" s="51">
        <f>IF(SUM(M18:M25)=0,"Completar",SUM(M18:M25))</f>
        <v>187</v>
      </c>
      <c r="N26" s="52">
        <f>IF(OR(COUNTIF(N18:N25,"Error")&gt;0,COUNTIF(N18:N25,"Completar")&gt;0),"Error",IF(SUM(N18:N25)=0,"Completar",SUM(N18:N25)))</f>
        <v>7.7777777777777751E-2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>
        <v>1.0416666666666666E-2</v>
      </c>
      <c r="C30" s="2">
        <v>0.92222222222222217</v>
      </c>
      <c r="D30" s="2">
        <v>0.93333333333333324</v>
      </c>
      <c r="E30" s="52">
        <f>IFERROR(IF(OR(ISBLANK(C30),ISBLANK(D30)),"Completar",IF(D30&gt;=C30,D30-C30,"Error")),"Error")</f>
        <v>1.1111111111111072E-2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3">
        <f>M26</f>
        <v>187</v>
      </c>
      <c r="F33" s="84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5">
        <f>IF(M26="Completar","Completar",IFERROR(M26/(N26*24),"Error"))</f>
        <v>100.17857142857146</v>
      </c>
      <c r="F34" s="86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3">
        <f>IF(K26=0,0,IFERROR(ROUNDUP(K26/(M26/100),0),"Error"))</f>
        <v>4</v>
      </c>
      <c r="F35" s="84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3.2085561497326207E-2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6.2499999999998668E-3</v>
      </c>
      <c r="F37" s="58">
        <f>IF(E37="Completar",E37,IFERROR(E37/$E$43,"Error"))</f>
        <v>4.6874999999999022E-2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>
        <f>E9</f>
        <v>2.5000000000000133E-2</v>
      </c>
      <c r="F38" s="58">
        <f>IF(E38="Completar",E38,IFERROR(E38/$E$43,"Error"))</f>
        <v>0.18750000000000108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>
        <f>E13</f>
        <v>1.3194444444444453E-2</v>
      </c>
      <c r="F39" s="58">
        <f t="shared" ref="F39" si="3">IF(E39="Completar",E39,IFERROR(E39/$E$43,"Error"))</f>
        <v>9.895833333333344E-2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>
        <f>E30</f>
        <v>1.1111111111111072E-2</v>
      </c>
      <c r="F40" s="58">
        <f>IF(E40="Completar",E40,IFERROR(E40/$E$43,"Error"))</f>
        <v>8.3333333333333079E-2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4.1666666666666664E-2</v>
      </c>
      <c r="F41" s="58">
        <f>IF(E41="Completar",E41,IFERROR(E41/$E$43,"Completar"))</f>
        <v>0.31250000000000011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>
        <f>J26</f>
        <v>3.6111111111111094E-2</v>
      </c>
      <c r="F42" s="58">
        <f>IF(E42="Completar",E42,IFERROR(E42/$E$43,"Completar"))</f>
        <v>0.27083333333333331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0.13333333333333328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7 C3:C17 C19:XFD1048576 F18:XFD18">
    <cfRule type="cellIs" dxfId="3" priority="3" operator="equal">
      <formula>"Completar"</formula>
    </cfRule>
    <cfRule type="cellIs" dxfId="2" priority="13" operator="equal">
      <formula>"Error"</formula>
    </cfRule>
  </conditionalFormatting>
  <conditionalFormatting sqref="C18:E18">
    <cfRule type="cellIs" dxfId="1" priority="1" operator="equal">
      <formula>"Completar"</formula>
    </cfRule>
    <cfRule type="cellIs" dxfId="0" priority="2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ADT</cp:lastModifiedBy>
  <dcterms:created xsi:type="dcterms:W3CDTF">2014-04-14T14:00:11Z</dcterms:created>
  <dcterms:modified xsi:type="dcterms:W3CDTF">2018-09-22T01:24:39Z</dcterms:modified>
</cp:coreProperties>
</file>